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9F86E37F-C5D3-4750-B5A9-FDBB291892EF}" xr6:coauthVersionLast="47" xr6:coauthVersionMax="47" xr10:uidLastSave="{00000000-0000-0000-0000-000000000000}"/>
  <bookViews>
    <workbookView xWindow="-120" yWindow="-120" windowWidth="29040" windowHeight="15840" tabRatio="832"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14" l="1"/>
  <c r="C10" i="114"/>
  <c r="D7" i="114"/>
  <c r="D15" i="114" s="1"/>
  <c r="C7" i="114"/>
  <c r="C15" i="114" s="1"/>
  <c r="G21" i="112" l="1"/>
  <c r="F21" i="112"/>
  <c r="E21" i="112"/>
  <c r="D21" i="112"/>
  <c r="C21" i="112"/>
  <c r="C18" i="95"/>
  <c r="E19" i="92"/>
  <c r="E18" i="92"/>
  <c r="E17" i="92"/>
  <c r="E16" i="92"/>
  <c r="E15" i="92"/>
  <c r="M14" i="92"/>
  <c r="L14" i="92"/>
  <c r="K14" i="92"/>
  <c r="J14" i="92"/>
  <c r="I14" i="92"/>
  <c r="H14" i="92"/>
  <c r="G14" i="92"/>
  <c r="F14" i="92"/>
  <c r="C14" i="92"/>
  <c r="E12" i="92"/>
  <c r="E11" i="92"/>
  <c r="E10" i="92"/>
  <c r="E9" i="92"/>
  <c r="E8" i="92"/>
  <c r="M7" i="92"/>
  <c r="L7" i="92"/>
  <c r="K7" i="92"/>
  <c r="J7" i="92"/>
  <c r="I7" i="92"/>
  <c r="H7" i="92"/>
  <c r="G7" i="92"/>
  <c r="F7" i="92"/>
  <c r="C7" i="92"/>
  <c r="C62" i="69"/>
  <c r="C67" i="69" s="1"/>
  <c r="C58" i="69"/>
  <c r="C46" i="69"/>
  <c r="C40" i="69"/>
  <c r="C52" i="69" s="1"/>
  <c r="C29" i="69"/>
  <c r="C26" i="69"/>
  <c r="C23" i="69"/>
  <c r="C18" i="69"/>
  <c r="C14" i="69"/>
  <c r="C6" i="69"/>
  <c r="C48" i="89"/>
  <c r="C44" i="89"/>
  <c r="C36" i="89"/>
  <c r="C32" i="89"/>
  <c r="C31" i="89"/>
  <c r="C42" i="89" s="1"/>
  <c r="C12" i="89"/>
  <c r="C6" i="89"/>
  <c r="E34" i="88"/>
  <c r="E33" i="88"/>
  <c r="E32" i="88"/>
  <c r="D31" i="88"/>
  <c r="C31" i="88"/>
  <c r="E31" i="88" s="1"/>
  <c r="E30" i="88"/>
  <c r="E29" i="88"/>
  <c r="D28" i="88"/>
  <c r="C28" i="88"/>
  <c r="E27" i="88"/>
  <c r="E26" i="88"/>
  <c r="D25" i="88"/>
  <c r="E25" i="88" s="1"/>
  <c r="C25" i="88"/>
  <c r="E24" i="88"/>
  <c r="E23" i="88"/>
  <c r="E22" i="88"/>
  <c r="E21" i="88"/>
  <c r="D20" i="88"/>
  <c r="C20" i="88"/>
  <c r="E19" i="88"/>
  <c r="E18" i="88"/>
  <c r="E17" i="88"/>
  <c r="D16" i="88"/>
  <c r="C16" i="88"/>
  <c r="E16" i="88" s="1"/>
  <c r="E15" i="88"/>
  <c r="E14" i="88"/>
  <c r="E13" i="88"/>
  <c r="E12" i="88"/>
  <c r="E11" i="88"/>
  <c r="E10" i="88"/>
  <c r="E9" i="88"/>
  <c r="D8" i="88"/>
  <c r="E8" i="88" s="1"/>
  <c r="C8" i="88"/>
  <c r="E14" i="92" l="1"/>
  <c r="E20" i="88"/>
  <c r="C35" i="69"/>
  <c r="E7" i="92"/>
  <c r="E28" i="88"/>
  <c r="C29" i="89"/>
  <c r="G33" i="97"/>
  <c r="G37" i="97" s="1"/>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H43" i="110"/>
  <c r="E43" i="110"/>
  <c r="H42" i="110"/>
  <c r="E42" i="110"/>
  <c r="H41" i="110"/>
  <c r="E41" i="110"/>
  <c r="H40" i="110"/>
  <c r="E40" i="110"/>
  <c r="H39" i="110"/>
  <c r="E39" i="110"/>
  <c r="G38" i="110"/>
  <c r="H38" i="110" s="1"/>
  <c r="F38" i="110"/>
  <c r="D38" i="110"/>
  <c r="C38" i="110"/>
  <c r="E38" i="110" s="1"/>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G17" i="110"/>
  <c r="F17" i="110"/>
  <c r="H17" i="110" s="1"/>
  <c r="E17" i="110"/>
  <c r="D17" i="110"/>
  <c r="C17" i="110"/>
  <c r="H16" i="110"/>
  <c r="E16" i="110"/>
  <c r="H15" i="110"/>
  <c r="E15" i="110"/>
  <c r="G14" i="110"/>
  <c r="D14" i="110"/>
  <c r="C14" i="110"/>
  <c r="H13" i="110"/>
  <c r="E13" i="110"/>
  <c r="H12" i="110"/>
  <c r="E12" i="110"/>
  <c r="G11" i="110"/>
  <c r="F11" i="110"/>
  <c r="H11" i="110" s="1"/>
  <c r="E11" i="110"/>
  <c r="D11" i="110"/>
  <c r="C11" i="110"/>
  <c r="H10" i="110"/>
  <c r="E10" i="110"/>
  <c r="H9" i="110"/>
  <c r="E9" i="110"/>
  <c r="G8" i="110"/>
  <c r="F8" i="110"/>
  <c r="D8" i="110"/>
  <c r="C8" i="110"/>
  <c r="H7" i="110"/>
  <c r="E7" i="110"/>
  <c r="H6" i="110"/>
  <c r="E6" i="110"/>
  <c r="E8" i="110" l="1"/>
  <c r="H30" i="110"/>
  <c r="H8" i="110"/>
  <c r="E14" i="110"/>
  <c r="E30" i="110"/>
  <c r="F14" i="110"/>
  <c r="H14" i="110" s="1"/>
  <c r="V12" i="64"/>
  <c r="C68" i="69"/>
  <c r="E37" i="88"/>
  <c r="C5" i="73" s="1"/>
  <c r="C8" i="73" s="1"/>
  <c r="C13" i="73" s="1"/>
  <c r="C37" i="88"/>
  <c r="G6" i="86"/>
  <c r="G13" i="86" s="1"/>
  <c r="F6" i="86"/>
  <c r="F13" i="86" s="1"/>
  <c r="E6" i="86"/>
  <c r="E13" i="86" s="1"/>
  <c r="D6" i="86"/>
  <c r="D13" i="86" s="1"/>
  <c r="C6" i="86"/>
  <c r="C13" i="86" s="1"/>
  <c r="H44" i="109"/>
  <c r="E44" i="109"/>
  <c r="H42" i="109"/>
  <c r="E42" i="109"/>
  <c r="H41" i="109"/>
  <c r="E41" i="109"/>
  <c r="H40" i="109"/>
  <c r="E40" i="109"/>
  <c r="H39" i="109"/>
  <c r="E39" i="109"/>
  <c r="H38" i="109"/>
  <c r="E38" i="109"/>
  <c r="G37" i="109"/>
  <c r="F37" i="109"/>
  <c r="D37" i="109"/>
  <c r="E37" i="109" s="1"/>
  <c r="C37" i="109"/>
  <c r="H36" i="109"/>
  <c r="E36" i="109"/>
  <c r="H35" i="109"/>
  <c r="E35" i="109"/>
  <c r="G34" i="109"/>
  <c r="F34" i="109"/>
  <c r="H34" i="109" s="1"/>
  <c r="D34" i="109"/>
  <c r="C34" i="109"/>
  <c r="H33" i="109"/>
  <c r="E33" i="109"/>
  <c r="H32" i="109"/>
  <c r="E32" i="109"/>
  <c r="H31" i="109"/>
  <c r="E31" i="109"/>
  <c r="H30" i="109"/>
  <c r="E30" i="109"/>
  <c r="G29" i="109"/>
  <c r="F29" i="109"/>
  <c r="E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E13" i="109" s="1"/>
  <c r="C13" i="109"/>
  <c r="H12" i="109"/>
  <c r="E12" i="109"/>
  <c r="H11" i="109"/>
  <c r="E11" i="109"/>
  <c r="H10" i="109"/>
  <c r="E10" i="109"/>
  <c r="H9" i="109"/>
  <c r="E9" i="109"/>
  <c r="H8" i="109"/>
  <c r="E8" i="109"/>
  <c r="H7" i="109"/>
  <c r="E7" i="109"/>
  <c r="G6" i="109"/>
  <c r="G43" i="109" s="1"/>
  <c r="G45" i="109" s="1"/>
  <c r="F6" i="109"/>
  <c r="F43" i="109" s="1"/>
  <c r="D6" i="109"/>
  <c r="D43" i="109" s="1"/>
  <c r="D45" i="109" s="1"/>
  <c r="C6" i="109"/>
  <c r="H67" i="108"/>
  <c r="E67" i="108"/>
  <c r="H66" i="108"/>
  <c r="E66" i="108"/>
  <c r="H65" i="108"/>
  <c r="E65" i="108"/>
  <c r="H64" i="108"/>
  <c r="E64" i="108"/>
  <c r="G63" i="108"/>
  <c r="F63" i="108"/>
  <c r="D63" i="108"/>
  <c r="C63" i="108"/>
  <c r="E63" i="108" s="1"/>
  <c r="H62" i="108"/>
  <c r="E62" i="108"/>
  <c r="H61" i="108"/>
  <c r="E61" i="108"/>
  <c r="H60" i="108"/>
  <c r="E60" i="108"/>
  <c r="G59" i="108"/>
  <c r="G68" i="108" s="1"/>
  <c r="F59" i="108"/>
  <c r="F68" i="108" s="1"/>
  <c r="D59" i="108"/>
  <c r="C59" i="108"/>
  <c r="E59" i="108" s="1"/>
  <c r="H58" i="108"/>
  <c r="E58" i="108"/>
  <c r="H57" i="108"/>
  <c r="E57" i="108"/>
  <c r="H56" i="108"/>
  <c r="E56" i="108"/>
  <c r="H55" i="108"/>
  <c r="E55" i="108"/>
  <c r="H52" i="108"/>
  <c r="E52" i="108"/>
  <c r="H51" i="108"/>
  <c r="E51" i="108"/>
  <c r="H50" i="108"/>
  <c r="E50" i="108"/>
  <c r="H49" i="108"/>
  <c r="E49" i="108"/>
  <c r="H48" i="108"/>
  <c r="E48" i="108"/>
  <c r="G47" i="108"/>
  <c r="F47" i="108"/>
  <c r="H47" i="108" s="1"/>
  <c r="D47" i="108"/>
  <c r="C47" i="108"/>
  <c r="H46" i="108"/>
  <c r="E46" i="108"/>
  <c r="H45" i="108"/>
  <c r="E45" i="108"/>
  <c r="H44" i="108"/>
  <c r="E44" i="108"/>
  <c r="H43" i="108"/>
  <c r="E43" i="108"/>
  <c r="H42" i="108"/>
  <c r="E42" i="108"/>
  <c r="G41" i="108"/>
  <c r="G53" i="108" s="1"/>
  <c r="F41" i="108"/>
  <c r="D41" i="108"/>
  <c r="C41" i="108"/>
  <c r="C53" i="108" s="1"/>
  <c r="H40" i="108"/>
  <c r="E40" i="108"/>
  <c r="H39" i="108"/>
  <c r="E39" i="108"/>
  <c r="H38" i="108"/>
  <c r="E38" i="108"/>
  <c r="H35" i="108"/>
  <c r="E35" i="108"/>
  <c r="H34" i="108"/>
  <c r="E34" i="108"/>
  <c r="H33" i="108"/>
  <c r="E33" i="108"/>
  <c r="H32" i="108"/>
  <c r="E32" i="108"/>
  <c r="H31" i="108"/>
  <c r="E31" i="108"/>
  <c r="G30" i="108"/>
  <c r="F30" i="108"/>
  <c r="D30" i="108"/>
  <c r="C30" i="108"/>
  <c r="E30" i="108" s="1"/>
  <c r="H29" i="108"/>
  <c r="E29" i="108"/>
  <c r="H28" i="108"/>
  <c r="E28" i="108"/>
  <c r="G27" i="108"/>
  <c r="F27" i="108"/>
  <c r="D27" i="108"/>
  <c r="C27" i="108"/>
  <c r="E27" i="108" s="1"/>
  <c r="H26" i="108"/>
  <c r="E26" i="108"/>
  <c r="H25" i="108"/>
  <c r="E25" i="108"/>
  <c r="G24" i="108"/>
  <c r="F24" i="108"/>
  <c r="D24" i="108"/>
  <c r="C24" i="108"/>
  <c r="E24" i="108" s="1"/>
  <c r="H23" i="108"/>
  <c r="E23" i="108"/>
  <c r="H22" i="108"/>
  <c r="E22" i="108"/>
  <c r="H21" i="108"/>
  <c r="E21" i="108"/>
  <c r="H20" i="108"/>
  <c r="E20" i="108"/>
  <c r="G19" i="108"/>
  <c r="F19" i="108"/>
  <c r="H19" i="108" s="1"/>
  <c r="D19" i="108"/>
  <c r="E19" i="108" s="1"/>
  <c r="C19" i="108"/>
  <c r="H18" i="108"/>
  <c r="E18" i="108"/>
  <c r="H17" i="108"/>
  <c r="E17" i="108"/>
  <c r="H16" i="108"/>
  <c r="E16" i="108"/>
  <c r="G15" i="108"/>
  <c r="F15" i="108"/>
  <c r="D15" i="108"/>
  <c r="C15" i="108"/>
  <c r="E15" i="108" s="1"/>
  <c r="H14" i="108"/>
  <c r="E14" i="108"/>
  <c r="H13" i="108"/>
  <c r="E13" i="108"/>
  <c r="H12" i="108"/>
  <c r="E12" i="108"/>
  <c r="H11" i="108"/>
  <c r="E11" i="108"/>
  <c r="H10" i="108"/>
  <c r="E10" i="108"/>
  <c r="H9" i="108"/>
  <c r="E9" i="108"/>
  <c r="H8" i="108"/>
  <c r="E8" i="108"/>
  <c r="G7" i="108"/>
  <c r="F7" i="108"/>
  <c r="F36" i="108" s="1"/>
  <c r="D7" i="108"/>
  <c r="C7" i="108"/>
  <c r="E7" i="108" s="1"/>
  <c r="H68" i="108" l="1"/>
  <c r="C68" i="108"/>
  <c r="E68" i="108" s="1"/>
  <c r="D53" i="108"/>
  <c r="D68" i="108"/>
  <c r="H29" i="109"/>
  <c r="G69" i="108"/>
  <c r="D36" i="108"/>
  <c r="H15" i="108"/>
  <c r="G36" i="108"/>
  <c r="H27" i="108"/>
  <c r="H30" i="108"/>
  <c r="F53" i="108"/>
  <c r="H53" i="108" s="1"/>
  <c r="E47" i="108"/>
  <c r="H63" i="108"/>
  <c r="E6" i="109"/>
  <c r="H13" i="109"/>
  <c r="E34" i="109"/>
  <c r="H37" i="109"/>
  <c r="D37" i="88"/>
  <c r="H43" i="109"/>
  <c r="F45" i="109"/>
  <c r="H45" i="109" s="1"/>
  <c r="H6" i="109"/>
  <c r="C43" i="109"/>
  <c r="F69" i="108"/>
  <c r="H69" i="108" s="1"/>
  <c r="H36" i="108"/>
  <c r="C69" i="108"/>
  <c r="E53" i="108"/>
  <c r="H24" i="108"/>
  <c r="H41" i="108"/>
  <c r="C36" i="108"/>
  <c r="E36" i="108" s="1"/>
  <c r="E41" i="108"/>
  <c r="H7" i="108"/>
  <c r="H59" i="108"/>
  <c r="D69" i="108" l="1"/>
  <c r="E69" i="108" s="1"/>
  <c r="C45" i="109"/>
  <c r="E45" i="109" s="1"/>
  <c r="E43" i="109"/>
  <c r="C18" i="115"/>
  <c r="H7" i="112" l="1"/>
  <c r="H23" i="112"/>
  <c r="H22" i="112"/>
  <c r="H20" i="112"/>
  <c r="H19" i="112"/>
  <c r="H18" i="112"/>
  <c r="H17" i="112"/>
  <c r="H16" i="112"/>
  <c r="H15" i="112"/>
  <c r="H14" i="112"/>
  <c r="H13" i="112"/>
  <c r="H12" i="112"/>
  <c r="H11" i="112"/>
  <c r="H10" i="112"/>
  <c r="H9" i="112"/>
  <c r="H8" i="112"/>
  <c r="G22" i="111"/>
  <c r="F22" i="111"/>
  <c r="E22" i="111"/>
  <c r="D22" i="111"/>
  <c r="C22" i="111"/>
  <c r="H21" i="111"/>
  <c r="H20" i="111"/>
  <c r="H19" i="111"/>
  <c r="H18" i="111"/>
  <c r="H17" i="111"/>
  <c r="H16" i="111"/>
  <c r="H15" i="111"/>
  <c r="H14" i="111"/>
  <c r="H13" i="111"/>
  <c r="H12" i="111"/>
  <c r="H11" i="111"/>
  <c r="H10" i="111"/>
  <c r="H9" i="111"/>
  <c r="H8" i="111"/>
  <c r="C8" i="95"/>
  <c r="C26" i="95"/>
  <c r="C30" i="95"/>
  <c r="N20" i="92"/>
  <c r="N19" i="92"/>
  <c r="N18" i="92"/>
  <c r="N17" i="92"/>
  <c r="N16" i="92"/>
  <c r="N15" i="92"/>
  <c r="N13" i="92"/>
  <c r="N12" i="92"/>
  <c r="N11" i="92"/>
  <c r="N10" i="92"/>
  <c r="N9" i="92"/>
  <c r="N8" i="92"/>
  <c r="M21" i="92"/>
  <c r="L21" i="92"/>
  <c r="K21" i="92"/>
  <c r="J21" i="92"/>
  <c r="I21" i="92"/>
  <c r="H21" i="92"/>
  <c r="G21" i="92"/>
  <c r="F21" i="92"/>
  <c r="H21" i="91"/>
  <c r="H18" i="91"/>
  <c r="H17" i="91"/>
  <c r="H16" i="91"/>
  <c r="H15" i="91"/>
  <c r="H14" i="91"/>
  <c r="H13" i="91"/>
  <c r="H12" i="91"/>
  <c r="H8" i="91"/>
  <c r="S14" i="90"/>
  <c r="S21" i="90"/>
  <c r="S20" i="90"/>
  <c r="S19" i="90"/>
  <c r="S18" i="90"/>
  <c r="S17" i="90"/>
  <c r="S16" i="90"/>
  <c r="S15" i="90"/>
  <c r="S13" i="90"/>
  <c r="S12" i="90"/>
  <c r="S11" i="90"/>
  <c r="S10" i="90"/>
  <c r="S9" i="90"/>
  <c r="S8" i="90"/>
  <c r="H21" i="112" l="1"/>
  <c r="N7" i="92"/>
  <c r="N14" i="92"/>
  <c r="N21" i="92" s="1"/>
  <c r="H22" i="111"/>
  <c r="C21" i="92"/>
  <c r="S22" i="90"/>
  <c r="C53" i="89"/>
  <c r="C36" i="95"/>
  <c r="E21" i="92"/>
  <c r="C38" i="95" l="1"/>
  <c r="H33" i="113"/>
  <c r="H32" i="113"/>
  <c r="H31" i="113"/>
  <c r="H30" i="113"/>
  <c r="H29" i="113"/>
  <c r="H28" i="113"/>
  <c r="H27" i="113"/>
  <c r="H26" i="113"/>
  <c r="H25" i="113"/>
  <c r="H24" i="113"/>
  <c r="H23" i="113"/>
  <c r="H22" i="113"/>
  <c r="H21" i="113"/>
  <c r="H20" i="113"/>
  <c r="H19" i="113"/>
  <c r="H18" i="113"/>
  <c r="H17" i="113"/>
  <c r="H16" i="113"/>
  <c r="H15" i="113"/>
  <c r="H14" i="113"/>
  <c r="H13" i="113"/>
  <c r="H12" i="113"/>
  <c r="H11" i="113"/>
  <c r="H10" i="113"/>
  <c r="H9" i="113"/>
  <c r="H8" i="113"/>
  <c r="H7" i="113"/>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1" i="64"/>
  <c r="V10" i="64"/>
  <c r="V9" i="64"/>
  <c r="V8" i="64"/>
  <c r="V7" i="64"/>
  <c r="R22" i="90"/>
  <c r="Q22" i="90"/>
  <c r="P22" i="90"/>
  <c r="O22" i="90"/>
  <c r="N22" i="90"/>
  <c r="M22" i="90"/>
  <c r="L22" i="90"/>
  <c r="K22" i="90"/>
  <c r="J22" i="90"/>
  <c r="I22" i="90"/>
  <c r="H22" i="90"/>
  <c r="G22" i="90"/>
  <c r="F22" i="90"/>
  <c r="E22" i="90"/>
  <c r="D22" i="90"/>
  <c r="C22" i="90"/>
  <c r="V21" i="64" l="1"/>
  <c r="H34" i="113"/>
  <c r="H22" i="9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G5" i="84"/>
  <c r="L5" i="84" s="1"/>
  <c r="F5" i="84"/>
  <c r="K5" i="84" s="1"/>
  <c r="E5" i="84"/>
  <c r="J5" i="84" s="1"/>
  <c r="D5" i="84"/>
  <c r="I5" i="84" s="1"/>
  <c r="C5" i="84"/>
  <c r="B1" i="91" l="1"/>
  <c r="B1" i="84"/>
</calcChain>
</file>

<file path=xl/sharedStrings.xml><?xml version="1.0" encoding="utf-8"?>
<sst xmlns="http://schemas.openxmlformats.org/spreadsheetml/2006/main" count="1190" uniqueCount="734">
  <si>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</si>
  <si>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</si>
  <si>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</si>
  <si>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</si>
  <si>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</si>
  <si>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</si>
  <si>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</si>
  <si>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</si>
  <si>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</si>
  <si>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</si>
  <si>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</si>
  <si>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</si>
  <si>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</si>
  <si>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</si>
  <si>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</si>
  <si>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</si>
  <si>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</si>
  <si>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</si>
  <si>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</si>
  <si>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</si>
  <si>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</si>
  <si>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</si>
  <si>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</si>
  <si>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</si>
  <si>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</si>
  <si>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</si>
  <si>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</si>
  <si>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</si>
  <si>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</si>
  <si>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</si>
  <si>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</si>
  <si>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</si>
  <si>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</si>
  <si>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</si>
  <si>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</si>
  <si>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</si>
  <si>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</si>
  <si>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</si>
  <si>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</si>
  <si>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</si>
  <si>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</si>
  <si>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</si>
  <si>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</si>
  <si>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</si>
  <si>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</si>
  <si>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</si>
  <si>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</si>
  <si>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</si>
  <si>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</si>
  <si>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</si>
  <si>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</si>
  <si>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</si>
  <si>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</si>
  <si>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</si>
  <si>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</si>
  <si>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</si>
  <si>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</si>
  <si>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</si>
  <si>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</si>
  <si>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</si>
  <si>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</si>
  <si>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</si>
  <si>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</si>
  <si>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</si>
  <si>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</si>
  <si>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</si>
  <si>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</si>
  <si>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</si>
  <si>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</si>
  <si>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</si>
  <si>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</si>
  <si>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</si>
  <si>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</si>
  <si>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</si>
  <si>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</si>
  <si>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</si>
  <si>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</si>
  <si>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</si>
  <si>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</si>
  <si>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</si>
  <si>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</si>
  <si>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</si>
  <si>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</si>
  <si>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</si>
  <si>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</si>
  <si>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</si>
  <si>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</si>
  <si>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</si>
  <si>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</si>
  <si>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</si>
  <si>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</si>
  <si>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</si>
  <si>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</si>
  <si>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</si>
  <si>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</si>
  <si>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</si>
  <si>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</si>
  <si>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</si>
  <si>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</si>
  <si>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</si>
  <si>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</si>
  <si>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</si>
  <si>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</si>
  <si>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</si>
  <si>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</si>
  <si>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</si>
  <si>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</si>
  <si>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</si>
  <si>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</si>
  <si>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</si>
  <si>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</si>
  <si>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</si>
  <si>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</si>
  <si>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</si>
  <si>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</si>
  <si>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</si>
  <si>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</si>
  <si>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</si>
  <si>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</si>
  <si>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</si>
  <si>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</si>
  <si>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</si>
  <si>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</si>
  <si>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</si>
  <si>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</si>
  <si>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</si>
  <si>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</si>
  <si>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</si>
  <si>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</si>
  <si>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</si>
  <si>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</si>
  <si>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</si>
  <si>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</si>
  <si>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</si>
  <si>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</si>
  <si>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</si>
  <si>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</si>
  <si>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</si>
  <si>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</si>
  <si>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</si>
  <si>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</si>
  <si>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</si>
  <si>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</si>
  <si>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</si>
  <si>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</si>
  <si>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</si>
  <si>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</si>
  <si>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</si>
  <si>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</si>
  <si>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</si>
  <si>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</si>
  <si>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</si>
  <si>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</si>
  <si>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</si>
  <si>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</si>
  <si>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</si>
  <si>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</si>
  <si>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</si>
  <si>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</si>
  <si>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</si>
  <si>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</si>
  <si>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</si>
  <si>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</si>
  <si>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</si>
  <si>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</si>
  <si>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</si>
  <si>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</si>
  <si>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</si>
  <si>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</si>
  <si>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</si>
  <si>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</si>
  <si>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</si>
  <si>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</si>
  <si>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</si>
  <si>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</si>
  <si>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</si>
  <si>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</si>
  <si>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</si>
  <si>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</si>
  <si>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</si>
  <si>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</si>
  <si>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</si>
  <si>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</si>
  <si>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</si>
  <si>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</si>
  <si>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</si>
  <si>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</si>
  <si>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</si>
  <si>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</si>
  <si>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</si>
  <si>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</si>
  <si>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</si>
  <si>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</si>
  <si>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</si>
  <si>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</si>
  <si>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</si>
  <si>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</si>
  <si>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</si>
  <si>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</si>
  <si>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</si>
  <si>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</si>
  <si>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</si>
  <si>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</si>
  <si>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</si>
  <si>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</si>
  <si>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</si>
  <si>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</si>
  <si>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</si>
  <si>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</si>
  <si>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</si>
  <si>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</si>
  <si>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</si>
  <si>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</si>
  <si>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</si>
  <si>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</si>
  <si>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</si>
  <si>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</si>
  <si>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</si>
  <si>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</si>
  <si>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</si>
  <si>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</si>
  <si>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</si>
  <si>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</si>
  <si>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</si>
  <si>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</si>
  <si>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</si>
  <si>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</si>
  <si>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</si>
  <si>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</si>
  <si>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</si>
  <si>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</si>
  <si>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</si>
  <si>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</si>
  <si>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</si>
  <si>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</si>
  <si>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</si>
  <si>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</si>
  <si>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</si>
  <si>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</si>
  <si>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</si>
  <si>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</si>
  <si>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</si>
  <si>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</si>
  <si>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</si>
  <si>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</si>
  <si>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</si>
  <si>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</si>
  <si>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</si>
  <si>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</si>
  <si>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</si>
  <si>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</si>
  <si>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</si>
  <si>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</si>
  <si>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</si>
  <si>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</si>
  <si>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</si>
  <si>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</si>
  <si>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</si>
  <si>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</si>
  <si>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</si>
  <si>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</si>
  <si>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</si>
  <si>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</si>
  <si>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</si>
  <si>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</si>
  <si>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</si>
  <si>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</si>
  <si>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</si>
  <si>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</si>
  <si>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</si>
  <si>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</si>
  <si>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</si>
  <si>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</si>
  <si>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</si>
  <si>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</si>
  <si>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</si>
  <si>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</si>
  <si>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</si>
  <si>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</si>
  <si>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</si>
  <si>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</si>
  <si>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</si>
  <si>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</si>
  <si>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</si>
  <si>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</si>
  <si>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</si>
  <si>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</si>
  <si>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</si>
  <si>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</si>
  <si>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</si>
  <si>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</si>
  <si>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</si>
  <si>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</si>
  <si>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</si>
  <si>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</si>
  <si>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</si>
  <si>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</si>
  <si>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</si>
  <si>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</si>
  <si>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</si>
  <si>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</si>
  <si>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</si>
  <si>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</si>
  <si>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</si>
  <si>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</si>
  <si>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</si>
  <si>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</si>
  <si>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</si>
  <si>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</si>
  <si>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</si>
  <si>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</si>
  <si>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</si>
  <si>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</si>
  <si>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</si>
  <si>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</si>
  <si>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</si>
  <si>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</si>
  <si>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</si>
  <si>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</si>
  <si>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</si>
  <si>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</si>
  <si>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</si>
  <si>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</si>
  <si>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</si>
  <si>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</si>
  <si>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</si>
  <si>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</si>
  <si>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</si>
  <si>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</si>
  <si>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</si>
  <si>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</si>
  <si>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</si>
  <si>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</si>
  <si>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</si>
  <si>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</si>
  <si>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</si>
  <si>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</si>
  <si>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</si>
  <si>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</si>
  <si>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</si>
  <si>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</si>
  <si>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</si>
  <si>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</si>
  <si>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</si>
  <si>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</si>
  <si>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</si>
  <si>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</si>
  <si>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</si>
  <si>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</si>
  <si>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</si>
  <si>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</si>
  <si>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</si>
  <si>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</si>
  <si>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</si>
  <si>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</si>
  <si>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</si>
  <si>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</si>
  <si>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</si>
  <si>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</si>
  <si>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</si>
  <si>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</si>
  <si>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</si>
  <si>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</si>
  <si>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</si>
  <si>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</si>
  <si>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</si>
  <si>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</si>
  <si>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</si>
  <si>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</si>
  <si>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</si>
  <si>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</si>
  <si>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</si>
  <si>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</si>
  <si>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</si>
  <si>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</si>
  <si>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</si>
  <si>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</si>
  <si>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</si>
  <si>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</si>
  <si>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</si>
  <si>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</si>
  <si>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</si>
  <si>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</si>
  <si>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</si>
  <si>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</si>
  <si>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</si>
  <si>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</si>
  <si>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</si>
  <si>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</si>
  <si>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</si>
  <si>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</si>
  <si>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</si>
  <si>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</si>
  <si>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</si>
  <si>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</si>
  <si>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</si>
  <si>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</si>
  <si>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</si>
  <si>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</si>
  <si>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</si>
  <si>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</si>
  <si>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</si>
  <si>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</si>
  <si>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</si>
  <si>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</si>
  <si>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</si>
  <si>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</si>
  <si>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</si>
  <si>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</si>
  <si>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</si>
  <si>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</si>
  <si>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</si>
  <si>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</si>
  <si>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</si>
  <si>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</si>
  <si>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</si>
  <si>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</si>
  <si>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</si>
  <si>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</si>
  <si>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</si>
  <si>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</si>
  <si>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</si>
  <si>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</si>
  <si>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</si>
  <si>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</si>
  <si>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</si>
  <si>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</si>
  <si>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</si>
  <si>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</si>
  <si>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</si>
  <si>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</si>
  <si>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</si>
  <si>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</si>
  <si>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</si>
  <si>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</si>
  <si>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</si>
  <si>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</si>
  <si>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</si>
  <si>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</si>
  <si>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</si>
  <si>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</si>
  <si>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</si>
  <si>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</si>
  <si>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</si>
  <si>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</si>
  <si>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</si>
  <si>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</si>
  <si>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</si>
  <si>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</si>
  <si>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</si>
  <si>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</si>
  <si>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</si>
  <si>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</si>
  <si>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</si>
  <si>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</si>
  <si>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</si>
  <si>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</si>
  <si>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</si>
  <si>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</si>
  <si>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</si>
  <si>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</si>
  <si>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</si>
  <si>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</si>
  <si>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</si>
  <si>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</si>
  <si>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</si>
  <si>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</si>
  <si>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</si>
  <si>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</si>
  <si>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</si>
  <si>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</si>
  <si>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</si>
  <si>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</si>
  <si>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</si>
  <si>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</si>
  <si>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</si>
  <si>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</si>
  <si>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</si>
  <si>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</si>
  <si>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</si>
  <si>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</si>
  <si>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</si>
  <si>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</si>
  <si>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</si>
  <si>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</si>
  <si>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</si>
  <si>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</si>
  <si>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</si>
  <si>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</si>
  <si>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</si>
  <si>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</si>
  <si>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</si>
  <si>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</si>
  <si>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</si>
  <si>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</si>
  <si>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</si>
  <si>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</si>
  <si>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</si>
  <si>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</si>
  <si>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</si>
  <si>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</si>
  <si>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</si>
  <si>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</si>
  <si>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</si>
  <si>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</si>
  <si>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</si>
  <si>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</si>
  <si>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</si>
  <si>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</si>
  <si>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</si>
  <si>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</si>
  <si>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</si>
  <si>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</si>
  <si>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</si>
  <si>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</si>
  <si>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</si>
  <si>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</si>
  <si>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</si>
  <si>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</si>
  <si>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</si>
  <si>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</si>
  <si>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</si>
  <si>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</si>
  <si>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</si>
  <si>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</si>
  <si>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</si>
  <si>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</si>
  <si>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</si>
  <si>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</si>
  <si>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</si>
  <si>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</si>
  <si>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</si>
  <si>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</si>
  <si>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</si>
  <si>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</si>
  <si>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</si>
  <si>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</si>
  <si>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</si>
  <si>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</si>
  <si>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</si>
  <si>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</si>
  <si>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</si>
  <si>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</si>
  <si>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</si>
  <si>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</si>
  <si>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</si>
  <si>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</si>
  <si>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</si>
  <si>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</si>
  <si>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</si>
  <si>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</si>
  <si>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</si>
  <si>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</si>
  <si>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</si>
  <si>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</si>
  <si>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</si>
  <si>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</si>
  <si>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</si>
  <si>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</si>
  <si>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</si>
  <si>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</si>
  <si>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</si>
  <si>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</si>
  <si>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</si>
  <si>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</si>
  <si>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</si>
  <si>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</si>
  <si>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</si>
  <si>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</si>
  <si>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</si>
  <si>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</si>
  <si>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</si>
  <si>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</si>
  <si>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</si>
  <si>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</si>
  <si>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</si>
  <si>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</si>
  <si>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</si>
  <si>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</si>
  <si>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</si>
  <si>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</si>
  <si>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</si>
  <si>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</si>
  <si>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</si>
  <si>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</si>
  <si>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</si>
  <si>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</si>
  <si>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</si>
  <si>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</si>
  <si>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</si>
  <si>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</si>
  <si>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</si>
  <si>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</si>
  <si>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</si>
  <si>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</si>
  <si>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</si>
  <si>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</si>
  <si>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</si>
  <si>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</si>
  <si>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</si>
  <si>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</si>
  <si>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</si>
  <si>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</si>
  <si>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</si>
  <si>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</si>
  <si>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</si>
  <si>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</si>
  <si>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</si>
  <si>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</si>
  <si>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</si>
  <si>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</si>
  <si>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</si>
  <si>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</si>
  <si>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</si>
  <si>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</si>
  <si>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</si>
  <si>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</si>
  <si>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</si>
  <si>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</si>
  <si>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</si>
  <si>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</si>
  <si>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</si>
  <si>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</si>
  <si>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</si>
  <si>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</si>
  <si>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</si>
  <si>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</si>
  <si>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</si>
  <si>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</si>
  <si>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</si>
  <si>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</si>
  <si>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</si>
  <si>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</si>
  <si>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</si>
  <si>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</si>
  <si>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</si>
  <si>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</si>
  <si>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</si>
  <si>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</si>
  <si>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</si>
  <si>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</si>
  <si>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</si>
  <si>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</si>
  <si>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</si>
  <si>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</si>
  <si>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</si>
  <si>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</si>
  <si>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</si>
  <si>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</si>
  <si>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</si>
  <si>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</si>
  <si>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</si>
  <si>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</si>
  <si>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</si>
  <si>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</si>
  <si>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</si>
  <si>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</si>
  <si>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</si>
  <si>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</si>
  <si>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</si>
  <si>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</si>
  <si>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</si>
  <si>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</si>
  <si>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</si>
  <si>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</si>
  <si>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</si>
  <si>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</si>
  <si>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</si>
  <si>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</si>
  <si>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</si>
  <si>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</si>
  <si>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</si>
  <si>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</si>
  <si>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</si>
  <si>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</si>
  <si>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</si>
  <si>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</si>
  <si>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</si>
  <si>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</si>
  <si>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</si>
  <si>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</si>
  <si>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</si>
  <si>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</si>
  <si>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</si>
  <si>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</si>
  <si>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</si>
  <si>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</si>
  <si>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</si>
  <si>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</si>
  <si>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</si>
  <si>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</si>
  <si>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</si>
  <si>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</si>
  <si>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</si>
  <si>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</si>
  <si>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</si>
  <si>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</si>
  <si>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</si>
  <si>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</si>
  <si>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</si>
  <si>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</si>
  <si>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</si>
  <si>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</si>
  <si>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</si>
  <si>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</si>
  <si>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</si>
  <si>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</si>
  <si>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</si>
  <si>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</si>
  <si>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</si>
  <si>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</si>
  <si>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</si>
  <si>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</si>
  <si>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"Liberty Bank"</t>
  </si>
  <si>
    <t>Murtaz Kikoria</t>
  </si>
  <si>
    <t>Beka Gogichaishvili</t>
  </si>
  <si>
    <t>www.libertybank.ge</t>
  </si>
  <si>
    <t>Chairman</t>
  </si>
  <si>
    <t>Irakli Otar Rukhadze</t>
  </si>
  <si>
    <t>Non-independent member</t>
  </si>
  <si>
    <t>Mamuka Tsereteli</t>
  </si>
  <si>
    <t>Independent member</t>
  </si>
  <si>
    <t>Magda Magradze</t>
  </si>
  <si>
    <t>Bruno Juan Balvanera</t>
  </si>
  <si>
    <t>CEO</t>
  </si>
  <si>
    <t>Vakhtang Babunashvili</t>
  </si>
  <si>
    <t>Giorgi Gvazava</t>
  </si>
  <si>
    <t>JSC "GALT &amp; TAGGART" (Nominal owner)</t>
  </si>
  <si>
    <t>Other shareholders</t>
  </si>
  <si>
    <t xml:space="preserve">Benjamin Albert Marson </t>
  </si>
  <si>
    <t>Igor Alexeev</t>
  </si>
  <si>
    <t>Chief Financial Officer</t>
  </si>
  <si>
    <t>Risk Director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</si>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</sst>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5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sz val="10"/>
      <color theme="1"/>
      <name val="Sylfaen"/>
      <family val="1"/>
      <charset val="204"/>
    </font>
    <font>
      <u/>
      <sz val="10"/>
      <color indexed="12"/>
      <name val="Sylfaen"/>
      <family val="1"/>
      <charset val="204"/>
    </font>
    <font>
      <sz val="9"/>
      <color theme="1"/>
      <name val="Arial"/>
      <family val="2"/>
    </font>
    <font>
      <b/>
      <i/>
      <sz val="10"/>
      <color theme="1"/>
      <name val="Calibri"/>
      <family val="2"/>
      <scheme val="minor"/>
    </font>
    <font>
      <b/>
      <i/>
      <sz val="11"/>
      <color theme="1"/>
      <name val="Calibri"/>
      <family val="2"/>
      <scheme val="minor"/>
    </font>
    <font>
      <sz val="10"/>
      <color rgb="FF333333"/>
      <name val="Calibri"/>
      <family val="2"/>
      <scheme val="minor"/>
    </font>
    <font>
      <b/>
      <sz val="10"/>
      <color theme="1"/>
      <name val="Sylfaen"/>
      <family val="1"/>
    </font>
    <font>
      <sz val="10"/>
      <color theme="1"/>
      <name val="Sylfaen"/>
      <family val="1"/>
    </font>
    <font>
      <b/>
      <i/>
      <sz val="10"/>
      <color theme="1"/>
      <name val="Sylfaen"/>
      <family val="1"/>
    </font>
    <font>
      <sz val="9"/>
      <color theme="1"/>
      <name val="Calibri"/>
      <family val="1"/>
      <scheme val="minor"/>
    </font>
    <font>
      <sz val="9"/>
      <color rgb="FFFF0000"/>
      <name val="Sylfaen"/>
      <family val="1"/>
    </font>
    <font>
      <b/>
      <sz val="9"/>
      <name val="Verdana"/>
      <family val="2"/>
    </font>
    <font>
      <sz val="9"/>
      <name val="Verdana"/>
      <family val="2"/>
    </font>
    <font>
      <b/>
      <sz val="9"/>
      <color indexed="8"/>
      <name val="Verdana"/>
      <family val="2"/>
    </font>
    <font>
      <sz val="9"/>
      <color indexed="8"/>
      <name val="Verdana"/>
      <family val="2"/>
    </font>
    <font>
      <b/>
      <sz val="10"/>
      <color rgb="FFFF0000"/>
      <name val="Sylfaen"/>
      <family val="1"/>
    </font>
    <font>
      <i/>
      <sz val="10"/>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9"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168" fontId="23" fillId="64" borderId="38" applyNumberFormat="0" applyAlignment="0" applyProtection="0"/>
    <xf numFmtId="169" fontId="23" fillId="64" borderId="38" applyNumberFormat="0" applyAlignment="0" applyProtection="0"/>
    <xf numFmtId="168"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0" fontId="25" fillId="10" borderId="34"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169" fontId="26" fillId="65" borderId="39" applyNumberFormat="0" applyAlignment="0" applyProtection="0"/>
    <xf numFmtId="168" fontId="26" fillId="65" borderId="39" applyNumberFormat="0" applyAlignment="0" applyProtection="0"/>
    <xf numFmtId="0" fontId="24"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29" applyNumberFormat="0" applyAlignment="0" applyProtection="0">
      <alignment horizontal="left" vertical="center"/>
    </xf>
    <xf numFmtId="0" fontId="37" fillId="0" borderId="29" applyNumberFormat="0" applyAlignment="0" applyProtection="0">
      <alignment horizontal="left" vertical="center"/>
    </xf>
    <xf numFmtId="168" fontId="37" fillId="0" borderId="29"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9"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168" fontId="51" fillId="43" borderId="38" applyNumberFormat="0" applyAlignment="0" applyProtection="0"/>
    <xf numFmtId="169" fontId="51" fillId="43" borderId="38" applyNumberFormat="0" applyAlignment="0" applyProtection="0"/>
    <xf numFmtId="168"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68"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69"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9"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168" fontId="68" fillId="64" borderId="47" applyNumberFormat="0" applyAlignment="0" applyProtection="0"/>
    <xf numFmtId="169" fontId="68" fillId="64" borderId="47" applyNumberFormat="0" applyAlignment="0" applyProtection="0"/>
    <xf numFmtId="168" fontId="68" fillId="64" borderId="47" applyNumberFormat="0" applyAlignment="0" applyProtection="0"/>
    <xf numFmtId="0" fontId="66" fillId="64"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2" fillId="0" borderId="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9" fontId="23"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0" fontId="21"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168" fontId="23" fillId="64" borderId="125" applyNumberFormat="0" applyAlignment="0" applyProtection="0"/>
    <xf numFmtId="169" fontId="23" fillId="64" borderId="125" applyNumberFormat="0" applyAlignment="0" applyProtection="0"/>
    <xf numFmtId="168" fontId="23" fillId="64" borderId="125" applyNumberFormat="0" applyAlignment="0" applyProtection="0"/>
    <xf numFmtId="0" fontId="21" fillId="64" borderId="125" applyNumberFormat="0" applyAlignment="0" applyProtection="0"/>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19" fillId="0" borderId="115" applyNumberFormat="0" applyAlignment="0">
      <alignment horizontal="right"/>
      <protection locked="0"/>
    </xf>
    <xf numFmtId="0" fontId="2" fillId="69" borderId="115" applyNumberFormat="0" applyFont="0" applyBorder="0" applyProtection="0">
      <alignment horizontal="center" vertical="center"/>
    </xf>
    <xf numFmtId="0" fontId="37" fillId="0" borderId="117">
      <alignment horizontal="left" vertical="center"/>
    </xf>
    <xf numFmtId="0" fontId="37" fillId="0" borderId="117">
      <alignment horizontal="left" vertical="center"/>
    </xf>
    <xf numFmtId="168" fontId="37" fillId="0" borderId="117">
      <alignment horizontal="left" vertical="center"/>
    </xf>
    <xf numFmtId="0" fontId="45" fillId="70" borderId="116" applyFont="0" applyBorder="0">
      <alignment horizontal="center" wrapText="1"/>
    </xf>
    <xf numFmtId="3"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9" fontId="51"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0" fontId="49"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168" fontId="51" fillId="43" borderId="125" applyNumberFormat="0" applyAlignment="0" applyProtection="0"/>
    <xf numFmtId="169" fontId="51" fillId="43" borderId="125" applyNumberFormat="0" applyAlignment="0" applyProtection="0"/>
    <xf numFmtId="168" fontId="51" fillId="43" borderId="125" applyNumberFormat="0" applyAlignment="0" applyProtection="0"/>
    <xf numFmtId="0" fontId="49" fillId="43" borderId="125" applyNumberFormat="0" applyAlignment="0" applyProtection="0"/>
    <xf numFmtId="3" fontId="2" fillId="72" borderId="115" applyFont="0">
      <alignment horizontal="right" vertical="center"/>
      <protection locked="0"/>
    </xf>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10"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0" fontId="2" fillId="74" borderId="126" applyNumberFormat="0" applyFont="0" applyAlignment="0" applyProtection="0"/>
    <xf numFmtId="3" fontId="2" fillId="75" borderId="115" applyFont="0">
      <alignment horizontal="right" vertical="center"/>
      <protection locked="0"/>
    </xf>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9" fontId="68"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0" fontId="66"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168" fontId="68" fillId="64" borderId="127" applyNumberFormat="0" applyAlignment="0" applyProtection="0"/>
    <xf numFmtId="169" fontId="68" fillId="64" borderId="127" applyNumberFormat="0" applyAlignment="0" applyProtection="0"/>
    <xf numFmtId="168" fontId="68" fillId="64" borderId="127" applyNumberFormat="0" applyAlignment="0" applyProtection="0"/>
    <xf numFmtId="0" fontId="66" fillId="64" borderId="127" applyNumberFormat="0" applyAlignment="0" applyProtection="0"/>
    <xf numFmtId="3" fontId="2" fillId="70" borderId="115" applyFont="0">
      <alignment horizontal="right" vertical="center"/>
    </xf>
    <xf numFmtId="188" fontId="2" fillId="70" borderId="115" applyFont="0">
      <alignment horizontal="right" vertical="center"/>
    </xf>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9" fontId="77"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168" fontId="77" fillId="0" borderId="128" applyNumberFormat="0" applyFill="0" applyAlignment="0" applyProtection="0"/>
    <xf numFmtId="169" fontId="77" fillId="0" borderId="128" applyNumberFormat="0" applyFill="0" applyAlignment="0" applyProtection="0"/>
    <xf numFmtId="168" fontId="77" fillId="0" borderId="128" applyNumberFormat="0" applyFill="0" applyAlignment="0" applyProtection="0"/>
    <xf numFmtId="0" fontId="30" fillId="0" borderId="128" applyNumberFormat="0" applyFill="0" applyAlignment="0" applyProtection="0"/>
  </cellStyleXfs>
  <cellXfs count="93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7" xfId="0" applyFont="1" applyBorder="1" applyAlignment="1">
      <alignment horizontal="right" vertical="center" wrapText="1"/>
    </xf>
    <xf numFmtId="0" fontId="2" fillId="0" borderId="15" xfId="0" applyFont="1" applyBorder="1" applyAlignment="1">
      <alignment vertical="center" wrapText="1"/>
    </xf>
    <xf numFmtId="0" fontId="2" fillId="0" borderId="17"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88" fillId="0" borderId="0" xfId="0" applyFont="1"/>
    <xf numFmtId="0" fontId="46" fillId="0" borderId="0" xfId="0" applyFont="1" applyFill="1" applyBorder="1" applyAlignment="1" applyProtection="1">
      <alignment horizontal="right"/>
      <protection locked="0"/>
    </xf>
    <xf numFmtId="0" fontId="84" fillId="0" borderId="17" xfId="0" applyFont="1" applyBorder="1" applyAlignment="1">
      <alignment horizontal="center" vertical="center" wrapText="1"/>
    </xf>
    <xf numFmtId="0" fontId="84" fillId="0" borderId="3" xfId="0" applyFont="1" applyFill="1" applyBorder="1" applyAlignment="1">
      <alignment vertical="center" wrapText="1"/>
    </xf>
    <xf numFmtId="0" fontId="84" fillId="0" borderId="2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4" xfId="0" applyFont="1" applyBorder="1"/>
    <xf numFmtId="0" fontId="2" fillId="0" borderId="17" xfId="0" applyFont="1" applyBorder="1" applyAlignment="1">
      <alignment vertical="center"/>
    </xf>
    <xf numFmtId="0" fontId="2" fillId="0" borderId="8" xfId="0" applyFont="1" applyBorder="1" applyAlignment="1">
      <alignment wrapText="1"/>
    </xf>
    <xf numFmtId="0" fontId="84" fillId="0" borderId="19" xfId="0" applyFont="1" applyBorder="1" applyAlignment="1"/>
    <xf numFmtId="0" fontId="2" fillId="0" borderId="19" xfId="0" applyFont="1" applyBorder="1" applyAlignment="1"/>
    <xf numFmtId="0" fontId="2" fillId="0" borderId="19" xfId="0" applyFont="1" applyBorder="1" applyAlignment="1">
      <alignment wrapText="1"/>
    </xf>
    <xf numFmtId="0" fontId="2" fillId="0" borderId="20" xfId="0" applyFont="1" applyBorder="1"/>
    <xf numFmtId="0" fontId="2" fillId="0" borderId="23" xfId="0" applyFont="1" applyBorder="1" applyAlignment="1">
      <alignment wrapText="1"/>
    </xf>
    <xf numFmtId="0" fontId="84" fillId="0" borderId="37"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5" xfId="11" applyFont="1" applyFill="1" applyBorder="1" applyAlignment="1" applyProtection="1">
      <alignment horizontal="center" vertical="center"/>
    </xf>
    <xf numFmtId="0" fontId="45" fillId="0" borderId="16"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7"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4"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6" xfId="2" applyNumberFormat="1" applyFont="1" applyFill="1" applyBorder="1" applyAlignment="1" applyProtection="1">
      <alignment horizontal="center" vertical="center"/>
      <protection locked="0"/>
    </xf>
    <xf numFmtId="0" fontId="2" fillId="0" borderId="17"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7"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1"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7"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58" xfId="0" applyNumberFormat="1" applyFont="1" applyBorder="1" applyAlignment="1">
      <alignment horizontal="center"/>
    </xf>
    <xf numFmtId="167" fontId="85" fillId="0" borderId="0" xfId="0" applyNumberFormat="1" applyFont="1" applyBorder="1" applyAlignment="1">
      <alignment horizontal="center"/>
    </xf>
    <xf numFmtId="167" fontId="84" fillId="0" borderId="56" xfId="0" applyNumberFormat="1" applyFont="1" applyBorder="1" applyAlignment="1">
      <alignment horizontal="center"/>
    </xf>
    <xf numFmtId="167" fontId="91" fillId="0" borderId="0" xfId="0" applyNumberFormat="1" applyFont="1" applyBorder="1" applyAlignment="1">
      <alignment horizontal="center"/>
    </xf>
    <xf numFmtId="167" fontId="84" fillId="0" borderId="59" xfId="0" applyNumberFormat="1" applyFont="1" applyBorder="1" applyAlignment="1">
      <alignment horizontal="center"/>
    </xf>
    <xf numFmtId="167" fontId="89" fillId="0" borderId="0" xfId="0" applyNumberFormat="1" applyFont="1" applyFill="1" applyBorder="1" applyAlignment="1">
      <alignment horizontal="center"/>
    </xf>
    <xf numFmtId="167" fontId="84" fillId="0" borderId="60" xfId="0" applyNumberFormat="1" applyFont="1" applyBorder="1" applyAlignment="1">
      <alignment horizontal="center"/>
    </xf>
    <xf numFmtId="0" fontId="84" fillId="0" borderId="17" xfId="0" applyFont="1" applyBorder="1" applyAlignment="1">
      <alignment vertical="center"/>
    </xf>
    <xf numFmtId="0" fontId="88" fillId="0" borderId="0" xfId="0" applyFont="1" applyAlignment="1"/>
    <xf numFmtId="0" fontId="2" fillId="3" borderId="20" xfId="9" applyFont="1" applyFill="1" applyBorder="1" applyAlignment="1" applyProtection="1">
      <alignment horizontal="left" vertical="center"/>
      <protection locked="0"/>
    </xf>
    <xf numFmtId="0" fontId="45" fillId="3" borderId="21" xfId="16" applyFont="1" applyFill="1" applyBorder="1" applyAlignment="1" applyProtection="1">
      <protection locked="0"/>
    </xf>
    <xf numFmtId="0" fontId="86" fillId="0" borderId="0" xfId="0" applyFont="1" applyAlignment="1">
      <alignment horizontal="center"/>
    </xf>
    <xf numFmtId="0" fontId="84" fillId="0" borderId="14" xfId="0" applyFont="1" applyBorder="1"/>
    <xf numFmtId="0" fontId="84" fillId="0" borderId="16" xfId="0" applyFont="1" applyBorder="1"/>
    <xf numFmtId="0" fontId="84" fillId="0" borderId="18" xfId="0" applyFont="1" applyBorder="1" applyAlignment="1">
      <alignment horizontal="center" vertical="center"/>
    </xf>
    <xf numFmtId="164" fontId="2" fillId="3" borderId="17"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8" xfId="1" applyNumberFormat="1" applyFont="1" applyFill="1" applyBorder="1" applyAlignment="1" applyProtection="1">
      <alignment horizontal="center" vertical="center" wrapText="1"/>
      <protection locked="0"/>
    </xf>
    <xf numFmtId="0" fontId="2" fillId="3" borderId="17" xfId="5" applyFont="1" applyFill="1" applyBorder="1" applyAlignment="1" applyProtection="1">
      <alignment horizontal="right" vertical="center"/>
      <protection locked="0"/>
    </xf>
    <xf numFmtId="193" fontId="84" fillId="0" borderId="18" xfId="0" applyNumberFormat="1" applyFont="1" applyBorder="1" applyAlignment="1"/>
    <xf numFmtId="0" fontId="45" fillId="3" borderId="22" xfId="16" applyFont="1" applyFill="1" applyBorder="1" applyAlignment="1" applyProtection="1">
      <protection locked="0"/>
    </xf>
    <xf numFmtId="0" fontId="84" fillId="0" borderId="0" xfId="0" applyFont="1" applyBorder="1" applyAlignment="1">
      <alignment vertical="center"/>
    </xf>
    <xf numFmtId="0" fontId="84" fillId="0" borderId="15" xfId="0" applyFont="1" applyBorder="1"/>
    <xf numFmtId="0" fontId="88" fillId="0" borderId="0" xfId="0" applyFont="1" applyAlignment="1">
      <alignment wrapText="1"/>
    </xf>
    <xf numFmtId="0" fontId="84" fillId="0" borderId="17" xfId="0" applyFont="1" applyBorder="1"/>
    <xf numFmtId="0" fontId="84" fillId="0" borderId="3" xfId="0" applyFont="1" applyBorder="1"/>
    <xf numFmtId="0" fontId="84" fillId="0" borderId="61" xfId="0" applyFont="1" applyBorder="1" applyAlignment="1">
      <alignment wrapText="1"/>
    </xf>
    <xf numFmtId="0" fontId="84" fillId="0" borderId="20" xfId="0" applyFont="1" applyBorder="1"/>
    <xf numFmtId="0" fontId="86" fillId="0" borderId="21"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5" xfId="0" applyFont="1" applyBorder="1" applyAlignment="1">
      <alignment horizontal="center"/>
    </xf>
    <xf numFmtId="0" fontId="84" fillId="0" borderId="16" xfId="0" applyFont="1" applyBorder="1" applyAlignment="1">
      <alignment horizontal="center"/>
    </xf>
    <xf numFmtId="0" fontId="88" fillId="0" borderId="0" xfId="0" applyFont="1" applyAlignment="1">
      <alignment horizontal="center"/>
    </xf>
    <xf numFmtId="0" fontId="2" fillId="3" borderId="17"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21" xfId="0" applyFont="1" applyBorder="1" applyAlignment="1">
      <alignment vertical="center" wrapText="1"/>
    </xf>
    <xf numFmtId="0" fontId="2" fillId="0" borderId="14" xfId="11" applyFont="1" applyFill="1" applyBorder="1" applyAlignment="1" applyProtection="1">
      <alignment vertical="center"/>
    </xf>
    <xf numFmtId="0" fontId="2" fillId="0" borderId="15"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1" xfId="0" applyFont="1" applyFill="1" applyBorder="1" applyAlignment="1">
      <alignment wrapText="1"/>
    </xf>
    <xf numFmtId="0" fontId="84" fillId="0" borderId="14" xfId="0" applyFont="1" applyBorder="1" applyAlignment="1">
      <alignment horizontal="center" vertical="center"/>
    </xf>
    <xf numFmtId="193" fontId="84" fillId="36" borderId="16" xfId="0" applyNumberFormat="1" applyFont="1" applyFill="1" applyBorder="1" applyAlignment="1">
      <alignment horizontal="center" vertical="center"/>
    </xf>
    <xf numFmtId="0" fontId="84" fillId="0" borderId="0" xfId="0" applyFont="1" applyAlignment="1"/>
    <xf numFmtId="193" fontId="84" fillId="0" borderId="18" xfId="0" applyNumberFormat="1" applyFont="1" applyBorder="1" applyAlignment="1">
      <alignment wrapText="1"/>
    </xf>
    <xf numFmtId="193" fontId="84" fillId="36" borderId="18" xfId="0" applyNumberFormat="1" applyFont="1" applyFill="1" applyBorder="1" applyAlignment="1">
      <alignment horizontal="center" vertical="center" wrapText="1"/>
    </xf>
    <xf numFmtId="193" fontId="84" fillId="36" borderId="22"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8"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97" fillId="0" borderId="0" xfId="0" applyFont="1"/>
    <xf numFmtId="0" fontId="3" fillId="0" borderId="61" xfId="0" applyFont="1" applyBorder="1"/>
    <xf numFmtId="0" fontId="3" fillId="0" borderId="0" xfId="0" applyFont="1"/>
    <xf numFmtId="0" fontId="3" fillId="0" borderId="15" xfId="0" applyFont="1" applyBorder="1" applyAlignment="1">
      <alignment wrapText="1"/>
    </xf>
    <xf numFmtId="0" fontId="3" fillId="0" borderId="25" xfId="0" applyFont="1" applyBorder="1" applyAlignment="1">
      <alignment wrapText="1"/>
    </xf>
    <xf numFmtId="0" fontId="3" fillId="0" borderId="16" xfId="0" applyFont="1" applyBorder="1" applyAlignment="1">
      <alignment wrapText="1"/>
    </xf>
    <xf numFmtId="0" fontId="3" fillId="0" borderId="3" xfId="0" applyFont="1" applyFill="1" applyBorder="1" applyAlignment="1">
      <alignment horizontal="center" vertical="center" wrapText="1"/>
    </xf>
    <xf numFmtId="193" fontId="3" fillId="36" borderId="21" xfId="0" applyNumberFormat="1" applyFont="1" applyFill="1" applyBorder="1"/>
    <xf numFmtId="9" fontId="3" fillId="36" borderId="22"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6" xfId="0" applyFont="1" applyFill="1" applyBorder="1" applyAlignment="1">
      <alignment vertical="center" wrapText="1"/>
    </xf>
    <xf numFmtId="0" fontId="84" fillId="0" borderId="17" xfId="0" applyFont="1" applyFill="1" applyBorder="1"/>
    <xf numFmtId="193" fontId="86" fillId="36" borderId="21" xfId="0" applyNumberFormat="1" applyFont="1" applyFill="1" applyBorder="1" applyAlignment="1">
      <alignment horizontal="left" vertical="center" wrapText="1"/>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76" xfId="0" applyFont="1" applyFill="1" applyBorder="1" applyAlignment="1">
      <alignment horizontal="left"/>
    </xf>
    <xf numFmtId="0" fontId="3" fillId="3" borderId="80" xfId="0" applyFont="1" applyFill="1" applyBorder="1" applyAlignment="1">
      <alignment vertical="center"/>
    </xf>
    <xf numFmtId="0" fontId="3" fillId="0" borderId="65" xfId="0" applyFont="1" applyFill="1" applyBorder="1" applyAlignment="1">
      <alignment horizontal="center" vertical="center"/>
    </xf>
    <xf numFmtId="0" fontId="3" fillId="0" borderId="7"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1" xfId="0" applyFont="1" applyFill="1" applyBorder="1" applyAlignment="1">
      <alignment vertical="center"/>
    </xf>
    <xf numFmtId="0" fontId="3" fillId="3" borderId="61" xfId="0" applyFont="1" applyFill="1" applyBorder="1" applyAlignment="1">
      <alignment horizontal="center" vertical="center"/>
    </xf>
    <xf numFmtId="0" fontId="3" fillId="3"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169" fontId="9" fillId="37" borderId="54" xfId="20" applyBorder="1"/>
    <xf numFmtId="0" fontId="3" fillId="0" borderId="82" xfId="0" applyFont="1" applyFill="1" applyBorder="1" applyAlignment="1">
      <alignment horizontal="center" vertical="center"/>
    </xf>
    <xf numFmtId="169" fontId="9" fillId="37" borderId="23" xfId="20" applyBorder="1"/>
    <xf numFmtId="169" fontId="9" fillId="37" borderId="83" xfId="20" applyBorder="1"/>
    <xf numFmtId="169" fontId="9" fillId="37" borderId="24" xfId="20" applyBorder="1"/>
    <xf numFmtId="0" fontId="3" fillId="0" borderId="84" xfId="0" applyFont="1" applyFill="1" applyBorder="1" applyAlignment="1">
      <alignment horizontal="center" vertical="center"/>
    </xf>
    <xf numFmtId="0" fontId="3" fillId="0" borderId="85" xfId="0" applyFont="1" applyFill="1" applyBorder="1" applyAlignment="1">
      <alignment vertical="center"/>
    </xf>
    <xf numFmtId="169" fontId="9" fillId="37" borderId="29" xfId="20" applyBorder="1"/>
    <xf numFmtId="0" fontId="4" fillId="0" borderId="0" xfId="0" applyFont="1" applyFill="1" applyAlignment="1">
      <alignment horizontal="center"/>
    </xf>
    <xf numFmtId="0" fontId="94" fillId="0" borderId="0" xfId="11" applyFont="1" applyFill="1" applyBorder="1" applyProtection="1"/>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left" vertical="center" wrapText="1"/>
    </xf>
    <xf numFmtId="0" fontId="4" fillId="36" borderId="78"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100" fillId="0" borderId="17" xfId="0" applyFont="1" applyFill="1" applyBorder="1" applyAlignment="1">
      <alignment horizontal="right" vertical="center" wrapText="1"/>
    </xf>
    <xf numFmtId="0" fontId="4" fillId="0" borderId="17"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0" xfId="5" applyNumberFormat="1" applyFont="1" applyFill="1" applyBorder="1" applyAlignment="1" applyProtection="1">
      <alignment horizontal="left" vertical="center"/>
      <protection locked="0"/>
    </xf>
    <xf numFmtId="0" fontId="102" fillId="0" borderId="21" xfId="9" applyFont="1" applyFill="1" applyBorder="1" applyAlignment="1" applyProtection="1">
      <alignment horizontal="left" vertical="center" wrapText="1"/>
      <protection locked="0"/>
    </xf>
    <xf numFmtId="0" fontId="6" fillId="0" borderId="77" xfId="17" applyFill="1" applyBorder="1" applyAlignment="1" applyProtection="1"/>
    <xf numFmtId="49" fontId="84" fillId="0" borderId="7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2" xfId="20964" applyFont="1" applyFill="1" applyBorder="1" applyAlignment="1">
      <alignment vertical="center"/>
    </xf>
    <xf numFmtId="0" fontId="45" fillId="76" borderId="93" xfId="20964" applyFont="1" applyFill="1" applyBorder="1" applyAlignment="1">
      <alignment vertical="center"/>
    </xf>
    <xf numFmtId="0" fontId="45" fillId="76" borderId="90" xfId="20964" applyFont="1" applyFill="1" applyBorder="1" applyAlignment="1">
      <alignment vertical="center"/>
    </xf>
    <xf numFmtId="0" fontId="104" fillId="70" borderId="89" xfId="20964" applyFont="1" applyFill="1" applyBorder="1" applyAlignment="1">
      <alignment horizontal="center" vertical="center"/>
    </xf>
    <xf numFmtId="0" fontId="104" fillId="70" borderId="90" xfId="20964" applyFont="1" applyFill="1" applyBorder="1" applyAlignment="1">
      <alignment horizontal="left" vertical="center" wrapText="1"/>
    </xf>
    <xf numFmtId="164" fontId="104" fillId="0" borderId="91" xfId="7" applyNumberFormat="1" applyFont="1" applyFill="1" applyBorder="1" applyAlignment="1" applyProtection="1">
      <alignment horizontal="right" vertical="center"/>
      <protection locked="0"/>
    </xf>
    <xf numFmtId="0" fontId="103" fillId="77" borderId="91" xfId="20964" applyFont="1" applyFill="1" applyBorder="1" applyAlignment="1">
      <alignment horizontal="center" vertical="center"/>
    </xf>
    <xf numFmtId="0" fontId="103" fillId="77" borderId="93" xfId="20964" applyFont="1" applyFill="1" applyBorder="1" applyAlignment="1">
      <alignment vertical="top" wrapText="1"/>
    </xf>
    <xf numFmtId="164" fontId="45" fillId="76" borderId="90" xfId="7" applyNumberFormat="1" applyFont="1" applyFill="1" applyBorder="1" applyAlignment="1">
      <alignment horizontal="right" vertical="center"/>
    </xf>
    <xf numFmtId="0" fontId="105" fillId="70" borderId="89" xfId="20964" applyFont="1" applyFill="1" applyBorder="1" applyAlignment="1">
      <alignment horizontal="center" vertical="center"/>
    </xf>
    <xf numFmtId="0" fontId="104" fillId="70" borderId="93" xfId="20964" applyFont="1" applyFill="1" applyBorder="1" applyAlignment="1">
      <alignment vertical="center" wrapText="1"/>
    </xf>
    <xf numFmtId="0" fontId="104" fillId="70" borderId="90" xfId="20964" applyFont="1" applyFill="1" applyBorder="1" applyAlignment="1">
      <alignment horizontal="left" vertical="center"/>
    </xf>
    <xf numFmtId="0" fontId="105" fillId="3" borderId="89" xfId="20964" applyFont="1" applyFill="1" applyBorder="1" applyAlignment="1">
      <alignment horizontal="center" vertical="center"/>
    </xf>
    <xf numFmtId="0" fontId="104" fillId="3" borderId="90" xfId="20964" applyFont="1" applyFill="1" applyBorder="1" applyAlignment="1">
      <alignment horizontal="left" vertical="center"/>
    </xf>
    <xf numFmtId="0" fontId="105" fillId="0" borderId="89" xfId="20964" applyFont="1" applyFill="1" applyBorder="1" applyAlignment="1">
      <alignment horizontal="center" vertical="center"/>
    </xf>
    <xf numFmtId="0" fontId="104" fillId="0" borderId="90" xfId="20964" applyFont="1" applyFill="1" applyBorder="1" applyAlignment="1">
      <alignment horizontal="left" vertical="center"/>
    </xf>
    <xf numFmtId="0" fontId="106" fillId="77" borderId="91" xfId="20964" applyFont="1" applyFill="1" applyBorder="1" applyAlignment="1">
      <alignment horizontal="center" vertical="center"/>
    </xf>
    <xf numFmtId="0" fontId="103" fillId="77" borderId="93" xfId="20964" applyFont="1" applyFill="1" applyBorder="1" applyAlignment="1">
      <alignment vertical="center"/>
    </xf>
    <xf numFmtId="164" fontId="104" fillId="77" borderId="91" xfId="7" applyNumberFormat="1" applyFont="1" applyFill="1" applyBorder="1" applyAlignment="1" applyProtection="1">
      <alignment horizontal="right" vertical="center"/>
      <protection locked="0"/>
    </xf>
    <xf numFmtId="0" fontId="103" fillId="76" borderId="92" xfId="20964" applyFont="1" applyFill="1" applyBorder="1" applyAlignment="1">
      <alignment vertical="center"/>
    </xf>
    <xf numFmtId="0" fontId="103" fillId="76" borderId="93" xfId="20964" applyFont="1" applyFill="1" applyBorder="1" applyAlignment="1">
      <alignment vertical="center"/>
    </xf>
    <xf numFmtId="164" fontId="103" fillId="76" borderId="90" xfId="7" applyNumberFormat="1" applyFont="1" applyFill="1" applyBorder="1" applyAlignment="1">
      <alignment horizontal="right" vertical="center"/>
    </xf>
    <xf numFmtId="0" fontId="108" fillId="3" borderId="89" xfId="20964" applyFont="1" applyFill="1" applyBorder="1" applyAlignment="1">
      <alignment horizontal="center" vertical="center"/>
    </xf>
    <xf numFmtId="0" fontId="109" fillId="77" borderId="91" xfId="20964" applyFont="1" applyFill="1" applyBorder="1" applyAlignment="1">
      <alignment horizontal="center" vertical="center"/>
    </xf>
    <xf numFmtId="0" fontId="45" fillId="77" borderId="93" xfId="20964" applyFont="1" applyFill="1" applyBorder="1" applyAlignment="1">
      <alignment vertical="center"/>
    </xf>
    <xf numFmtId="0" fontId="108" fillId="70" borderId="89" xfId="20964" applyFont="1" applyFill="1" applyBorder="1" applyAlignment="1">
      <alignment horizontal="center" vertical="center"/>
    </xf>
    <xf numFmtId="164" fontId="104" fillId="3" borderId="91" xfId="7" applyNumberFormat="1" applyFont="1" applyFill="1" applyBorder="1" applyAlignment="1" applyProtection="1">
      <alignment horizontal="right" vertical="center"/>
      <protection locked="0"/>
    </xf>
    <xf numFmtId="0" fontId="109" fillId="3" borderId="91" xfId="20964" applyFont="1" applyFill="1" applyBorder="1" applyAlignment="1">
      <alignment horizontal="center" vertical="center"/>
    </xf>
    <xf numFmtId="0" fontId="45" fillId="3" borderId="93" xfId="20964" applyFont="1" applyFill="1" applyBorder="1" applyAlignment="1">
      <alignment vertical="center"/>
    </xf>
    <xf numFmtId="0" fontId="105" fillId="70" borderId="91" xfId="20964" applyFont="1" applyFill="1" applyBorder="1" applyAlignment="1">
      <alignment horizontal="center" vertical="center"/>
    </xf>
    <xf numFmtId="0" fontId="19" fillId="70" borderId="91" xfId="20964" applyFont="1" applyFill="1" applyBorder="1" applyAlignment="1">
      <alignment horizontal="center" vertical="center"/>
    </xf>
    <xf numFmtId="0" fontId="100" fillId="0" borderId="91" xfId="0" applyFont="1" applyFill="1" applyBorder="1" applyAlignment="1">
      <alignment horizontal="left" vertical="center" wrapText="1"/>
    </xf>
    <xf numFmtId="10" fontId="96" fillId="0" borderId="91" xfId="20962" applyNumberFormat="1" applyFont="1" applyFill="1" applyBorder="1" applyAlignment="1">
      <alignment horizontal="left" vertical="center" wrapText="1"/>
    </xf>
    <xf numFmtId="10" fontId="3" fillId="0"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left" vertical="center" wrapText="1"/>
    </xf>
    <xf numFmtId="10" fontId="100" fillId="0" borderId="91" xfId="20962" applyNumberFormat="1" applyFont="1" applyFill="1" applyBorder="1" applyAlignment="1">
      <alignment horizontal="left" vertical="center" wrapText="1"/>
    </xf>
    <xf numFmtId="10" fontId="4" fillId="36" borderId="91" xfId="20962" applyNumberFormat="1" applyFont="1" applyFill="1" applyBorder="1" applyAlignment="1">
      <alignment horizontal="left" vertical="center" wrapText="1"/>
    </xf>
    <xf numFmtId="10" fontId="4" fillId="36" borderId="91" xfId="0" applyNumberFormat="1" applyFont="1" applyFill="1" applyBorder="1" applyAlignment="1">
      <alignment horizontal="center" vertical="center" wrapText="1"/>
    </xf>
    <xf numFmtId="10" fontId="102" fillId="0" borderId="21" xfId="20962" applyNumberFormat="1" applyFont="1" applyFill="1" applyBorder="1" applyAlignment="1" applyProtection="1">
      <alignment horizontal="left" vertical="center"/>
    </xf>
    <xf numFmtId="0" fontId="4" fillId="36" borderId="91" xfId="0" applyFont="1" applyFill="1" applyBorder="1" applyAlignment="1">
      <alignment horizontal="left" vertical="center" wrapText="1"/>
    </xf>
    <xf numFmtId="0" fontId="3" fillId="0" borderId="91" xfId="0" applyFont="1" applyFill="1" applyBorder="1" applyAlignment="1">
      <alignment horizontal="left" vertical="center" wrapText="1"/>
    </xf>
    <xf numFmtId="0" fontId="4" fillId="36" borderId="79" xfId="0" applyFont="1" applyFill="1" applyBorder="1" applyAlignment="1">
      <alignment vertical="center" wrapText="1"/>
    </xf>
    <xf numFmtId="0" fontId="4" fillId="36" borderId="90" xfId="0" applyFont="1" applyFill="1" applyBorder="1" applyAlignment="1">
      <alignment vertical="center" wrapText="1"/>
    </xf>
    <xf numFmtId="0" fontId="4" fillId="36" borderId="67" xfId="0" applyFont="1" applyFill="1" applyBorder="1" applyAlignment="1">
      <alignment vertical="center" wrapText="1"/>
    </xf>
    <xf numFmtId="0" fontId="4" fillId="36" borderId="28" xfId="0" applyFont="1" applyFill="1" applyBorder="1" applyAlignment="1">
      <alignment vertical="center" wrapText="1"/>
    </xf>
    <xf numFmtId="0" fontId="84" fillId="0" borderId="91" xfId="0" applyFont="1" applyBorder="1"/>
    <xf numFmtId="0" fontId="6" fillId="0" borderId="91" xfId="17" applyFill="1" applyBorder="1" applyAlignment="1" applyProtection="1">
      <alignment horizontal="left" vertical="center"/>
    </xf>
    <xf numFmtId="0" fontId="6" fillId="0" borderId="91" xfId="17" applyBorder="1" applyAlignment="1" applyProtection="1"/>
    <xf numFmtId="0" fontId="84" fillId="0" borderId="91" xfId="0" applyFont="1" applyFill="1" applyBorder="1"/>
    <xf numFmtId="0" fontId="6" fillId="0" borderId="91" xfId="17" applyFill="1" applyBorder="1" applyAlignment="1" applyProtection="1">
      <alignment horizontal="left" vertical="center" wrapText="1"/>
    </xf>
    <xf numFmtId="0" fontId="6" fillId="0" borderId="91" xfId="17" applyFill="1" applyBorder="1" applyAlignment="1" applyProtection="1"/>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2" fillId="0" borderId="3" xfId="0" applyFont="1" applyBorder="1" applyAlignment="1">
      <alignment wrapText="1"/>
    </xf>
    <xf numFmtId="0" fontId="84" fillId="0" borderId="18" xfId="0" applyFont="1" applyBorder="1" applyAlignment="1"/>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14" fontId="2" fillId="0" borderId="0" xfId="0" applyNumberFormat="1" applyFont="1"/>
    <xf numFmtId="0" fontId="2" fillId="0" borderId="17" xfId="0" applyFont="1" applyFill="1" applyBorder="1" applyAlignment="1">
      <alignment horizontal="right" vertical="center" wrapText="1"/>
    </xf>
    <xf numFmtId="0" fontId="2" fillId="2" borderId="17" xfId="0" applyFont="1" applyFill="1" applyBorder="1" applyAlignment="1">
      <alignment horizontal="right" vertical="center"/>
    </xf>
    <xf numFmtId="0" fontId="45" fillId="0" borderId="17" xfId="0" applyFont="1" applyFill="1" applyBorder="1" applyAlignment="1">
      <alignment horizontal="center" vertical="center" wrapText="1"/>
    </xf>
    <xf numFmtId="0" fontId="2" fillId="2" borderId="20"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94" xfId="0" applyFont="1" applyFill="1" applyBorder="1" applyAlignment="1">
      <alignment wrapText="1"/>
    </xf>
    <xf numFmtId="0" fontId="3" fillId="3" borderId="95" xfId="0" applyFont="1" applyFill="1" applyBorder="1"/>
    <xf numFmtId="0" fontId="4" fillId="3" borderId="73" xfId="0" applyFont="1" applyFill="1" applyBorder="1" applyAlignment="1">
      <alignment horizontal="center" wrapText="1"/>
    </xf>
    <xf numFmtId="0" fontId="3" fillId="0" borderId="91" xfId="0" applyFont="1" applyFill="1" applyBorder="1" applyAlignment="1">
      <alignment horizontal="center"/>
    </xf>
    <xf numFmtId="0" fontId="3" fillId="0" borderId="91" xfId="0" applyFont="1" applyBorder="1" applyAlignment="1">
      <alignment horizontal="center"/>
    </xf>
    <xf numFmtId="0" fontId="3" fillId="3" borderId="61"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88" xfId="0" applyFont="1" applyFill="1" applyBorder="1" applyAlignment="1">
      <alignment horizontal="center" vertical="center" wrapText="1"/>
    </xf>
    <xf numFmtId="0" fontId="3" fillId="0" borderId="17" xfId="0" applyFont="1" applyBorder="1"/>
    <xf numFmtId="0" fontId="3" fillId="0" borderId="91" xfId="0" applyFont="1" applyBorder="1" applyAlignment="1">
      <alignment wrapText="1"/>
    </xf>
    <xf numFmtId="0" fontId="99" fillId="0" borderId="91" xfId="0" applyFont="1" applyBorder="1" applyAlignment="1">
      <alignment horizontal="left" wrapText="1" indent="2"/>
    </xf>
    <xf numFmtId="0" fontId="4" fillId="0" borderId="17" xfId="0" applyFont="1" applyBorder="1"/>
    <xf numFmtId="0" fontId="4" fillId="0" borderId="91" xfId="0" applyFont="1" applyBorder="1" applyAlignment="1">
      <alignment wrapText="1"/>
    </xf>
    <xf numFmtId="0" fontId="110" fillId="3" borderId="61" xfId="0" applyFont="1" applyFill="1" applyBorder="1" applyAlignment="1">
      <alignment horizontal="left"/>
    </xf>
    <xf numFmtId="0" fontId="110"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88" xfId="7" applyNumberFormat="1" applyFont="1" applyFill="1" applyBorder="1"/>
    <xf numFmtId="0" fontId="99" fillId="0" borderId="91" xfId="0" applyFont="1" applyBorder="1" applyAlignment="1">
      <alignment horizontal="left" wrapText="1" indent="4"/>
    </xf>
    <xf numFmtId="0" fontId="3" fillId="3" borderId="0" xfId="0" applyFont="1" applyFill="1" applyBorder="1" applyAlignment="1">
      <alignment wrapText="1"/>
    </xf>
    <xf numFmtId="0" fontId="3" fillId="3" borderId="88" xfId="0" applyFont="1" applyFill="1" applyBorder="1"/>
    <xf numFmtId="0" fontId="4" fillId="0" borderId="20" xfId="0" applyFont="1" applyBorder="1"/>
    <xf numFmtId="0" fontId="4" fillId="0" borderId="21" xfId="0" applyFont="1" applyBorder="1" applyAlignment="1">
      <alignment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2" fillId="0" borderId="0" xfId="0" applyFont="1" applyFill="1"/>
    <xf numFmtId="0" fontId="114" fillId="0" borderId="66" xfId="0" applyNumberFormat="1" applyFont="1" applyFill="1" applyBorder="1" applyAlignment="1">
      <alignment horizontal="left" vertical="center" wrapText="1"/>
    </xf>
    <xf numFmtId="0" fontId="6" fillId="0" borderId="106" xfId="17" applyBorder="1" applyAlignment="1" applyProtection="1"/>
    <xf numFmtId="0" fontId="112" fillId="0" borderId="0" xfId="0" applyFont="1" applyFill="1" applyAlignment="1">
      <alignment horizontal="left" vertical="top" wrapText="1"/>
    </xf>
    <xf numFmtId="0" fontId="125" fillId="3" borderId="112" xfId="0" applyFont="1" applyFill="1" applyBorder="1" applyAlignment="1">
      <alignment horizontal="left" vertical="center" wrapText="1"/>
    </xf>
    <xf numFmtId="0" fontId="123" fillId="0" borderId="112" xfId="0" applyFont="1" applyFill="1" applyBorder="1" applyAlignment="1">
      <alignment horizontal="left" vertical="center" wrapText="1"/>
    </xf>
    <xf numFmtId="0" fontId="125" fillId="0" borderId="112" xfId="0" applyFont="1" applyFill="1" applyBorder="1" applyAlignment="1">
      <alignment horizontal="left" vertical="center" wrapText="1"/>
    </xf>
    <xf numFmtId="0" fontId="125" fillId="0" borderId="112" xfId="0" applyFont="1" applyFill="1" applyBorder="1" applyAlignment="1">
      <alignment vertical="center" wrapText="1"/>
    </xf>
    <xf numFmtId="0" fontId="126" fillId="0" borderId="112" xfId="0" applyFont="1" applyFill="1" applyBorder="1" applyAlignment="1">
      <alignment horizontal="left" vertical="center" wrapText="1" indent="1"/>
    </xf>
    <xf numFmtId="0" fontId="126" fillId="3" borderId="112" xfId="0" applyFont="1" applyFill="1" applyBorder="1" applyAlignment="1">
      <alignment horizontal="left" vertical="center" wrapText="1" indent="1"/>
    </xf>
    <xf numFmtId="0" fontId="125" fillId="3" borderId="113" xfId="0" applyFont="1" applyFill="1" applyBorder="1" applyAlignment="1">
      <alignment horizontal="left" vertical="center" wrapText="1"/>
    </xf>
    <xf numFmtId="0" fontId="125" fillId="3" borderId="114" xfId="0" applyFont="1" applyFill="1" applyBorder="1" applyAlignment="1">
      <alignment horizontal="left" vertical="center" wrapText="1"/>
    </xf>
    <xf numFmtId="0" fontId="124" fillId="3" borderId="112" xfId="0" applyFont="1" applyFill="1" applyBorder="1" applyAlignment="1">
      <alignment horizontal="left" vertical="center" wrapText="1" indent="1"/>
    </xf>
    <xf numFmtId="0" fontId="125" fillId="0" borderId="112" xfId="0" applyFont="1" applyBorder="1" applyAlignment="1">
      <alignment horizontal="left" vertical="center" wrapText="1"/>
    </xf>
    <xf numFmtId="0" fontId="124" fillId="0" borderId="112" xfId="0" applyFont="1" applyBorder="1" applyAlignment="1">
      <alignment horizontal="left" vertical="center" wrapText="1" indent="1"/>
    </xf>
    <xf numFmtId="0" fontId="124" fillId="0" borderId="113" xfId="0" applyFont="1" applyBorder="1" applyAlignment="1">
      <alignment horizontal="left" vertical="center" wrapText="1" indent="1"/>
    </xf>
    <xf numFmtId="0" fontId="0" fillId="0" borderId="0" xfId="0" applyAlignment="1">
      <alignment horizontal="center"/>
    </xf>
    <xf numFmtId="0" fontId="0" fillId="0" borderId="0" xfId="0" applyAlignment="1">
      <alignment horizontal="left" vertical="center"/>
    </xf>
    <xf numFmtId="0" fontId="125" fillId="0" borderId="120" xfId="0" applyFont="1" applyFill="1" applyBorder="1" applyAlignment="1">
      <alignment horizontal="justify" vertical="center" wrapText="1"/>
    </xf>
    <xf numFmtId="0" fontId="124" fillId="0" borderId="112" xfId="0" applyFont="1" applyFill="1" applyBorder="1" applyAlignment="1">
      <alignment horizontal="left" vertical="center" wrapText="1" indent="1"/>
    </xf>
    <xf numFmtId="0" fontId="124" fillId="0" borderId="113" xfId="0" applyFont="1" applyFill="1" applyBorder="1" applyAlignment="1">
      <alignment horizontal="left" vertical="center" wrapText="1" indent="1"/>
    </xf>
    <xf numFmtId="0" fontId="125" fillId="0" borderId="112" xfId="0" applyFont="1" applyFill="1" applyBorder="1" applyAlignment="1">
      <alignment horizontal="justify" vertical="center" wrapText="1"/>
    </xf>
    <xf numFmtId="0" fontId="123" fillId="0" borderId="112" xfId="0" applyFont="1" applyFill="1" applyBorder="1" applyAlignment="1">
      <alignment horizontal="justify" vertical="center" wrapText="1"/>
    </xf>
    <xf numFmtId="0" fontId="125" fillId="3" borderId="112" xfId="0" applyFont="1" applyFill="1" applyBorder="1" applyAlignment="1">
      <alignment horizontal="justify" vertical="center" wrapText="1"/>
    </xf>
    <xf numFmtId="0" fontId="125" fillId="0" borderId="113" xfId="0" applyFont="1" applyFill="1" applyBorder="1" applyAlignment="1">
      <alignment horizontal="justify" vertical="center" wrapText="1"/>
    </xf>
    <xf numFmtId="0" fontId="125" fillId="0" borderId="114" xfId="0" applyFont="1" applyFill="1" applyBorder="1" applyAlignment="1">
      <alignment horizontal="justify" vertical="center" wrapText="1"/>
    </xf>
    <xf numFmtId="0" fontId="123" fillId="0" borderId="112" xfId="0" applyFont="1" applyFill="1" applyBorder="1" applyAlignment="1">
      <alignment vertical="center" wrapText="1"/>
    </xf>
    <xf numFmtId="0" fontId="124" fillId="0" borderId="112" xfId="0" applyFont="1" applyFill="1" applyBorder="1" applyAlignment="1">
      <alignment horizontal="left" vertical="center" wrapText="1"/>
    </xf>
    <xf numFmtId="0" fontId="125" fillId="0" borderId="121" xfId="0" applyFont="1" applyFill="1" applyBorder="1" applyAlignment="1">
      <alignment vertical="center" wrapText="1"/>
    </xf>
    <xf numFmtId="193" fontId="94" fillId="0" borderId="0" xfId="0" applyNumberFormat="1" applyFont="1" applyFill="1" applyBorder="1" applyAlignment="1" applyProtection="1">
      <alignment horizontal="right"/>
    </xf>
    <xf numFmtId="167" fontId="84" fillId="0" borderId="56" xfId="0" applyNumberFormat="1" applyFont="1" applyFill="1" applyBorder="1" applyAlignment="1">
      <alignment horizontal="center"/>
    </xf>
    <xf numFmtId="167" fontId="87" fillId="0" borderId="56" xfId="0" applyNumberFormat="1" applyFont="1" applyFill="1" applyBorder="1" applyAlignment="1">
      <alignment horizontal="center"/>
    </xf>
    <xf numFmtId="167" fontId="46" fillId="0" borderId="56" xfId="0" applyNumberFormat="1" applyFont="1" applyFill="1" applyBorder="1" applyAlignment="1">
      <alignment horizontal="center"/>
    </xf>
    <xf numFmtId="167" fontId="84" fillId="0" borderId="59" xfId="0" applyNumberFormat="1" applyFont="1" applyFill="1" applyBorder="1" applyAlignment="1">
      <alignment horizontal="center"/>
    </xf>
    <xf numFmtId="0" fontId="112" fillId="0" borderId="0" xfId="0" applyFont="1"/>
    <xf numFmtId="0" fontId="115" fillId="0" borderId="115" xfId="0" applyFont="1" applyBorder="1"/>
    <xf numFmtId="49" fontId="117" fillId="0" borderId="115" xfId="5" applyNumberFormat="1" applyFont="1" applyFill="1" applyBorder="1" applyAlignment="1" applyProtection="1">
      <alignment horizontal="right" vertical="center"/>
      <protection locked="0"/>
    </xf>
    <xf numFmtId="0" fontId="116" fillId="3" borderId="115" xfId="13" applyFont="1" applyFill="1" applyBorder="1" applyAlignment="1" applyProtection="1">
      <alignment horizontal="left" vertical="center" wrapText="1"/>
      <protection locked="0"/>
    </xf>
    <xf numFmtId="49" fontId="116" fillId="3" borderId="115" xfId="5" applyNumberFormat="1" applyFont="1" applyFill="1" applyBorder="1" applyAlignment="1" applyProtection="1">
      <alignment horizontal="right" vertical="center"/>
      <protection locked="0"/>
    </xf>
    <xf numFmtId="0" fontId="116" fillId="0" borderId="115" xfId="13" applyFont="1" applyFill="1" applyBorder="1" applyAlignment="1" applyProtection="1">
      <alignment horizontal="left" vertical="center" wrapText="1"/>
      <protection locked="0"/>
    </xf>
    <xf numFmtId="49" fontId="116" fillId="0" borderId="115" xfId="5" applyNumberFormat="1" applyFont="1" applyFill="1" applyBorder="1" applyAlignment="1" applyProtection="1">
      <alignment horizontal="right" vertical="center"/>
      <protection locked="0"/>
    </xf>
    <xf numFmtId="0" fontId="118" fillId="0" borderId="115" xfId="13" applyFont="1" applyFill="1" applyBorder="1" applyAlignment="1" applyProtection="1">
      <alignment horizontal="left" vertical="center" wrapText="1"/>
      <protection locked="0"/>
    </xf>
    <xf numFmtId="0" fontId="115" fillId="0" borderId="115" xfId="0" applyFont="1" applyFill="1" applyBorder="1" applyAlignment="1">
      <alignment horizontal="center" vertical="center" wrapText="1"/>
    </xf>
    <xf numFmtId="43" fontId="96" fillId="0" borderId="0" xfId="7" applyFont="1"/>
    <xf numFmtId="0" fontId="112" fillId="0" borderId="0" xfId="0" applyFont="1" applyAlignment="1">
      <alignment wrapText="1"/>
    </xf>
    <xf numFmtId="0" fontId="111" fillId="0" borderId="115" xfId="0" applyFont="1" applyBorder="1"/>
    <xf numFmtId="0" fontId="111" fillId="0" borderId="115" xfId="0" applyFont="1" applyFill="1" applyBorder="1"/>
    <xf numFmtId="0" fontId="111" fillId="0" borderId="115" xfId="0" applyFont="1" applyBorder="1" applyAlignment="1">
      <alignment horizontal="left" indent="8"/>
    </xf>
    <xf numFmtId="0" fontId="111" fillId="0" borderId="115" xfId="0" applyFont="1" applyBorder="1" applyAlignment="1">
      <alignment wrapText="1"/>
    </xf>
    <xf numFmtId="0" fontId="115" fillId="0" borderId="0" xfId="0" applyFont="1"/>
    <xf numFmtId="0" fontId="114" fillId="0" borderId="115" xfId="0" applyFont="1" applyBorder="1"/>
    <xf numFmtId="49" fontId="117" fillId="0" borderId="115" xfId="5" applyNumberFormat="1" applyFont="1" applyFill="1" applyBorder="1" applyAlignment="1" applyProtection="1">
      <alignment horizontal="right" vertical="center" wrapText="1"/>
      <protection locked="0"/>
    </xf>
    <xf numFmtId="49" fontId="116" fillId="3" borderId="115" xfId="5" applyNumberFormat="1" applyFont="1" applyFill="1" applyBorder="1" applyAlignment="1" applyProtection="1">
      <alignment horizontal="right" vertical="center" wrapText="1"/>
      <protection locked="0"/>
    </xf>
    <xf numFmtId="49" fontId="116" fillId="0" borderId="115" xfId="5" applyNumberFormat="1" applyFont="1" applyFill="1" applyBorder="1" applyAlignment="1" applyProtection="1">
      <alignment horizontal="right" vertical="center" wrapText="1"/>
      <protection locked="0"/>
    </xf>
    <xf numFmtId="0" fontId="111" fillId="0" borderId="115" xfId="0" applyFont="1" applyBorder="1" applyAlignment="1">
      <alignment horizontal="center" vertical="center" wrapText="1"/>
    </xf>
    <xf numFmtId="0" fontId="111" fillId="0" borderId="119" xfId="0" applyFont="1" applyFill="1" applyBorder="1" applyAlignment="1">
      <alignment horizontal="center" vertical="center" wrapText="1"/>
    </xf>
    <xf numFmtId="0" fontId="111" fillId="0" borderId="115" xfId="0" applyFont="1" applyBorder="1" applyAlignment="1">
      <alignment horizontal="center" vertical="center"/>
    </xf>
    <xf numFmtId="0" fontId="111" fillId="0" borderId="0" xfId="0" applyFont="1"/>
    <xf numFmtId="0" fontId="111" fillId="0" borderId="0" xfId="0" applyFont="1" applyAlignment="1">
      <alignment wrapText="1"/>
    </xf>
    <xf numFmtId="14" fontId="111" fillId="0" borderId="0" xfId="0" applyNumberFormat="1" applyFont="1"/>
    <xf numFmtId="0" fontId="112" fillId="0" borderId="0" xfId="0" applyFont="1" applyBorder="1"/>
    <xf numFmtId="0" fontId="112" fillId="0" borderId="0" xfId="0" applyFont="1" applyBorder="1" applyAlignment="1">
      <alignment horizontal="left"/>
    </xf>
    <xf numFmtId="0" fontId="114" fillId="0" borderId="115" xfId="0" applyFont="1" applyFill="1" applyBorder="1"/>
    <xf numFmtId="0" fontId="111" fillId="0" borderId="115" xfId="0" applyNumberFormat="1" applyFont="1" applyFill="1" applyBorder="1" applyAlignment="1">
      <alignment horizontal="left" vertical="center" wrapText="1"/>
    </xf>
    <xf numFmtId="0" fontId="114" fillId="0" borderId="115" xfId="0" applyFont="1" applyFill="1" applyBorder="1" applyAlignment="1">
      <alignment horizontal="left" wrapText="1" indent="1"/>
    </xf>
    <xf numFmtId="0" fontId="114" fillId="0" borderId="115" xfId="0" applyFont="1" applyFill="1" applyBorder="1" applyAlignment="1">
      <alignment horizontal="left" vertical="center" indent="1"/>
    </xf>
    <xf numFmtId="0" fontId="111" fillId="0" borderId="115" xfId="0" applyFont="1" applyFill="1" applyBorder="1" applyAlignment="1">
      <alignment horizontal="left" wrapText="1" indent="1"/>
    </xf>
    <xf numFmtId="0" fontId="111" fillId="0" borderId="115" xfId="0" applyFont="1" applyFill="1" applyBorder="1" applyAlignment="1">
      <alignment horizontal="left" indent="1"/>
    </xf>
    <xf numFmtId="0" fontId="111" fillId="0" borderId="115" xfId="0" applyFont="1" applyFill="1" applyBorder="1" applyAlignment="1">
      <alignment horizontal="left" wrapText="1" indent="4"/>
    </xf>
    <xf numFmtId="0" fontId="111" fillId="0" borderId="115" xfId="0" applyNumberFormat="1" applyFont="1" applyFill="1" applyBorder="1" applyAlignment="1">
      <alignment horizontal="left" indent="3"/>
    </xf>
    <xf numFmtId="0" fontId="114" fillId="0" borderId="115" xfId="0" applyFont="1" applyFill="1" applyBorder="1" applyAlignment="1">
      <alignment horizontal="left" indent="1"/>
    </xf>
    <xf numFmtId="0" fontId="115" fillId="0" borderId="7" xfId="0" applyFont="1" applyBorder="1"/>
    <xf numFmtId="0" fontId="115" fillId="0" borderId="115" xfId="0" applyFont="1" applyFill="1" applyBorder="1"/>
    <xf numFmtId="0" fontId="112" fillId="0" borderId="115" xfId="0" applyFont="1" applyFill="1" applyBorder="1" applyAlignment="1">
      <alignment horizontal="left" wrapText="1" indent="2"/>
    </xf>
    <xf numFmtId="0" fontId="112" fillId="0" borderId="115" xfId="0" applyFont="1" applyFill="1" applyBorder="1"/>
    <xf numFmtId="0" fontId="112" fillId="0" borderId="115" xfId="0" applyFont="1" applyFill="1" applyBorder="1" applyAlignment="1">
      <alignment horizontal="left" wrapText="1"/>
    </xf>
    <xf numFmtId="0" fontId="111" fillId="0" borderId="0" xfId="0" applyFont="1" applyBorder="1"/>
    <xf numFmtId="0" fontId="111" fillId="0" borderId="115" xfId="0" applyFont="1" applyBorder="1" applyAlignment="1">
      <alignment horizontal="left" indent="1"/>
    </xf>
    <xf numFmtId="0" fontId="111" fillId="0" borderId="115" xfId="0" applyFont="1" applyBorder="1" applyAlignment="1">
      <alignment horizontal="center"/>
    </xf>
    <xf numFmtId="0" fontId="111" fillId="0" borderId="0" xfId="0" applyFont="1" applyBorder="1" applyAlignment="1">
      <alignment horizontal="center" vertical="center"/>
    </xf>
    <xf numFmtId="0" fontId="111" fillId="0" borderId="115" xfId="0" applyFont="1" applyFill="1" applyBorder="1" applyAlignment="1">
      <alignment horizontal="center" vertical="center" wrapText="1"/>
    </xf>
    <xf numFmtId="0" fontId="111" fillId="0" borderId="7" xfId="0" applyFont="1" applyBorder="1" applyAlignment="1">
      <alignment horizontal="center" vertical="center" wrapText="1"/>
    </xf>
    <xf numFmtId="0" fontId="111" fillId="0" borderId="7" xfId="0" applyFont="1" applyBorder="1" applyAlignment="1">
      <alignment wrapText="1"/>
    </xf>
    <xf numFmtId="0" fontId="111" fillId="0" borderId="0" xfId="0" applyFont="1" applyBorder="1" applyAlignment="1">
      <alignment horizontal="center" vertical="center" wrapText="1"/>
    </xf>
    <xf numFmtId="0" fontId="111" fillId="0" borderId="98"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1" fillId="0" borderId="118" xfId="0" applyFont="1" applyFill="1" applyBorder="1" applyAlignment="1">
      <alignment horizontal="center" vertical="center" wrapText="1"/>
    </xf>
    <xf numFmtId="0" fontId="111" fillId="0" borderId="99" xfId="0" applyFont="1" applyFill="1" applyBorder="1" applyAlignment="1">
      <alignment horizontal="center" vertical="center" wrapText="1"/>
    </xf>
    <xf numFmtId="0" fontId="111" fillId="0" borderId="0" xfId="0" applyFont="1" applyFill="1"/>
    <xf numFmtId="49" fontId="111" fillId="0" borderId="22" xfId="0" applyNumberFormat="1" applyFont="1" applyFill="1" applyBorder="1" applyAlignment="1">
      <alignment horizontal="left" wrapText="1" indent="1"/>
    </xf>
    <xf numFmtId="0" fontId="111" fillId="0" borderId="20" xfId="0" applyNumberFormat="1" applyFont="1" applyFill="1" applyBorder="1" applyAlignment="1">
      <alignment horizontal="left" wrapText="1" indent="1"/>
    </xf>
    <xf numFmtId="49" fontId="111" fillId="0" borderId="78" xfId="0" applyNumberFormat="1" applyFont="1" applyFill="1" applyBorder="1" applyAlignment="1">
      <alignment horizontal="left" wrapText="1" indent="1"/>
    </xf>
    <xf numFmtId="0" fontId="111" fillId="0" borderId="17" xfId="0" applyNumberFormat="1" applyFont="1" applyFill="1" applyBorder="1" applyAlignment="1">
      <alignment horizontal="left" wrapText="1" indent="1"/>
    </xf>
    <xf numFmtId="49" fontId="111" fillId="0" borderId="17"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3"/>
    </xf>
    <xf numFmtId="49" fontId="111" fillId="0" borderId="78" xfId="0" applyNumberFormat="1" applyFont="1" applyFill="1" applyBorder="1" applyAlignment="1">
      <alignment horizontal="left" wrapText="1" indent="2"/>
    </xf>
    <xf numFmtId="49" fontId="111" fillId="0" borderId="17" xfId="0" applyNumberFormat="1" applyFont="1" applyBorder="1" applyAlignment="1">
      <alignment horizontal="left" wrapText="1" indent="2"/>
    </xf>
    <xf numFmtId="49" fontId="111" fillId="0" borderId="78" xfId="0" applyNumberFormat="1" applyFont="1" applyFill="1" applyBorder="1" applyAlignment="1">
      <alignment horizontal="left" vertical="top" wrapText="1" indent="2"/>
    </xf>
    <xf numFmtId="49" fontId="111" fillId="0" borderId="78" xfId="0" applyNumberFormat="1" applyFont="1" applyFill="1" applyBorder="1" applyAlignment="1">
      <alignment horizontal="left" indent="1"/>
    </xf>
    <xf numFmtId="0" fontId="111" fillId="0" borderId="17" xfId="0" applyNumberFormat="1" applyFont="1" applyBorder="1" applyAlignment="1">
      <alignment horizontal="left" indent="1"/>
    </xf>
    <xf numFmtId="49" fontId="111" fillId="0" borderId="17" xfId="0" applyNumberFormat="1" applyFont="1" applyBorder="1" applyAlignment="1">
      <alignment horizontal="left" indent="1"/>
    </xf>
    <xf numFmtId="49" fontId="111" fillId="0" borderId="78" xfId="0" applyNumberFormat="1" applyFont="1" applyFill="1" applyBorder="1" applyAlignment="1">
      <alignment horizontal="left" indent="3"/>
    </xf>
    <xf numFmtId="49" fontId="111" fillId="0" borderId="17" xfId="0" applyNumberFormat="1" applyFont="1" applyBorder="1" applyAlignment="1">
      <alignment horizontal="left" indent="3"/>
    </xf>
    <xf numFmtId="0" fontId="111" fillId="0" borderId="17" xfId="0" applyFont="1" applyBorder="1" applyAlignment="1">
      <alignment horizontal="left" indent="2"/>
    </xf>
    <xf numFmtId="0" fontId="111" fillId="0" borderId="78" xfId="0" applyFont="1" applyBorder="1" applyAlignment="1">
      <alignment horizontal="left" indent="2"/>
    </xf>
    <xf numFmtId="0" fontId="111" fillId="0" borderId="17" xfId="0" applyFont="1" applyBorder="1" applyAlignment="1">
      <alignment horizontal="left" indent="1"/>
    </xf>
    <xf numFmtId="0" fontId="111" fillId="0" borderId="78" xfId="0" applyFont="1" applyBorder="1" applyAlignment="1">
      <alignment horizontal="left" indent="1"/>
    </xf>
    <xf numFmtId="0" fontId="114" fillId="0" borderId="62" xfId="0" applyFont="1" applyBorder="1"/>
    <xf numFmtId="0" fontId="111" fillId="0" borderId="65" xfId="0" applyFont="1" applyBorder="1"/>
    <xf numFmtId="0" fontId="111" fillId="0" borderId="78" xfId="0" applyFont="1" applyFill="1" applyBorder="1" applyAlignment="1">
      <alignment horizontal="center" vertical="center" wrapText="1"/>
    </xf>
    <xf numFmtId="14" fontId="111" fillId="0" borderId="0" xfId="0" applyNumberFormat="1" applyFont="1" applyBorder="1"/>
    <xf numFmtId="0" fontId="111" fillId="0" borderId="0" xfId="0" applyFont="1" applyAlignment="1">
      <alignment horizontal="center" vertical="center"/>
    </xf>
    <xf numFmtId="0" fontId="111" fillId="0" borderId="0" xfId="0" applyFont="1" applyBorder="1" applyAlignment="1">
      <alignment horizontal="left"/>
    </xf>
    <xf numFmtId="0" fontId="114" fillId="0" borderId="115" xfId="0" applyNumberFormat="1" applyFont="1" applyFill="1" applyBorder="1" applyAlignment="1">
      <alignment horizontal="left" vertical="center" wrapText="1"/>
    </xf>
    <xf numFmtId="0" fontId="111" fillId="0" borderId="7" xfId="0" applyFont="1" applyFill="1" applyBorder="1" applyAlignment="1">
      <alignment horizontal="center" vertical="center" wrapText="1"/>
    </xf>
    <xf numFmtId="0" fontId="116" fillId="0" borderId="0" xfId="0" applyFont="1"/>
    <xf numFmtId="0" fontId="94" fillId="0" borderId="0" xfId="0" applyFont="1" applyFill="1" applyBorder="1" applyAlignment="1">
      <alignment wrapText="1"/>
    </xf>
    <xf numFmtId="0" fontId="114" fillId="0" borderId="115" xfId="0" applyFont="1" applyBorder="1" applyAlignment="1">
      <alignment horizontal="center" vertical="center" wrapText="1"/>
    </xf>
    <xf numFmtId="0" fontId="116" fillId="0" borderId="0" xfId="0" applyFont="1" applyAlignment="1">
      <alignment horizontal="center" vertical="center"/>
    </xf>
    <xf numFmtId="0" fontId="132" fillId="0" borderId="0" xfId="0" applyFont="1"/>
    <xf numFmtId="0" fontId="111" fillId="0" borderId="110" xfId="0" applyNumberFormat="1" applyFont="1" applyFill="1" applyBorder="1" applyAlignment="1">
      <alignment horizontal="left" vertical="center" wrapText="1" indent="1" readingOrder="1"/>
    </xf>
    <xf numFmtId="0" fontId="132" fillId="0" borderId="115" xfId="0" applyFont="1" applyBorder="1" applyAlignment="1">
      <alignment horizontal="left" indent="3"/>
    </xf>
    <xf numFmtId="0" fontId="114" fillId="0" borderId="115" xfId="0" applyNumberFormat="1" applyFont="1" applyFill="1" applyBorder="1" applyAlignment="1">
      <alignment vertical="center" wrapText="1" readingOrder="1"/>
    </xf>
    <xf numFmtId="0" fontId="132" fillId="0" borderId="115" xfId="0" applyFont="1" applyFill="1" applyBorder="1" applyAlignment="1">
      <alignment horizontal="left" indent="2"/>
    </xf>
    <xf numFmtId="0" fontId="111" fillId="0" borderId="111" xfId="0" applyNumberFormat="1" applyFont="1" applyFill="1" applyBorder="1" applyAlignment="1">
      <alignment vertical="center" wrapText="1" readingOrder="1"/>
    </xf>
    <xf numFmtId="0" fontId="132" fillId="0" borderId="119" xfId="0" applyFont="1" applyBorder="1" applyAlignment="1">
      <alignment horizontal="left" indent="2"/>
    </xf>
    <xf numFmtId="0" fontId="111" fillId="0" borderId="110" xfId="0" applyNumberFormat="1" applyFont="1" applyFill="1" applyBorder="1" applyAlignment="1">
      <alignment vertical="center" wrapText="1" readingOrder="1"/>
    </xf>
    <xf numFmtId="0" fontId="132" fillId="0" borderId="115" xfId="0" applyFont="1" applyBorder="1" applyAlignment="1">
      <alignment horizontal="left" indent="2"/>
    </xf>
    <xf numFmtId="0" fontId="111" fillId="0" borderId="109" xfId="0" applyNumberFormat="1" applyFont="1" applyFill="1" applyBorder="1" applyAlignment="1">
      <alignment vertical="center" wrapText="1" readingOrder="1"/>
    </xf>
    <xf numFmtId="0" fontId="132" fillId="0" borderId="7" xfId="0" applyFont="1" applyBorder="1"/>
    <xf numFmtId="167" fontId="133" fillId="80" borderId="55" xfId="0" applyNumberFormat="1" applyFont="1" applyFill="1" applyBorder="1" applyAlignment="1">
      <alignment horizontal="center"/>
    </xf>
    <xf numFmtId="0" fontId="2" fillId="81" borderId="0" xfId="13" applyFont="1" applyFill="1" applyBorder="1" applyAlignment="1" applyProtection="1">
      <alignment wrapText="1"/>
      <protection locked="0"/>
    </xf>
    <xf numFmtId="10" fontId="96" fillId="2" borderId="135" xfId="20962" applyNumberFormat="1" applyFont="1" applyFill="1" applyBorder="1" applyAlignment="1" applyProtection="1">
      <alignment vertical="center"/>
      <protection locked="0"/>
    </xf>
    <xf numFmtId="10" fontId="3" fillId="0" borderId="135" xfId="20962" applyNumberFormat="1" applyFont="1" applyFill="1" applyBorder="1" applyAlignment="1" applyProtection="1">
      <alignment horizontal="right" vertical="center" wrapText="1"/>
      <protection locked="0"/>
    </xf>
    <xf numFmtId="193" fontId="96" fillId="0" borderId="135" xfId="0" applyNumberFormat="1" applyFont="1" applyFill="1" applyBorder="1" applyAlignment="1" applyProtection="1">
      <alignment horizontal="right" vertical="center" wrapText="1"/>
      <protection locked="0"/>
    </xf>
    <xf numFmtId="193" fontId="96" fillId="0" borderId="135" xfId="0" applyNumberFormat="1" applyFont="1" applyFill="1" applyBorder="1" applyAlignment="1" applyProtection="1">
      <alignment vertical="center" wrapText="1"/>
      <protection locked="0"/>
    </xf>
    <xf numFmtId="0" fontId="96" fillId="0" borderId="28" xfId="0" applyNumberFormat="1" applyFont="1" applyFill="1" applyBorder="1" applyAlignment="1">
      <alignment horizontal="left" vertical="center" wrapText="1" indent="1"/>
    </xf>
    <xf numFmtId="0" fontId="2" fillId="0" borderId="134" xfId="0" applyFont="1" applyBorder="1" applyAlignment="1">
      <alignment vertical="center" wrapText="1"/>
    </xf>
    <xf numFmtId="0" fontId="2" fillId="2" borderId="132" xfId="0" applyFont="1" applyFill="1" applyBorder="1" applyAlignment="1">
      <alignment horizontal="right" vertical="center"/>
    </xf>
    <xf numFmtId="0" fontId="2" fillId="0" borderId="129" xfId="0" applyFont="1" applyBorder="1" applyAlignment="1">
      <alignment vertical="center" wrapText="1"/>
    </xf>
    <xf numFmtId="0" fontId="65" fillId="0" borderId="129" xfId="0" applyFont="1" applyFill="1" applyBorder="1" applyAlignment="1">
      <alignment horizontal="left" vertical="center" wrapText="1"/>
    </xf>
    <xf numFmtId="0" fontId="45" fillId="0" borderId="129" xfId="0" applyFont="1" applyFill="1" applyBorder="1" applyAlignment="1">
      <alignment horizontal="center" vertical="center" wrapText="1"/>
    </xf>
    <xf numFmtId="0" fontId="2" fillId="0" borderId="61" xfId="0" applyFont="1" applyBorder="1"/>
    <xf numFmtId="0" fontId="2" fillId="0" borderId="14" xfId="0" applyFont="1" applyBorder="1" applyAlignment="1">
      <alignment horizontal="right" vertical="center" wrapText="1"/>
    </xf>
    <xf numFmtId="10" fontId="139" fillId="2" borderId="22" xfId="20962" applyNumberFormat="1" applyFont="1" applyFill="1" applyBorder="1" applyAlignment="1" applyProtection="1">
      <alignment vertical="center"/>
      <protection locked="0"/>
    </xf>
    <xf numFmtId="10" fontId="96" fillId="0" borderId="21" xfId="20962" applyNumberFormat="1" applyFont="1" applyFill="1" applyBorder="1" applyAlignment="1" applyProtection="1">
      <alignment vertical="center"/>
      <protection locked="0"/>
    </xf>
    <xf numFmtId="193" fontId="96" fillId="0" borderId="134" xfId="0" applyNumberFormat="1" applyFont="1" applyFill="1" applyBorder="1" applyAlignment="1" applyProtection="1">
      <alignment vertical="center"/>
      <protection locked="0"/>
    </xf>
    <xf numFmtId="193" fontId="139" fillId="2" borderId="133" xfId="0" applyNumberFormat="1" applyFont="1" applyFill="1" applyBorder="1" applyAlignment="1" applyProtection="1">
      <alignment vertical="center"/>
      <protection locked="0"/>
    </xf>
    <xf numFmtId="193" fontId="139" fillId="2" borderId="134" xfId="0" applyNumberFormat="1" applyFont="1" applyFill="1" applyBorder="1" applyAlignment="1" applyProtection="1">
      <alignment vertical="center"/>
      <protection locked="0"/>
    </xf>
    <xf numFmtId="10" fontId="96" fillId="2" borderId="130" xfId="20962" applyNumberFormat="1" applyFont="1" applyFill="1" applyBorder="1" applyAlignment="1" applyProtection="1">
      <alignment vertical="center"/>
      <protection locked="0"/>
    </xf>
    <xf numFmtId="193" fontId="96" fillId="2" borderId="130" xfId="0" applyNumberFormat="1" applyFont="1" applyFill="1" applyBorder="1" applyAlignment="1" applyProtection="1">
      <alignment vertical="center"/>
      <protection locked="0"/>
    </xf>
    <xf numFmtId="193" fontId="96" fillId="2" borderId="129" xfId="0" applyNumberFormat="1" applyFont="1" applyFill="1" applyBorder="1" applyAlignment="1" applyProtection="1">
      <alignment vertical="center"/>
      <protection locked="0"/>
    </xf>
    <xf numFmtId="10" fontId="96" fillId="37" borderId="88" xfId="20962" applyNumberFormat="1" applyFont="1" applyFill="1" applyBorder="1"/>
    <xf numFmtId="10" fontId="96" fillId="37" borderId="0" xfId="20962" applyNumberFormat="1" applyFont="1" applyFill="1" applyBorder="1"/>
    <xf numFmtId="10" fontId="139" fillId="2" borderId="130" xfId="20962" applyNumberFormat="1" applyFont="1" applyFill="1" applyBorder="1" applyAlignment="1" applyProtection="1">
      <alignment vertical="center"/>
      <protection locked="0"/>
    </xf>
    <xf numFmtId="10" fontId="96" fillId="2" borderId="129" xfId="20962" applyNumberFormat="1" applyFont="1" applyFill="1" applyBorder="1" applyAlignment="1" applyProtection="1">
      <alignment vertical="center"/>
      <protection locked="0"/>
    </xf>
    <xf numFmtId="193" fontId="139" fillId="2" borderId="130" xfId="0" applyNumberFormat="1" applyFont="1" applyFill="1" applyBorder="1" applyAlignment="1" applyProtection="1">
      <alignment vertical="center"/>
      <protection locked="0"/>
    </xf>
    <xf numFmtId="10" fontId="3" fillId="0" borderId="129" xfId="20962"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horizontal="right" vertical="center" wrapText="1"/>
      <protection locked="0"/>
    </xf>
    <xf numFmtId="193" fontId="96" fillId="0" borderId="129" xfId="0" applyNumberFormat="1" applyFont="1" applyFill="1" applyBorder="1" applyAlignment="1" applyProtection="1">
      <alignment vertical="center" wrapText="1"/>
      <protection locked="0"/>
    </xf>
    <xf numFmtId="169" fontId="96" fillId="37" borderId="61" xfId="20" applyFont="1" applyBorder="1"/>
    <xf numFmtId="169" fontId="96" fillId="37" borderId="88" xfId="20" applyFont="1" applyBorder="1"/>
    <xf numFmtId="169" fontId="96" fillId="37" borderId="0" xfId="20" applyFont="1" applyBorder="1"/>
    <xf numFmtId="0" fontId="96" fillId="0" borderId="14" xfId="0" applyNumberFormat="1" applyFont="1" applyFill="1" applyBorder="1" applyAlignment="1">
      <alignment horizontal="left" vertical="center" wrapText="1" indent="1"/>
    </xf>
    <xf numFmtId="0" fontId="96" fillId="0" borderId="16" xfId="0" applyNumberFormat="1" applyFont="1" applyFill="1" applyBorder="1" applyAlignment="1">
      <alignment horizontal="left" vertical="center" wrapText="1" indent="1"/>
    </xf>
    <xf numFmtId="0" fontId="96" fillId="0" borderId="15" xfId="0" applyNumberFormat="1" applyFont="1" applyFill="1" applyBorder="1" applyAlignment="1">
      <alignment horizontal="left" vertical="center" wrapText="1" indent="1"/>
    </xf>
    <xf numFmtId="0" fontId="4" fillId="0" borderId="1" xfId="0" applyFont="1" applyBorder="1" applyAlignment="1">
      <alignment horizontal="center" vertical="center"/>
    </xf>
    <xf numFmtId="0" fontId="0" fillId="0" borderId="0" xfId="0" applyFont="1" applyBorder="1"/>
    <xf numFmtId="0" fontId="3" fillId="0" borderId="0" xfId="0" applyFont="1" applyBorder="1"/>
    <xf numFmtId="0" fontId="96" fillId="0" borderId="0" xfId="0" applyFont="1" applyBorder="1"/>
    <xf numFmtId="0" fontId="96" fillId="0" borderId="0" xfId="0" applyFont="1"/>
    <xf numFmtId="0" fontId="0" fillId="0" borderId="0" xfId="0" applyFont="1" applyFill="1"/>
    <xf numFmtId="0" fontId="0" fillId="0" borderId="0" xfId="0" applyFont="1"/>
    <xf numFmtId="10" fontId="3" fillId="0" borderId="130" xfId="20962" applyNumberFormat="1" applyFont="1" applyBorder="1" applyAlignment="1" applyProtection="1">
      <alignment vertical="center" wrapText="1"/>
      <protection locked="0"/>
    </xf>
    <xf numFmtId="10" fontId="3" fillId="0" borderId="129" xfId="20962" applyNumberFormat="1" applyFont="1" applyBorder="1" applyAlignment="1" applyProtection="1">
      <alignment vertical="center" wrapText="1"/>
      <protection locked="0"/>
    </xf>
    <xf numFmtId="193" fontId="3" fillId="0" borderId="130" xfId="0" applyNumberFormat="1" applyFont="1" applyFill="1" applyBorder="1" applyAlignment="1" applyProtection="1">
      <alignment vertical="center" wrapText="1"/>
      <protection locked="0"/>
    </xf>
    <xf numFmtId="193" fontId="3" fillId="0" borderId="129" xfId="0" applyNumberFormat="1" applyFont="1" applyFill="1" applyBorder="1" applyAlignment="1" applyProtection="1">
      <alignment vertical="center" wrapText="1"/>
      <protection locked="0"/>
    </xf>
    <xf numFmtId="10" fontId="3" fillId="0" borderId="87" xfId="20641" applyNumberFormat="1" applyFont="1" applyFill="1" applyBorder="1" applyAlignment="1">
      <alignment vertical="center"/>
    </xf>
    <xf numFmtId="10" fontId="3" fillId="0" borderId="86" xfId="20641" applyNumberFormat="1" applyFont="1" applyFill="1" applyBorder="1" applyAlignment="1">
      <alignment vertical="center"/>
    </xf>
    <xf numFmtId="3" fontId="3" fillId="0" borderId="16" xfId="0" applyNumberFormat="1" applyFont="1" applyFill="1" applyBorder="1" applyAlignment="1">
      <alignment vertical="center"/>
    </xf>
    <xf numFmtId="3" fontId="3" fillId="0" borderId="25" xfId="0" applyNumberFormat="1" applyFont="1" applyFill="1" applyBorder="1" applyAlignment="1">
      <alignment vertical="center"/>
    </xf>
    <xf numFmtId="3" fontId="3" fillId="0" borderId="22" xfId="0" applyNumberFormat="1" applyFont="1" applyFill="1" applyBorder="1" applyAlignment="1">
      <alignment vertical="center"/>
    </xf>
    <xf numFmtId="3" fontId="3" fillId="0" borderId="23" xfId="0" applyNumberFormat="1" applyFont="1" applyFill="1" applyBorder="1" applyAlignment="1">
      <alignment vertical="center"/>
    </xf>
    <xf numFmtId="3" fontId="3" fillId="0" borderId="21" xfId="0" applyNumberFormat="1" applyFont="1" applyFill="1" applyBorder="1" applyAlignment="1">
      <alignment vertical="center"/>
    </xf>
    <xf numFmtId="3" fontId="3" fillId="0" borderId="62" xfId="0" applyNumberFormat="1" applyFont="1" applyFill="1" applyBorder="1" applyAlignment="1">
      <alignment vertical="center"/>
    </xf>
    <xf numFmtId="3" fontId="3" fillId="0" borderId="81" xfId="0" applyNumberFormat="1" applyFont="1" applyFill="1" applyBorder="1" applyAlignment="1">
      <alignment vertical="center"/>
    </xf>
    <xf numFmtId="3" fontId="9" fillId="37" borderId="0" xfId="20" applyNumberFormat="1" applyBorder="1"/>
    <xf numFmtId="0" fontId="45" fillId="0" borderId="131" xfId="0" applyFont="1" applyBorder="1" applyAlignment="1">
      <alignment horizontal="center" vertical="center" wrapText="1"/>
    </xf>
    <xf numFmtId="0" fontId="45" fillId="0" borderId="136" xfId="0" applyFont="1" applyBorder="1" applyAlignment="1">
      <alignment horizontal="center" vertical="center" wrapText="1"/>
    </xf>
    <xf numFmtId="14" fontId="112" fillId="0" borderId="0" xfId="0" applyNumberFormat="1" applyFont="1" applyAlignment="1">
      <alignment horizontal="left"/>
    </xf>
    <xf numFmtId="0" fontId="85" fillId="0" borderId="0" xfId="0" applyFont="1"/>
    <xf numFmtId="0" fontId="2" fillId="0" borderId="17" xfId="0" applyFont="1" applyBorder="1" applyAlignment="1">
      <alignment vertical="center"/>
    </xf>
    <xf numFmtId="0" fontId="3" fillId="0" borderId="0" xfId="0" applyFont="1"/>
    <xf numFmtId="0" fontId="134" fillId="0" borderId="129" xfId="0" applyFont="1" applyBorder="1"/>
    <xf numFmtId="0" fontId="134" fillId="0" borderId="129" xfId="0" applyFont="1" applyFill="1" applyBorder="1"/>
    <xf numFmtId="0" fontId="135" fillId="0" borderId="129" xfId="17" applyFont="1" applyBorder="1" applyAlignment="1" applyProtection="1"/>
    <xf numFmtId="14" fontId="2" fillId="0" borderId="0" xfId="0" applyNumberFormat="1" applyFont="1" applyAlignment="1">
      <alignment horizontal="left"/>
    </xf>
    <xf numFmtId="0" fontId="5" fillId="0" borderId="129" xfId="0" applyFont="1" applyFill="1" applyBorder="1" applyAlignment="1">
      <alignment wrapText="1"/>
    </xf>
    <xf numFmtId="0" fontId="2" fillId="0" borderId="129" xfId="0" applyFont="1" applyBorder="1" applyAlignment="1">
      <alignment wrapText="1"/>
    </xf>
    <xf numFmtId="0" fontId="2" fillId="0" borderId="132" xfId="0" applyFont="1" applyBorder="1" applyAlignment="1">
      <alignment vertical="center"/>
    </xf>
    <xf numFmtId="0" fontId="5" fillId="0" borderId="129" xfId="0" applyFont="1" applyBorder="1" applyAlignment="1">
      <alignment wrapText="1"/>
    </xf>
    <xf numFmtId="0" fontId="5" fillId="0" borderId="134" xfId="0" applyFont="1" applyBorder="1" applyAlignment="1">
      <alignment wrapText="1"/>
    </xf>
    <xf numFmtId="0" fontId="104" fillId="0" borderId="131" xfId="0" applyFont="1" applyBorder="1" applyAlignment="1"/>
    <xf numFmtId="0" fontId="136" fillId="0" borderId="131" xfId="0" applyFont="1" applyFill="1" applyBorder="1" applyAlignment="1"/>
    <xf numFmtId="0" fontId="104" fillId="0" borderId="131" xfId="0" applyFont="1" applyFill="1" applyBorder="1" applyAlignment="1"/>
    <xf numFmtId="0" fontId="2" fillId="0" borderId="129" xfId="0" applyFont="1" applyFill="1" applyBorder="1" applyAlignment="1">
      <alignment wrapText="1"/>
    </xf>
    <xf numFmtId="194" fontId="136" fillId="0" borderId="131" xfId="20962" applyNumberFormat="1" applyFont="1" applyFill="1" applyBorder="1" applyAlignment="1"/>
    <xf numFmtId="10" fontId="96" fillId="0" borderId="24" xfId="20962" applyNumberFormat="1" applyFont="1" applyFill="1" applyBorder="1" applyAlignment="1" applyProtection="1">
      <alignment vertical="center"/>
      <protection locked="0"/>
    </xf>
    <xf numFmtId="10" fontId="96" fillId="0" borderId="135" xfId="20962" applyNumberFormat="1" applyFont="1" applyFill="1" applyBorder="1" applyAlignment="1" applyProtection="1">
      <alignment vertical="center"/>
      <protection locked="0"/>
    </xf>
    <xf numFmtId="10" fontId="96" fillId="2" borderId="131" xfId="20962" applyNumberFormat="1" applyFont="1" applyFill="1" applyBorder="1" applyAlignment="1" applyProtection="1">
      <alignment vertical="center"/>
      <protection locked="0"/>
    </xf>
    <xf numFmtId="10" fontId="96" fillId="0" borderId="131" xfId="20962" applyNumberFormat="1" applyFont="1" applyFill="1" applyBorder="1" applyAlignment="1" applyProtection="1">
      <alignment vertical="center"/>
      <protection locked="0"/>
    </xf>
    <xf numFmtId="10" fontId="96" fillId="0" borderId="37" xfId="20962" applyNumberFormat="1" applyFont="1" applyFill="1" applyBorder="1" applyAlignment="1" applyProtection="1">
      <alignment vertical="center"/>
      <protection locked="0"/>
    </xf>
    <xf numFmtId="0" fontId="0" fillId="0" borderId="17" xfId="0" applyBorder="1" applyAlignment="1">
      <alignment horizontal="center"/>
    </xf>
    <xf numFmtId="0" fontId="0" fillId="0" borderId="20" xfId="0" applyBorder="1" applyAlignment="1">
      <alignment horizontal="center"/>
    </xf>
    <xf numFmtId="0" fontId="45" fillId="0" borderId="21" xfId="0" applyNumberFormat="1" applyFont="1" applyFill="1" applyBorder="1" applyAlignment="1">
      <alignment vertical="center" wrapText="1"/>
    </xf>
    <xf numFmtId="193" fontId="96" fillId="36" borderId="22" xfId="2" applyNumberFormat="1" applyFont="1" applyFill="1" applyBorder="1" applyAlignment="1" applyProtection="1">
      <alignment vertical="top" wrapText="1"/>
    </xf>
    <xf numFmtId="193" fontId="140" fillId="0" borderId="30"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3" fillId="0" borderId="11" xfId="0" applyNumberFormat="1" applyFont="1" applyBorder="1" applyAlignment="1">
      <alignment horizontal="center" vertical="center"/>
    </xf>
    <xf numFmtId="193" fontId="142" fillId="0" borderId="11" xfId="0" applyNumberFormat="1" applyFont="1" applyBorder="1" applyAlignment="1">
      <alignment horizontal="center" vertical="center"/>
    </xf>
    <xf numFmtId="193" fontId="141" fillId="0" borderId="11" xfId="0" applyNumberFormat="1" applyFont="1" applyFill="1" applyBorder="1" applyAlignment="1">
      <alignment horizontal="center" vertical="center"/>
    </xf>
    <xf numFmtId="193" fontId="141" fillId="0" borderId="12" xfId="0" applyNumberFormat="1" applyFont="1" applyBorder="1" applyAlignment="1">
      <alignment horizontal="center" vertical="center"/>
    </xf>
    <xf numFmtId="193" fontId="140" fillId="0" borderId="13"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3" fillId="0" borderId="12" xfId="0" applyNumberFormat="1" applyFont="1" applyBorder="1" applyAlignment="1">
      <alignment vertical="center"/>
    </xf>
    <xf numFmtId="167" fontId="86" fillId="0" borderId="138" xfId="0" applyNumberFormat="1" applyFont="1" applyFill="1" applyBorder="1" applyAlignment="1">
      <alignment horizontal="center"/>
    </xf>
    <xf numFmtId="0" fontId="125" fillId="0" borderId="129" xfId="0" applyFont="1" applyFill="1" applyBorder="1" applyAlignment="1">
      <alignment horizontal="left" vertical="center" wrapText="1"/>
    </xf>
    <xf numFmtId="0" fontId="127" fillId="0" borderId="129" xfId="20966" applyFont="1" applyFill="1" applyBorder="1" applyAlignment="1">
      <alignment horizontal="center" vertical="center" wrapText="1"/>
    </xf>
    <xf numFmtId="167" fontId="84" fillId="0" borderId="130" xfId="0" applyNumberFormat="1" applyFont="1" applyBorder="1" applyAlignment="1">
      <alignment horizontal="center"/>
    </xf>
    <xf numFmtId="167" fontId="86" fillId="0" borderId="130" xfId="0" applyNumberFormat="1" applyFont="1" applyFill="1" applyBorder="1" applyAlignment="1">
      <alignment horizontal="center"/>
    </xf>
    <xf numFmtId="0" fontId="84" fillId="0" borderId="130" xfId="0" applyFont="1" applyBorder="1"/>
    <xf numFmtId="0" fontId="128" fillId="0" borderId="129" xfId="0" applyFont="1" applyBorder="1" applyAlignment="1">
      <alignment horizontal="justify"/>
    </xf>
    <xf numFmtId="0" fontId="125" fillId="0" borderId="21" xfId="0" applyFont="1" applyFill="1" applyBorder="1" applyAlignment="1">
      <alignment horizontal="left" vertical="center" wrapText="1"/>
    </xf>
    <xf numFmtId="193" fontId="140" fillId="0" borderId="21" xfId="0" applyNumberFormat="1" applyFont="1" applyFill="1" applyBorder="1" applyAlignment="1">
      <alignment horizontal="center" vertical="center"/>
    </xf>
    <xf numFmtId="0" fontId="84" fillId="0" borderId="22" xfId="0" applyFont="1" applyBorder="1"/>
    <xf numFmtId="193" fontId="3" fillId="0" borderId="129" xfId="0" applyNumberFormat="1" applyFont="1" applyBorder="1" applyAlignment="1"/>
    <xf numFmtId="193" fontId="3" fillId="0" borderId="136" xfId="0" applyNumberFormat="1" applyFont="1" applyBorder="1" applyAlignment="1"/>
    <xf numFmtId="193" fontId="3" fillId="0" borderId="17" xfId="0" applyNumberFormat="1" applyFont="1" applyBorder="1" applyAlignment="1"/>
    <xf numFmtId="193" fontId="3" fillId="0" borderId="130" xfId="0" applyNumberFormat="1" applyFont="1" applyBorder="1" applyAlignment="1"/>
    <xf numFmtId="193" fontId="3" fillId="0" borderId="131" xfId="0" applyNumberFormat="1" applyFont="1" applyBorder="1" applyAlignment="1">
      <alignment wrapText="1"/>
    </xf>
    <xf numFmtId="193" fontId="3" fillId="0" borderId="131" xfId="0" applyNumberFormat="1" applyFont="1" applyBorder="1" applyAlignment="1"/>
    <xf numFmtId="193" fontId="3" fillId="36" borderId="51" xfId="0" applyNumberFormat="1" applyFont="1" applyFill="1" applyBorder="1" applyAlignment="1"/>
    <xf numFmtId="193" fontId="3" fillId="36" borderId="20" xfId="0" applyNumberFormat="1" applyFont="1" applyFill="1" applyBorder="1"/>
    <xf numFmtId="193" fontId="3" fillId="36" borderId="22" xfId="0" applyNumberFormat="1" applyFont="1" applyFill="1" applyBorder="1"/>
    <xf numFmtId="193" fontId="3" fillId="36" borderId="52" xfId="0" applyNumberFormat="1" applyFont="1" applyFill="1" applyBorder="1"/>
    <xf numFmtId="193" fontId="121" fillId="36" borderId="21" xfId="16" applyNumberFormat="1" applyFont="1" applyFill="1" applyBorder="1" applyAlignment="1" applyProtection="1">
      <protection locked="0"/>
    </xf>
    <xf numFmtId="3" fontId="121" fillId="36" borderId="21" xfId="16" applyNumberFormat="1" applyFont="1" applyFill="1" applyBorder="1" applyAlignment="1" applyProtection="1">
      <protection locked="0"/>
    </xf>
    <xf numFmtId="193" fontId="121" fillId="36" borderId="21" xfId="1" applyNumberFormat="1" applyFont="1" applyFill="1" applyBorder="1" applyAlignment="1" applyProtection="1">
      <protection locked="0"/>
    </xf>
    <xf numFmtId="193" fontId="94" fillId="3" borderId="21" xfId="5" applyNumberFormat="1" applyFont="1" applyFill="1" applyBorder="1" applyProtection="1">
      <protection locked="0"/>
    </xf>
    <xf numFmtId="164" fontId="121" fillId="36" borderId="22" xfId="1" applyNumberFormat="1" applyFont="1" applyFill="1" applyBorder="1" applyAlignment="1" applyProtection="1">
      <protection locked="0"/>
    </xf>
    <xf numFmtId="10" fontId="104" fillId="77" borderId="129" xfId="20962" applyNumberFormat="1" applyFont="1" applyFill="1" applyBorder="1" applyAlignment="1" applyProtection="1">
      <alignment horizontal="right" vertical="center"/>
    </xf>
    <xf numFmtId="3" fontId="111" fillId="0" borderId="129" xfId="0" applyNumberFormat="1" applyFont="1" applyBorder="1"/>
    <xf numFmtId="3" fontId="111" fillId="36" borderId="129" xfId="20965" applyNumberFormat="1" applyFont="1" applyFill="1" applyBorder="1"/>
    <xf numFmtId="3" fontId="114" fillId="0" borderId="129" xfId="0" applyNumberFormat="1" applyFont="1" applyBorder="1"/>
    <xf numFmtId="3" fontId="114" fillId="36" borderId="129" xfId="20965" applyNumberFormat="1" applyFont="1" applyFill="1" applyBorder="1"/>
    <xf numFmtId="0" fontId="111" fillId="78" borderId="129" xfId="0" applyFont="1" applyFill="1" applyBorder="1"/>
    <xf numFmtId="0" fontId="111" fillId="0" borderId="129" xfId="0" applyFont="1" applyFill="1" applyBorder="1"/>
    <xf numFmtId="3" fontId="114" fillId="0" borderId="65" xfId="0" applyNumberFormat="1" applyFont="1" applyBorder="1"/>
    <xf numFmtId="3" fontId="111" fillId="0" borderId="17" xfId="0" applyNumberFormat="1" applyFont="1" applyBorder="1" applyAlignment="1">
      <alignment horizontal="left" indent="1"/>
    </xf>
    <xf numFmtId="3" fontId="111" fillId="0" borderId="17" xfId="0" applyNumberFormat="1" applyFont="1" applyBorder="1" applyAlignment="1">
      <alignment horizontal="left" indent="2"/>
    </xf>
    <xf numFmtId="3" fontId="111" fillId="0" borderId="17" xfId="0" applyNumberFormat="1" applyFont="1" applyFill="1" applyBorder="1" applyAlignment="1">
      <alignment horizontal="left" indent="3"/>
    </xf>
    <xf numFmtId="3" fontId="111" fillId="0" borderId="17" xfId="0" applyNumberFormat="1" applyFont="1" applyFill="1" applyBorder="1" applyAlignment="1">
      <alignment horizontal="left" indent="1"/>
    </xf>
    <xf numFmtId="3" fontId="111" fillId="79" borderId="17" xfId="0" applyNumberFormat="1" applyFont="1" applyFill="1" applyBorder="1"/>
    <xf numFmtId="3" fontId="111" fillId="0" borderId="17" xfId="0" applyNumberFormat="1" applyFont="1" applyFill="1" applyBorder="1" applyAlignment="1">
      <alignment horizontal="left" vertical="top" wrapText="1" indent="2"/>
    </xf>
    <xf numFmtId="3" fontId="111" fillId="0" borderId="17" xfId="0" applyNumberFormat="1" applyFont="1" applyFill="1" applyBorder="1" applyAlignment="1">
      <alignment horizontal="left" wrapText="1" indent="3"/>
    </xf>
    <xf numFmtId="3" fontId="111" fillId="0" borderId="17" xfId="0" applyNumberFormat="1" applyFont="1" applyFill="1" applyBorder="1" applyAlignment="1">
      <alignment horizontal="left" wrapText="1" indent="2"/>
    </xf>
    <xf numFmtId="3" fontId="111" fillId="0" borderId="17" xfId="0" applyNumberFormat="1" applyFont="1" applyFill="1" applyBorder="1" applyAlignment="1">
      <alignment horizontal="left" wrapText="1" indent="1"/>
    </xf>
    <xf numFmtId="3" fontId="111" fillId="0" borderId="20" xfId="0" applyNumberFormat="1" applyFont="1" applyFill="1" applyBorder="1" applyAlignment="1">
      <alignment horizontal="left" wrapText="1" indent="1"/>
    </xf>
    <xf numFmtId="3" fontId="111" fillId="0" borderId="21" xfId="0" applyNumberFormat="1" applyFont="1" applyFill="1" applyBorder="1"/>
    <xf numFmtId="3" fontId="111" fillId="0" borderId="22" xfId="0" applyNumberFormat="1" applyFont="1" applyFill="1" applyBorder="1"/>
    <xf numFmtId="3" fontId="116" fillId="0" borderId="134" xfId="0" applyNumberFormat="1" applyFont="1" applyBorder="1"/>
    <xf numFmtId="193" fontId="96" fillId="2" borderId="135" xfId="0" applyNumberFormat="1" applyFont="1" applyFill="1" applyBorder="1" applyAlignment="1" applyProtection="1">
      <alignment horizontal="center" vertical="center"/>
      <protection locked="0"/>
    </xf>
    <xf numFmtId="193" fontId="96" fillId="2" borderId="131" xfId="0" applyNumberFormat="1" applyFont="1" applyFill="1" applyBorder="1" applyAlignment="1" applyProtection="1">
      <alignment horizontal="center" vertical="center"/>
      <protection locked="0"/>
    </xf>
    <xf numFmtId="0" fontId="144" fillId="0" borderId="0" xfId="0" applyFont="1"/>
    <xf numFmtId="164" fontId="3" fillId="0" borderId="78" xfId="7" applyNumberFormat="1" applyFont="1" applyFill="1" applyBorder="1" applyAlignment="1">
      <alignment horizontal="right" vertical="center" wrapText="1"/>
    </xf>
    <xf numFmtId="164" fontId="4" fillId="36" borderId="78" xfId="7" applyNumberFormat="1" applyFont="1" applyFill="1" applyBorder="1" applyAlignment="1">
      <alignment horizontal="left" vertical="center" wrapText="1"/>
    </xf>
    <xf numFmtId="164" fontId="4" fillId="36" borderId="78" xfId="7" applyNumberFormat="1" applyFont="1" applyFill="1" applyBorder="1" applyAlignment="1">
      <alignment horizontal="center" vertical="center" wrapText="1"/>
    </xf>
    <xf numFmtId="164" fontId="3" fillId="0" borderId="22" xfId="7" applyNumberFormat="1" applyFont="1" applyFill="1" applyBorder="1" applyAlignment="1">
      <alignment horizontal="right" vertical="center" wrapText="1"/>
    </xf>
    <xf numFmtId="164" fontId="3" fillId="0" borderId="0" xfId="7" applyNumberFormat="1" applyFont="1"/>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1" fillId="0" borderId="73" xfId="0" applyFont="1" applyBorder="1" applyAlignment="1">
      <alignment horizontal="center" vertical="center" wrapText="1"/>
    </xf>
    <xf numFmtId="0" fontId="111" fillId="0" borderId="27" xfId="0" applyFont="1" applyFill="1" applyBorder="1" applyAlignment="1">
      <alignment horizontal="center" vertical="center" wrapText="1"/>
    </xf>
    <xf numFmtId="10" fontId="96" fillId="2" borderId="135" xfId="20962" applyNumberFormat="1" applyFont="1" applyFill="1" applyBorder="1" applyAlignment="1" applyProtection="1">
      <alignment horizontal="right" vertical="center"/>
      <protection locked="0"/>
    </xf>
    <xf numFmtId="10" fontId="96" fillId="2" borderId="131" xfId="20962" applyNumberFormat="1" applyFont="1" applyFill="1" applyBorder="1" applyAlignment="1" applyProtection="1">
      <alignment horizontal="right" vertical="center"/>
      <protection locked="0"/>
    </xf>
    <xf numFmtId="0" fontId="2" fillId="0" borderId="17" xfId="0" applyFont="1" applyFill="1" applyBorder="1" applyAlignment="1">
      <alignment vertical="center"/>
    </xf>
    <xf numFmtId="193" fontId="140" fillId="0" borderId="139" xfId="0" applyNumberFormat="1" applyFont="1" applyFill="1" applyBorder="1" applyAlignment="1">
      <alignment horizontal="center" vertical="center"/>
    </xf>
    <xf numFmtId="0" fontId="145" fillId="3" borderId="129" xfId="20966" applyFont="1" applyFill="1" applyBorder="1" applyAlignment="1">
      <alignment horizontal="left" vertical="center" wrapText="1"/>
    </xf>
    <xf numFmtId="0" fontId="146" fillId="0" borderId="129" xfId="20966" applyFont="1" applyFill="1" applyBorder="1" applyAlignment="1">
      <alignment horizontal="left" vertical="center" wrapText="1" indent="1"/>
    </xf>
    <xf numFmtId="0" fontId="147" fillId="3" borderId="112" xfId="0" applyFont="1" applyFill="1" applyBorder="1" applyAlignment="1">
      <alignment horizontal="left" vertical="center" wrapText="1"/>
    </xf>
    <xf numFmtId="0" fontId="146" fillId="3" borderId="129" xfId="20966" applyFont="1" applyFill="1" applyBorder="1" applyAlignment="1">
      <alignment horizontal="left" vertical="center" wrapText="1" indent="1"/>
    </xf>
    <xf numFmtId="0" fontId="145" fillId="0" borderId="112" xfId="0" applyFont="1" applyFill="1" applyBorder="1" applyAlignment="1">
      <alignment horizontal="left" vertical="center" wrapText="1"/>
    </xf>
    <xf numFmtId="0" fontId="147" fillId="0" borderId="112" xfId="0" applyFont="1" applyFill="1" applyBorder="1" applyAlignment="1">
      <alignment horizontal="left" vertical="center" wrapText="1"/>
    </xf>
    <xf numFmtId="0" fontId="147" fillId="0" borderId="112" xfId="0" applyFont="1" applyFill="1" applyBorder="1" applyAlignment="1">
      <alignment vertical="center" wrapText="1"/>
    </xf>
    <xf numFmtId="0" fontId="148" fillId="0" borderId="112" xfId="0" applyFont="1" applyFill="1" applyBorder="1" applyAlignment="1">
      <alignment horizontal="left" vertical="center" wrapText="1" indent="1"/>
    </xf>
    <xf numFmtId="0" fontId="148" fillId="3" borderId="112" xfId="0" applyFont="1" applyFill="1" applyBorder="1" applyAlignment="1">
      <alignment horizontal="left" vertical="center" wrapText="1" indent="1"/>
    </xf>
    <xf numFmtId="0" fontId="147" fillId="3" borderId="113" xfId="0" applyFont="1" applyFill="1" applyBorder="1" applyAlignment="1">
      <alignment horizontal="left" vertical="center" wrapText="1"/>
    </xf>
    <xf numFmtId="0" fontId="148" fillId="0" borderId="129" xfId="20966" applyFont="1" applyFill="1" applyBorder="1" applyAlignment="1">
      <alignment horizontal="left" vertical="center" wrapText="1" indent="1"/>
    </xf>
    <xf numFmtId="0" fontId="147" fillId="3" borderId="114" xfId="0" applyFont="1" applyFill="1" applyBorder="1" applyAlignment="1">
      <alignment horizontal="left" vertical="center" wrapText="1"/>
    </xf>
    <xf numFmtId="0" fontId="146" fillId="3" borderId="112" xfId="0" applyFont="1" applyFill="1" applyBorder="1" applyAlignment="1">
      <alignment horizontal="left" vertical="center" wrapText="1" indent="1"/>
    </xf>
    <xf numFmtId="0" fontId="146" fillId="3" borderId="113" xfId="0" applyFont="1" applyFill="1" applyBorder="1" applyAlignment="1">
      <alignment horizontal="left" vertical="center" wrapText="1" indent="1"/>
    </xf>
    <xf numFmtId="0" fontId="146" fillId="3" borderId="129" xfId="0" applyFont="1" applyFill="1" applyBorder="1" applyAlignment="1">
      <alignment horizontal="left" vertical="center" wrapText="1" indent="1"/>
    </xf>
    <xf numFmtId="0" fontId="147" fillId="0" borderId="129" xfId="0" applyFont="1" applyBorder="1" applyAlignment="1">
      <alignment horizontal="left" vertical="center" wrapText="1"/>
    </xf>
    <xf numFmtId="0" fontId="146" fillId="0" borderId="129" xfId="0" applyFont="1" applyBorder="1" applyAlignment="1">
      <alignment horizontal="left" vertical="center" wrapText="1" indent="1"/>
    </xf>
    <xf numFmtId="0" fontId="147" fillId="0" borderId="129" xfId="20966" applyFont="1" applyFill="1" applyBorder="1" applyAlignment="1">
      <alignment horizontal="left" vertical="center" wrapText="1"/>
    </xf>
    <xf numFmtId="0" fontId="147" fillId="3" borderId="129" xfId="0" applyFont="1" applyFill="1" applyBorder="1" applyAlignment="1">
      <alignment horizontal="left" vertical="center" wrapText="1"/>
    </xf>
    <xf numFmtId="0" fontId="147" fillId="0" borderId="129" xfId="0" applyFont="1" applyFill="1" applyBorder="1" applyAlignment="1">
      <alignment vertical="center" wrapText="1"/>
    </xf>
    <xf numFmtId="0" fontId="147" fillId="3" borderId="129" xfId="20966" applyFont="1" applyFill="1" applyBorder="1" applyAlignment="1">
      <alignment horizontal="left" vertical="center" wrapText="1"/>
    </xf>
    <xf numFmtId="0" fontId="148" fillId="3" borderId="129" xfId="0" applyFont="1" applyFill="1" applyBorder="1" applyAlignment="1">
      <alignment horizontal="left" vertical="center" wrapText="1" indent="1"/>
    </xf>
    <xf numFmtId="0" fontId="146" fillId="0" borderId="129" xfId="0" applyFont="1" applyFill="1" applyBorder="1" applyAlignment="1">
      <alignment horizontal="left" vertical="center" wrapText="1" indent="1"/>
    </xf>
    <xf numFmtId="0" fontId="147" fillId="0" borderId="129" xfId="0" applyFont="1" applyFill="1" applyBorder="1" applyAlignment="1">
      <alignment horizontal="left" vertical="center" wrapText="1"/>
    </xf>
    <xf numFmtId="164" fontId="3" fillId="0" borderId="78" xfId="7" applyNumberFormat="1" applyFont="1" applyBorder="1" applyAlignment="1"/>
    <xf numFmtId="164" fontId="3" fillId="36" borderId="22" xfId="7" applyNumberFormat="1" applyFont="1" applyFill="1" applyBorder="1"/>
    <xf numFmtId="193" fontId="3" fillId="0" borderId="115" xfId="0" applyNumberFormat="1" applyFont="1" applyBorder="1"/>
    <xf numFmtId="193" fontId="3" fillId="0" borderId="115" xfId="0" applyNumberFormat="1" applyFont="1" applyFill="1" applyBorder="1"/>
    <xf numFmtId="193" fontId="3" fillId="0" borderId="116" xfId="0" applyNumberFormat="1" applyFont="1" applyFill="1" applyBorder="1"/>
    <xf numFmtId="9" fontId="3" fillId="0" borderId="78" xfId="20962" applyFont="1" applyBorder="1"/>
    <xf numFmtId="3" fontId="94" fillId="36" borderId="78" xfId="5" applyNumberFormat="1" applyFont="1" applyFill="1" applyBorder="1" applyProtection="1">
      <protection locked="0"/>
    </xf>
    <xf numFmtId="164" fontId="104" fillId="0" borderId="115" xfId="948" applyNumberFormat="1" applyFont="1" applyFill="1" applyBorder="1" applyAlignment="1" applyProtection="1">
      <alignment horizontal="right" vertical="center"/>
      <protection locked="0"/>
    </xf>
    <xf numFmtId="164" fontId="104" fillId="77" borderId="115" xfId="948" applyNumberFormat="1" applyFont="1" applyFill="1" applyBorder="1" applyAlignment="1" applyProtection="1">
      <alignment horizontal="right" vertical="center"/>
    </xf>
    <xf numFmtId="3" fontId="115" fillId="0" borderId="115" xfId="0" applyNumberFormat="1" applyFont="1" applyBorder="1"/>
    <xf numFmtId="164" fontId="112" fillId="0" borderId="115" xfId="7" applyNumberFormat="1" applyFont="1" applyBorder="1"/>
    <xf numFmtId="166" fontId="111" fillId="36" borderId="115" xfId="20965" applyFont="1" applyFill="1" applyBorder="1"/>
    <xf numFmtId="164" fontId="114" fillId="36" borderId="115" xfId="7" applyNumberFormat="1" applyFont="1" applyFill="1" applyBorder="1"/>
    <xf numFmtId="164" fontId="111" fillId="36" borderId="115" xfId="7" applyNumberFormat="1" applyFont="1" applyFill="1" applyBorder="1"/>
    <xf numFmtId="0" fontId="86" fillId="0" borderId="1" xfId="0" applyFont="1" applyBorder="1" applyAlignment="1">
      <alignment horizontal="center" vertical="center" wrapText="1"/>
    </xf>
    <xf numFmtId="0" fontId="99" fillId="3" borderId="99" xfId="0" applyFont="1" applyFill="1" applyBorder="1" applyAlignment="1">
      <alignment horizontal="left"/>
    </xf>
    <xf numFmtId="0" fontId="2" fillId="0" borderId="115"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4" fillId="3" borderId="140" xfId="0" applyFont="1" applyFill="1" applyBorder="1" applyAlignment="1">
      <alignment vertical="center"/>
    </xf>
    <xf numFmtId="0" fontId="3" fillId="3" borderId="117" xfId="0" applyFont="1" applyFill="1" applyBorder="1" applyAlignment="1">
      <alignment vertical="center"/>
    </xf>
    <xf numFmtId="3" fontId="3" fillId="3" borderId="117" xfId="0" applyNumberFormat="1" applyFont="1" applyFill="1" applyBorder="1" applyAlignment="1">
      <alignment vertical="center"/>
    </xf>
    <xf numFmtId="3" fontId="3" fillId="3" borderId="80" xfId="0" applyNumberFormat="1" applyFont="1" applyFill="1" applyBorder="1" applyAlignment="1">
      <alignment vertical="center"/>
    </xf>
    <xf numFmtId="0" fontId="3" fillId="0" borderId="115" xfId="0" applyFont="1" applyFill="1" applyBorder="1" applyAlignment="1">
      <alignment vertical="center"/>
    </xf>
    <xf numFmtId="3" fontId="3" fillId="0" borderId="115" xfId="0" applyNumberFormat="1" applyFont="1" applyFill="1" applyBorder="1" applyAlignment="1">
      <alignment vertical="center"/>
    </xf>
    <xf numFmtId="3" fontId="3" fillId="0" borderId="116" xfId="0" applyNumberFormat="1" applyFont="1" applyFill="1" applyBorder="1" applyAlignment="1">
      <alignment vertical="center"/>
    </xf>
    <xf numFmtId="3" fontId="3" fillId="0" borderId="78" xfId="0" applyNumberFormat="1" applyFont="1" applyFill="1" applyBorder="1" applyAlignment="1">
      <alignment vertical="center"/>
    </xf>
    <xf numFmtId="0" fontId="4" fillId="0" borderId="115" xfId="0" applyFont="1" applyFill="1" applyBorder="1" applyAlignment="1">
      <alignment vertical="center"/>
    </xf>
    <xf numFmtId="0" fontId="3" fillId="0" borderId="119" xfId="0" applyFont="1" applyFill="1" applyBorder="1" applyAlignment="1">
      <alignment vertical="center"/>
    </xf>
    <xf numFmtId="3" fontId="3" fillId="0" borderId="98" xfId="0" applyNumberFormat="1" applyFont="1" applyFill="1" applyBorder="1" applyAlignment="1">
      <alignment vertical="center"/>
    </xf>
    <xf numFmtId="3" fontId="3" fillId="0" borderId="69" xfId="0" applyNumberFormat="1" applyFont="1" applyFill="1" applyBorder="1" applyAlignment="1">
      <alignment vertical="center"/>
    </xf>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78" xfId="11" applyFont="1" applyFill="1" applyBorder="1" applyAlignment="1">
      <alignment horizontal="center" vertical="center" wrapText="1"/>
    </xf>
    <xf numFmtId="0" fontId="92" fillId="3" borderId="17" xfId="11" applyFont="1" applyFill="1" applyBorder="1" applyAlignment="1">
      <alignment horizontal="left" vertical="center"/>
    </xf>
    <xf numFmtId="0" fontId="90" fillId="3" borderId="115" xfId="11" applyFont="1" applyFill="1" applyBorder="1" applyAlignment="1">
      <alignment wrapText="1"/>
    </xf>
    <xf numFmtId="0" fontId="92" fillId="3" borderId="115" xfId="11" applyFont="1" applyFill="1" applyBorder="1" applyAlignment="1">
      <alignment horizontal="left" vertical="center" wrapText="1"/>
    </xf>
    <xf numFmtId="0" fontId="92" fillId="0" borderId="115" xfId="11" applyFont="1" applyFill="1" applyBorder="1" applyAlignment="1">
      <alignment horizontal="left" vertical="center" wrapText="1"/>
    </xf>
    <xf numFmtId="0" fontId="90" fillId="0" borderId="115" xfId="11" applyFont="1" applyFill="1" applyBorder="1" applyAlignment="1">
      <alignment wrapText="1"/>
    </xf>
    <xf numFmtId="0" fontId="92" fillId="3" borderId="20" xfId="9" applyFont="1" applyFill="1" applyBorder="1" applyAlignment="1" applyProtection="1">
      <alignment horizontal="left" vertical="center"/>
      <protection locked="0"/>
    </xf>
    <xf numFmtId="0" fontId="90" fillId="3" borderId="21" xfId="20961" applyFont="1" applyFill="1" applyBorder="1" applyAlignment="1" applyProtection="1"/>
    <xf numFmtId="0" fontId="111" fillId="0" borderId="103" xfId="0" applyFont="1" applyBorder="1" applyAlignment="1">
      <alignment wrapText="1"/>
    </xf>
    <xf numFmtId="0" fontId="111" fillId="0" borderId="54" xfId="0" applyFont="1" applyFill="1" applyBorder="1" applyAlignment="1">
      <alignment horizontal="center" vertical="center" wrapText="1"/>
    </xf>
    <xf numFmtId="193" fontId="96" fillId="0" borderId="17" xfId="0" applyNumberFormat="1" applyFont="1" applyFill="1" applyBorder="1" applyAlignment="1" applyProtection="1">
      <alignment vertical="center" wrapText="1"/>
      <protection locked="0"/>
    </xf>
    <xf numFmtId="193" fontId="96" fillId="0" borderId="17" xfId="0" applyNumberFormat="1" applyFont="1" applyFill="1" applyBorder="1" applyAlignment="1" applyProtection="1">
      <alignment horizontal="right" vertical="center" wrapText="1"/>
      <protection locked="0"/>
    </xf>
    <xf numFmtId="10" fontId="3" fillId="0" borderId="17" xfId="20962" applyNumberFormat="1" applyFont="1" applyFill="1" applyBorder="1" applyAlignment="1" applyProtection="1">
      <alignment horizontal="right" vertical="center" wrapText="1"/>
      <protection locked="0"/>
    </xf>
    <xf numFmtId="10" fontId="96" fillId="2" borderId="17" xfId="20962" applyNumberFormat="1" applyFont="1" applyFill="1" applyBorder="1" applyAlignment="1" applyProtection="1">
      <alignment vertical="center"/>
      <protection locked="0"/>
    </xf>
    <xf numFmtId="10" fontId="96" fillId="37" borderId="61" xfId="20962" applyNumberFormat="1" applyFont="1" applyFill="1" applyBorder="1"/>
    <xf numFmtId="193" fontId="96" fillId="2" borderId="17" xfId="0" applyNumberFormat="1" applyFont="1" applyFill="1" applyBorder="1" applyAlignment="1" applyProtection="1">
      <alignment vertical="center"/>
      <protection locked="0"/>
    </xf>
    <xf numFmtId="193" fontId="96" fillId="0" borderId="132" xfId="0" applyNumberFormat="1" applyFont="1" applyFill="1" applyBorder="1" applyAlignment="1" applyProtection="1">
      <alignment vertical="center"/>
      <protection locked="0"/>
    </xf>
    <xf numFmtId="10" fontId="96" fillId="0" borderId="20" xfId="20962" applyNumberFormat="1" applyFont="1" applyFill="1" applyBorder="1" applyAlignment="1" applyProtection="1">
      <alignment vertical="center"/>
      <protection locked="0"/>
    </xf>
    <xf numFmtId="0" fontId="2" fillId="0" borderId="141" xfId="0" applyFont="1" applyFill="1" applyBorder="1" applyAlignment="1" applyProtection="1">
      <alignment horizontal="center" vertical="center" wrapText="1"/>
    </xf>
    <xf numFmtId="0" fontId="2" fillId="0" borderId="142" xfId="0" applyFont="1" applyFill="1" applyBorder="1" applyAlignment="1" applyProtection="1">
      <alignment horizontal="center" vertical="center" wrapText="1"/>
    </xf>
    <xf numFmtId="0" fontId="103" fillId="0" borderId="143" xfId="0" applyNumberFormat="1" applyFont="1" applyFill="1" applyBorder="1" applyAlignment="1">
      <alignment vertical="center" wrapText="1"/>
    </xf>
    <xf numFmtId="193" fontId="94" fillId="0" borderId="141" xfId="0" applyNumberFormat="1" applyFont="1" applyFill="1" applyBorder="1" applyAlignment="1" applyProtection="1">
      <alignment horizontal="right"/>
    </xf>
    <xf numFmtId="193" fontId="94" fillId="36" borderId="141" xfId="0" applyNumberFormat="1" applyFont="1" applyFill="1" applyBorder="1" applyAlignment="1" applyProtection="1">
      <alignment horizontal="right"/>
    </xf>
    <xf numFmtId="0" fontId="2" fillId="0" borderId="143" xfId="0" applyNumberFormat="1" applyFont="1" applyFill="1" applyBorder="1" applyAlignment="1">
      <alignment horizontal="left" vertical="center" wrapText="1" indent="4"/>
    </xf>
    <xf numFmtId="0" fontId="45" fillId="0" borderId="143" xfId="0" applyNumberFormat="1" applyFont="1" applyFill="1" applyBorder="1" applyAlignment="1">
      <alignment vertical="center" wrapText="1"/>
    </xf>
    <xf numFmtId="0" fontId="2" fillId="0" borderId="141" xfId="0" applyFont="1" applyFill="1" applyBorder="1" applyAlignment="1" applyProtection="1">
      <alignment horizontal="left" vertical="center" indent="11"/>
      <protection locked="0"/>
    </xf>
    <xf numFmtId="0" fontId="46" fillId="0" borderId="141" xfId="0" applyFont="1" applyFill="1" applyBorder="1" applyAlignment="1" applyProtection="1">
      <alignment horizontal="left" vertical="center" indent="17"/>
      <protection locked="0"/>
    </xf>
    <xf numFmtId="0" fontId="110" fillId="0" borderId="141" xfId="0" applyFont="1" applyBorder="1" applyAlignment="1">
      <alignment vertical="center"/>
    </xf>
    <xf numFmtId="0" fontId="95" fillId="0" borderId="141" xfId="0" applyNumberFormat="1" applyFont="1" applyFill="1" applyBorder="1" applyAlignment="1">
      <alignment vertical="center" wrapText="1"/>
    </xf>
    <xf numFmtId="0" fontId="96" fillId="0" borderId="143" xfId="0" applyNumberFormat="1" applyFont="1" applyFill="1" applyBorder="1" applyAlignment="1">
      <alignment horizontal="left" vertical="center" wrapText="1"/>
    </xf>
    <xf numFmtId="0" fontId="2" fillId="0" borderId="143" xfId="0" applyNumberFormat="1" applyFont="1" applyFill="1" applyBorder="1" applyAlignment="1">
      <alignment horizontal="left" vertical="center" wrapText="1"/>
    </xf>
    <xf numFmtId="0" fontId="112" fillId="0" borderId="141" xfId="0" applyFont="1" applyBorder="1"/>
    <xf numFmtId="0" fontId="115" fillId="0" borderId="141" xfId="0" applyFont="1" applyBorder="1"/>
    <xf numFmtId="3" fontId="111" fillId="0" borderId="141" xfId="0" applyNumberFormat="1" applyFont="1" applyBorder="1"/>
    <xf numFmtId="3" fontId="114" fillId="0" borderId="141" xfId="0" applyNumberFormat="1" applyFont="1" applyBorder="1"/>
    <xf numFmtId="3" fontId="111" fillId="0" borderId="141" xfId="0" applyNumberFormat="1" applyFont="1" applyBorder="1" applyAlignment="1">
      <alignment horizontal="left" indent="1"/>
    </xf>
    <xf numFmtId="3" fontId="111" fillId="0" borderId="141" xfId="0" applyNumberFormat="1" applyFont="1" applyFill="1" applyBorder="1" applyAlignment="1">
      <alignment horizontal="left" indent="1"/>
    </xf>
    <xf numFmtId="3" fontId="111" fillId="0" borderId="141" xfId="0" applyNumberFormat="1" applyFont="1" applyFill="1" applyBorder="1"/>
    <xf numFmtId="3" fontId="114" fillId="82" borderId="141" xfId="0" applyNumberFormat="1" applyFont="1" applyFill="1" applyBorder="1"/>
    <xf numFmtId="3" fontId="111" fillId="0" borderId="142" xfId="0" applyNumberFormat="1" applyFont="1" applyBorder="1"/>
    <xf numFmtId="3" fontId="111" fillId="79" borderId="141" xfId="0" applyNumberFormat="1" applyFont="1" applyFill="1" applyBorder="1"/>
    <xf numFmtId="3" fontId="111" fillId="79" borderId="142" xfId="0" applyNumberFormat="1" applyFont="1" applyFill="1" applyBorder="1"/>
    <xf numFmtId="3" fontId="111" fillId="0" borderId="142" xfId="0" applyNumberFormat="1" applyFont="1" applyFill="1" applyBorder="1"/>
    <xf numFmtId="3" fontId="111" fillId="0" borderId="141" xfId="0" applyNumberFormat="1" applyFont="1" applyFill="1" applyBorder="1" applyAlignment="1">
      <alignment horizontal="left" wrapText="1"/>
    </xf>
    <xf numFmtId="3" fontId="111" fillId="0" borderId="141" xfId="0" applyNumberFormat="1" applyFont="1" applyBorder="1" applyAlignment="1">
      <alignment horizontal="center"/>
    </xf>
    <xf numFmtId="3" fontId="111" fillId="0" borderId="141" xfId="0" applyNumberFormat="1" applyFont="1" applyFill="1" applyBorder="1" applyAlignment="1">
      <alignment horizontal="left" vertical="center" wrapText="1"/>
    </xf>
    <xf numFmtId="3" fontId="111" fillId="0" borderId="141" xfId="0" applyNumberFormat="1" applyFont="1" applyBorder="1" applyAlignment="1">
      <alignment horizontal="center" vertical="center" wrapText="1"/>
    </xf>
    <xf numFmtId="3" fontId="111" fillId="0" borderId="141" xfId="0" applyNumberFormat="1" applyFont="1" applyBorder="1" applyAlignment="1">
      <alignment horizontal="center" vertical="center"/>
    </xf>
    <xf numFmtId="3" fontId="114" fillId="0" borderId="141" xfId="0" applyNumberFormat="1" applyFont="1" applyFill="1" applyBorder="1" applyAlignment="1">
      <alignment horizontal="left" vertical="center" wrapText="1"/>
    </xf>
    <xf numFmtId="3" fontId="116" fillId="0" borderId="141" xfId="0" applyNumberFormat="1" applyFont="1" applyBorder="1"/>
    <xf numFmtId="165" fontId="143" fillId="0" borderId="141" xfId="20962" applyNumberFormat="1" applyFont="1" applyBorder="1"/>
    <xf numFmtId="195" fontId="143" fillId="0" borderId="141" xfId="7" applyNumberFormat="1" applyFont="1" applyBorder="1"/>
    <xf numFmtId="43" fontId="143" fillId="0" borderId="141" xfId="7" applyNumberFormat="1" applyFont="1" applyBorder="1"/>
    <xf numFmtId="43" fontId="143" fillId="0" borderId="141" xfId="7" applyFont="1" applyBorder="1"/>
    <xf numFmtId="3" fontId="121" fillId="0" borderId="141" xfId="0" applyNumberFormat="1" applyFont="1" applyFill="1" applyBorder="1" applyAlignment="1">
      <alignment horizontal="left" vertical="center" wrapText="1"/>
    </xf>
    <xf numFmtId="3" fontId="110" fillId="0" borderId="141" xfId="0" applyNumberFormat="1" applyFont="1" applyBorder="1"/>
    <xf numFmtId="3" fontId="110" fillId="36" borderId="141" xfId="0" applyNumberFormat="1" applyFont="1" applyFill="1" applyBorder="1"/>
    <xf numFmtId="3" fontId="0" fillId="0" borderId="141" xfId="0" applyNumberFormat="1" applyBorder="1"/>
    <xf numFmtId="3" fontId="0" fillId="36" borderId="141" xfId="0" applyNumberFormat="1" applyFill="1" applyBorder="1"/>
    <xf numFmtId="164" fontId="0" fillId="0" borderId="141" xfId="7" applyNumberFormat="1" applyFont="1" applyBorder="1"/>
    <xf numFmtId="164" fontId="110" fillId="0" borderId="141" xfId="7" applyNumberFormat="1" applyFont="1" applyBorder="1"/>
    <xf numFmtId="3" fontId="110" fillId="36" borderId="141" xfId="0" applyNumberFormat="1" applyFont="1" applyFill="1" applyBorder="1" applyAlignment="1">
      <alignment vertical="center"/>
    </xf>
    <xf numFmtId="3" fontId="0" fillId="0" borderId="141" xfId="0" applyNumberFormat="1" applyFill="1" applyBorder="1"/>
    <xf numFmtId="10" fontId="136" fillId="0" borderId="131" xfId="20962" applyNumberFormat="1" applyFont="1" applyFill="1" applyBorder="1"/>
    <xf numFmtId="10" fontId="136" fillId="0" borderId="122" xfId="20962" applyNumberFormat="1" applyFont="1" applyFill="1" applyBorder="1"/>
    <xf numFmtId="193" fontId="141" fillId="0" borderId="141" xfId="0" applyNumberFormat="1" applyFont="1" applyBorder="1" applyAlignment="1">
      <alignment horizontal="center" vertical="center"/>
    </xf>
    <xf numFmtId="193" fontId="140" fillId="0" borderId="141" xfId="0" applyNumberFormat="1" applyFont="1" applyFill="1" applyBorder="1" applyAlignment="1">
      <alignment horizontal="center" vertical="center"/>
    </xf>
    <xf numFmtId="193" fontId="141" fillId="0" borderId="141" xfId="0" applyNumberFormat="1" applyFont="1" applyFill="1" applyBorder="1" applyAlignment="1">
      <alignment horizontal="center" vertical="center"/>
    </xf>
    <xf numFmtId="0" fontId="141" fillId="0" borderId="141" xfId="0" applyFont="1" applyBorder="1"/>
    <xf numFmtId="0" fontId="140" fillId="0" borderId="141" xfId="0" applyFont="1" applyBorder="1" applyAlignment="1">
      <alignment horizontal="center" vertical="center"/>
    </xf>
    <xf numFmtId="0" fontId="141" fillId="0" borderId="141" xfId="0" applyFont="1" applyBorder="1" applyAlignment="1">
      <alignment horizontal="center" vertical="center"/>
    </xf>
    <xf numFmtId="164" fontId="3" fillId="0" borderId="141" xfId="7" applyNumberFormat="1" applyFont="1" applyBorder="1"/>
    <xf numFmtId="164" fontId="3" fillId="0" borderId="142" xfId="7" applyNumberFormat="1" applyFont="1" applyBorder="1"/>
    <xf numFmtId="169" fontId="9" fillId="37" borderId="141" xfId="20" applyBorder="1"/>
    <xf numFmtId="164" fontId="3" fillId="0" borderId="141" xfId="7" applyNumberFormat="1" applyFont="1" applyBorder="1" applyAlignment="1">
      <alignment vertical="center"/>
    </xf>
    <xf numFmtId="164" fontId="4" fillId="0" borderId="142" xfId="7" applyNumberFormat="1" applyFont="1" applyBorder="1"/>
    <xf numFmtId="164" fontId="3" fillId="0" borderId="141" xfId="7" applyNumberFormat="1" applyFont="1" applyFill="1" applyBorder="1"/>
    <xf numFmtId="164" fontId="3" fillId="0" borderId="141" xfId="7" applyNumberFormat="1" applyFont="1" applyFill="1" applyBorder="1" applyAlignment="1">
      <alignment vertical="center"/>
    </xf>
    <xf numFmtId="0" fontId="3" fillId="3" borderId="0" xfId="0" applyFont="1" applyFill="1" applyBorder="1"/>
    <xf numFmtId="193" fontId="96" fillId="0" borderId="135" xfId="0" applyNumberFormat="1" applyFont="1" applyFill="1" applyBorder="1" applyAlignment="1" applyProtection="1">
      <alignment vertical="center"/>
      <protection locked="0"/>
    </xf>
    <xf numFmtId="194" fontId="4" fillId="0" borderId="22" xfId="20962" applyNumberFormat="1" applyFont="1" applyBorder="1"/>
    <xf numFmtId="193" fontId="96" fillId="0" borderId="137" xfId="0" applyNumberFormat="1" applyFont="1" applyFill="1" applyBorder="1" applyAlignment="1" applyProtection="1">
      <alignment vertical="center"/>
      <protection locked="0"/>
    </xf>
    <xf numFmtId="0" fontId="96" fillId="0" borderId="0" xfId="11" applyFont="1" applyFill="1" applyBorder="1" applyProtection="1"/>
    <xf numFmtId="14" fontId="96" fillId="0" borderId="0" xfId="0" applyNumberFormat="1" applyFont="1" applyAlignment="1">
      <alignment horizontal="left"/>
    </xf>
    <xf numFmtId="0" fontId="97" fillId="0" borderId="0" xfId="0" applyFont="1" applyBorder="1"/>
    <xf numFmtId="0" fontId="4" fillId="0" borderId="0" xfId="0" applyFont="1" applyAlignment="1">
      <alignment horizontal="center"/>
    </xf>
    <xf numFmtId="0" fontId="150" fillId="0" borderId="0" xfId="0" applyFont="1" applyFill="1" applyAlignment="1">
      <alignment horizontal="center"/>
    </xf>
    <xf numFmtId="0" fontId="3" fillId="0" borderId="14" xfId="0" applyFont="1" applyBorder="1" applyAlignment="1">
      <alignment horizontal="center" vertical="center" wrapText="1"/>
    </xf>
    <xf numFmtId="0" fontId="3" fillId="0" borderId="15" xfId="0" applyFont="1" applyFill="1" applyBorder="1" applyAlignment="1">
      <alignment horizontal="left" vertical="center" wrapText="1" indent="2"/>
    </xf>
    <xf numFmtId="0" fontId="3" fillId="0" borderId="17" xfId="0" applyFont="1" applyBorder="1" applyAlignment="1">
      <alignment horizontal="center" vertical="center" wrapText="1"/>
    </xf>
    <xf numFmtId="0" fontId="3" fillId="0" borderId="77" xfId="0" applyFont="1" applyBorder="1" applyAlignment="1">
      <alignment vertical="center" wrapText="1"/>
    </xf>
    <xf numFmtId="3" fontId="3" fillId="36" borderId="141" xfId="0" applyNumberFormat="1" applyFont="1" applyFill="1" applyBorder="1" applyAlignment="1">
      <alignment vertical="center" wrapText="1"/>
    </xf>
    <xf numFmtId="3" fontId="3" fillId="36" borderId="117" xfId="0" applyNumberFormat="1" applyFont="1" applyFill="1" applyBorder="1" applyAlignment="1">
      <alignment vertical="center" wrapText="1"/>
    </xf>
    <xf numFmtId="3" fontId="3" fillId="36" borderId="17" xfId="0" applyNumberFormat="1" applyFont="1" applyFill="1" applyBorder="1" applyAlignment="1">
      <alignment vertical="center" wrapText="1"/>
    </xf>
    <xf numFmtId="3" fontId="3" fillId="36" borderId="145" xfId="0" applyNumberFormat="1" applyFont="1" applyFill="1" applyBorder="1" applyAlignment="1">
      <alignment vertical="center" wrapText="1"/>
    </xf>
    <xf numFmtId="3" fontId="3" fillId="0" borderId="141" xfId="0" applyNumberFormat="1" applyFont="1" applyFill="1" applyBorder="1" applyAlignment="1">
      <alignment vertical="center" wrapText="1"/>
    </xf>
    <xf numFmtId="3" fontId="3" fillId="0" borderId="117"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145" xfId="0" applyNumberFormat="1" applyFont="1" applyBorder="1" applyAlignment="1">
      <alignment vertical="center" wrapText="1"/>
    </xf>
    <xf numFmtId="3" fontId="3" fillId="0" borderId="141" xfId="0" applyNumberFormat="1" applyFont="1" applyBorder="1" applyAlignment="1">
      <alignment vertical="center" wrapText="1"/>
    </xf>
    <xf numFmtId="14" fontId="96" fillId="3" borderId="77" xfId="8" quotePrefix="1" applyNumberFormat="1" applyFont="1" applyFill="1" applyBorder="1" applyAlignment="1" applyProtection="1">
      <alignment horizontal="left"/>
      <protection locked="0"/>
    </xf>
    <xf numFmtId="3" fontId="3" fillId="0" borderId="117" xfId="0" applyNumberFormat="1" applyFont="1" applyFill="1" applyBorder="1" applyAlignment="1">
      <alignment vertical="center" wrapText="1"/>
    </xf>
    <xf numFmtId="3" fontId="3" fillId="0" borderId="145" xfId="0" applyNumberFormat="1" applyFont="1" applyFill="1" applyBorder="1" applyAlignment="1">
      <alignment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3" fontId="3" fillId="36" borderId="21" xfId="0" applyNumberFormat="1" applyFont="1" applyFill="1" applyBorder="1" applyAlignment="1">
      <alignment vertical="center" wrapText="1"/>
    </xf>
    <xf numFmtId="3" fontId="3" fillId="36" borderId="83" xfId="0" applyNumberFormat="1" applyFont="1" applyFill="1" applyBorder="1" applyAlignment="1">
      <alignment vertical="center" wrapText="1"/>
    </xf>
    <xf numFmtId="3" fontId="3" fillId="36" borderId="20" xfId="0" applyNumberFormat="1" applyFont="1" applyFill="1" applyBorder="1" applyAlignment="1">
      <alignment vertical="center" wrapText="1"/>
    </xf>
    <xf numFmtId="3" fontId="3" fillId="36" borderId="37" xfId="0" applyNumberFormat="1" applyFont="1" applyFill="1" applyBorder="1" applyAlignment="1">
      <alignment vertical="center" wrapText="1"/>
    </xf>
    <xf numFmtId="164" fontId="3" fillId="0" borderId="141" xfId="7" applyNumberFormat="1" applyFont="1" applyFill="1" applyBorder="1" applyAlignment="1">
      <alignment vertical="center" wrapText="1"/>
    </xf>
    <xf numFmtId="164" fontId="3" fillId="0" borderId="142" xfId="7" applyNumberFormat="1" applyFont="1" applyFill="1" applyBorder="1" applyAlignment="1">
      <alignment vertical="center" wrapText="1"/>
    </xf>
    <xf numFmtId="164" fontId="3" fillId="0" borderId="142" xfId="7" applyNumberFormat="1" applyFont="1" applyBorder="1" applyAlignment="1">
      <alignment vertical="center"/>
    </xf>
    <xf numFmtId="0" fontId="86" fillId="0" borderId="141" xfId="0" applyFont="1" applyFill="1" applyBorder="1" applyAlignment="1">
      <alignment horizontal="center" vertical="center" wrapText="1"/>
    </xf>
    <xf numFmtId="0" fontId="86" fillId="0" borderId="142" xfId="0" applyFont="1" applyFill="1" applyBorder="1" applyAlignment="1">
      <alignment horizontal="center" vertical="center" wrapText="1"/>
    </xf>
    <xf numFmtId="0" fontId="123" fillId="3" borderId="141" xfId="20966" applyFont="1" applyFill="1" applyBorder="1" applyAlignment="1">
      <alignment horizontal="left" vertical="center" wrapText="1"/>
    </xf>
    <xf numFmtId="0" fontId="124" fillId="0" borderId="141" xfId="20966" applyFont="1" applyFill="1" applyBorder="1" applyAlignment="1">
      <alignment horizontal="left" vertical="center" wrapText="1" indent="1"/>
    </xf>
    <xf numFmtId="0" fontId="124" fillId="3" borderId="141" xfId="20966" applyFont="1" applyFill="1" applyBorder="1" applyAlignment="1">
      <alignment horizontal="left" vertical="center" wrapText="1" indent="1"/>
    </xf>
    <xf numFmtId="0" fontId="126" fillId="0" borderId="141" xfId="20966" applyFont="1" applyFill="1" applyBorder="1" applyAlignment="1">
      <alignment horizontal="left" vertical="center" wrapText="1" indent="1"/>
    </xf>
    <xf numFmtId="167" fontId="115" fillId="36" borderId="21" xfId="0" applyNumberFormat="1" applyFont="1" applyFill="1" applyBorder="1" applyAlignment="1">
      <alignment horizontal="center" vertical="center"/>
    </xf>
    <xf numFmtId="167" fontId="115" fillId="36" borderId="22" xfId="0" applyNumberFormat="1" applyFont="1" applyFill="1" applyBorder="1" applyAlignment="1">
      <alignment horizontal="center" vertical="center"/>
    </xf>
    <xf numFmtId="193" fontId="96" fillId="36" borderId="142" xfId="2" applyNumberFormat="1" applyFont="1" applyFill="1" applyBorder="1" applyAlignment="1" applyProtection="1">
      <alignment vertical="top"/>
    </xf>
    <xf numFmtId="193" fontId="96" fillId="3" borderId="142" xfId="2" applyNumberFormat="1" applyFont="1" applyFill="1" applyBorder="1" applyAlignment="1" applyProtection="1">
      <alignment vertical="top"/>
      <protection locked="0"/>
    </xf>
    <xf numFmtId="193" fontId="96" fillId="36" borderId="142" xfId="2" applyNumberFormat="1" applyFont="1" applyFill="1" applyBorder="1" applyAlignment="1" applyProtection="1">
      <alignment vertical="top" wrapText="1"/>
    </xf>
    <xf numFmtId="193" fontId="96" fillId="3" borderId="142" xfId="2" applyNumberFormat="1" applyFont="1" applyFill="1" applyBorder="1" applyAlignment="1" applyProtection="1">
      <alignment vertical="top" wrapText="1"/>
      <protection locked="0"/>
    </xf>
    <xf numFmtId="193" fontId="96" fillId="36" borderId="142" xfId="2" applyNumberFormat="1" applyFont="1" applyFill="1" applyBorder="1" applyAlignment="1" applyProtection="1">
      <alignment vertical="top" wrapText="1"/>
      <protection locked="0"/>
    </xf>
    <xf numFmtId="193" fontId="94" fillId="36" borderId="141" xfId="5" applyNumberFormat="1" applyFont="1" applyFill="1" applyBorder="1" applyProtection="1">
      <protection locked="0"/>
    </xf>
    <xf numFmtId="0" fontId="94" fillId="3" borderId="141" xfId="5" applyFont="1" applyFill="1" applyBorder="1" applyProtection="1">
      <protection locked="0"/>
    </xf>
    <xf numFmtId="193" fontId="94" fillId="36" borderId="141" xfId="1" applyNumberFormat="1" applyFont="1" applyFill="1" applyBorder="1" applyProtection="1">
      <protection locked="0"/>
    </xf>
    <xf numFmtId="193" fontId="94" fillId="3" borderId="141" xfId="5" applyNumberFormat="1" applyFont="1" applyFill="1" applyBorder="1" applyProtection="1">
      <protection locked="0"/>
    </xf>
    <xf numFmtId="165" fontId="94" fillId="3" borderId="141" xfId="8" applyNumberFormat="1" applyFont="1" applyFill="1" applyBorder="1" applyAlignment="1" applyProtection="1">
      <alignment horizontal="right" wrapText="1"/>
      <protection locked="0"/>
    </xf>
    <xf numFmtId="165" fontId="94" fillId="4" borderId="141" xfId="8" applyNumberFormat="1" applyFont="1" applyFill="1" applyBorder="1" applyAlignment="1" applyProtection="1">
      <alignment horizontal="right" wrapText="1"/>
      <protection locked="0"/>
    </xf>
    <xf numFmtId="193" fontId="94" fillId="0" borderId="141" xfId="1" applyNumberFormat="1" applyFont="1" applyFill="1" applyBorder="1" applyProtection="1">
      <protection locked="0"/>
    </xf>
    <xf numFmtId="164" fontId="111" fillId="0" borderId="141" xfId="7" applyNumberFormat="1" applyFont="1" applyBorder="1"/>
    <xf numFmtId="164" fontId="111" fillId="0" borderId="141" xfId="7" applyNumberFormat="1" applyFont="1" applyFill="1" applyBorder="1"/>
    <xf numFmtId="164" fontId="114" fillId="0" borderId="141" xfId="7" applyNumberFormat="1" applyFont="1" applyBorder="1"/>
    <xf numFmtId="0" fontId="0" fillId="0" borderId="17" xfId="0" applyBorder="1" applyAlignment="1">
      <alignment horizontal="center" vertical="center"/>
    </xf>
    <xf numFmtId="0" fontId="149" fillId="0" borderId="0" xfId="0" applyFont="1" applyFill="1" applyAlignment="1">
      <alignment horizontal="right"/>
    </xf>
    <xf numFmtId="0" fontId="111" fillId="0" borderId="0" xfId="0" applyFont="1" applyFill="1" applyAlignment="1">
      <alignment horizontal="center" vertical="center"/>
    </xf>
    <xf numFmtId="193" fontId="94" fillId="36" borderId="142" xfId="0" applyNumberFormat="1" applyFont="1" applyFill="1" applyBorder="1" applyAlignment="1" applyProtection="1">
      <alignment horizontal="right"/>
    </xf>
    <xf numFmtId="193" fontId="94" fillId="0" borderId="21" xfId="0" applyNumberFormat="1" applyFont="1" applyFill="1" applyBorder="1" applyAlignment="1" applyProtection="1">
      <alignment horizontal="right"/>
    </xf>
    <xf numFmtId="193" fontId="94" fillId="36" borderId="21" xfId="0" applyNumberFormat="1" applyFont="1" applyFill="1" applyBorder="1" applyAlignment="1" applyProtection="1">
      <alignment horizontal="right"/>
    </xf>
    <xf numFmtId="193" fontId="94" fillId="36" borderId="22" xfId="0" applyNumberFormat="1" applyFont="1" applyFill="1" applyBorder="1" applyAlignment="1" applyProtection="1">
      <alignment horizontal="right"/>
    </xf>
    <xf numFmtId="3" fontId="0" fillId="36" borderId="142" xfId="0" applyNumberFormat="1" applyFill="1" applyBorder="1"/>
    <xf numFmtId="0" fontId="0" fillId="0" borderId="20" xfId="0" applyBorder="1" applyAlignment="1">
      <alignment horizontal="center" vertical="center"/>
    </xf>
    <xf numFmtId="0" fontId="125" fillId="3" borderId="21" xfId="0" applyFont="1" applyFill="1" applyBorder="1" applyAlignment="1">
      <alignment vertical="center" wrapText="1"/>
    </xf>
    <xf numFmtId="3" fontId="0" fillId="0" borderId="21" xfId="0" applyNumberFormat="1" applyBorder="1"/>
    <xf numFmtId="3" fontId="0" fillId="36" borderId="21" xfId="0" applyNumberFormat="1" applyFill="1" applyBorder="1"/>
    <xf numFmtId="3" fontId="0" fillId="36" borderId="22" xfId="0" applyNumberFormat="1" applyFill="1" applyBorder="1"/>
    <xf numFmtId="0" fontId="110" fillId="0" borderId="141" xfId="0" applyFont="1" applyBorder="1" applyAlignment="1">
      <alignment horizontal="center" vertical="center"/>
    </xf>
    <xf numFmtId="3" fontId="110" fillId="36" borderId="142" xfId="0" applyNumberFormat="1" applyFont="1" applyFill="1" applyBorder="1"/>
    <xf numFmtId="3" fontId="110" fillId="36" borderId="142" xfId="0" applyNumberFormat="1" applyFont="1" applyFill="1" applyBorder="1" applyAlignment="1">
      <alignment vertical="center"/>
    </xf>
    <xf numFmtId="0" fontId="125" fillId="0" borderId="141" xfId="0" applyFont="1" applyFill="1" applyBorder="1" applyAlignment="1">
      <alignment horizontal="left" vertical="center" wrapText="1"/>
    </xf>
    <xf numFmtId="0" fontId="127" fillId="0" borderId="141" xfId="20966" applyFont="1" applyFill="1" applyBorder="1" applyAlignment="1">
      <alignment horizontal="center" vertical="center" wrapText="1"/>
    </xf>
    <xf numFmtId="0" fontId="125" fillId="0" borderId="141" xfId="20966" applyFont="1" applyFill="1" applyBorder="1" applyAlignment="1">
      <alignment horizontal="left" vertical="center" wrapText="1"/>
    </xf>
    <xf numFmtId="0" fontId="125" fillId="0" borderId="141" xfId="0" applyFont="1" applyFill="1" applyBorder="1" applyAlignment="1">
      <alignment vertical="center" wrapText="1"/>
    </xf>
    <xf numFmtId="0" fontId="125" fillId="3" borderId="141" xfId="20966" applyFont="1" applyFill="1" applyBorder="1" applyAlignment="1">
      <alignment horizontal="left" vertical="center" wrapText="1"/>
    </xf>
    <xf numFmtId="0" fontId="128" fillId="0" borderId="0" xfId="0" applyFont="1" applyBorder="1" applyAlignment="1">
      <alignment horizontal="justify"/>
    </xf>
    <xf numFmtId="3" fontId="110" fillId="0" borderId="21" xfId="0" applyNumberFormat="1" applyFont="1" applyBorder="1"/>
    <xf numFmtId="3" fontId="110" fillId="36" borderId="21" xfId="0" applyNumberFormat="1" applyFont="1" applyFill="1" applyBorder="1"/>
    <xf numFmtId="3" fontId="110" fillId="36" borderId="22" xfId="0" applyNumberFormat="1" applyFont="1" applyFill="1" applyBorder="1"/>
    <xf numFmtId="3" fontId="112" fillId="0" borderId="141" xfId="0" applyNumberFormat="1" applyFont="1" applyBorder="1"/>
    <xf numFmtId="3" fontId="115" fillId="0" borderId="141" xfId="0" applyNumberFormat="1" applyFont="1" applyBorder="1"/>
    <xf numFmtId="0" fontId="93" fillId="0" borderId="64" xfId="0" applyFont="1" applyBorder="1" applyAlignment="1">
      <alignment horizontal="left" wrapText="1"/>
    </xf>
    <xf numFmtId="0" fontId="93" fillId="0" borderId="63" xfId="0" applyFont="1" applyBorder="1" applyAlignment="1">
      <alignment horizontal="left" wrapText="1"/>
    </xf>
    <xf numFmtId="0" fontId="137" fillId="0" borderId="123" xfId="0" applyFont="1" applyBorder="1" applyAlignment="1">
      <alignment horizontal="center" vertical="center"/>
    </xf>
    <xf numFmtId="0" fontId="137" fillId="0" borderId="29" xfId="0" applyFont="1" applyBorder="1" applyAlignment="1">
      <alignment horizontal="center" vertical="center"/>
    </xf>
    <xf numFmtId="0" fontId="137" fillId="0" borderId="124" xfId="0" applyFont="1" applyBorder="1" applyAlignment="1">
      <alignment horizontal="center" vertical="center"/>
    </xf>
    <xf numFmtId="0" fontId="138" fillId="0" borderId="123" xfId="0" applyFont="1" applyBorder="1" applyAlignment="1">
      <alignment horizontal="center"/>
    </xf>
    <xf numFmtId="0" fontId="138" fillId="0" borderId="29" xfId="0" applyFont="1" applyBorder="1" applyAlignment="1">
      <alignment horizontal="center"/>
    </xf>
    <xf numFmtId="0" fontId="138" fillId="0" borderId="124" xfId="0" applyFont="1" applyBorder="1" applyAlignment="1">
      <alignment horizontal="center"/>
    </xf>
    <xf numFmtId="3" fontId="0" fillId="0" borderId="144" xfId="0" applyNumberFormat="1" applyBorder="1" applyAlignment="1">
      <alignment horizontal="center"/>
    </xf>
    <xf numFmtId="3" fontId="0" fillId="0" borderId="117" xfId="0" applyNumberFormat="1" applyBorder="1" applyAlignment="1">
      <alignment horizontal="center"/>
    </xf>
    <xf numFmtId="3" fontId="0" fillId="0" borderId="145" xfId="0" applyNumberFormat="1" applyBorder="1" applyAlignment="1">
      <alignment horizontal="center"/>
    </xf>
    <xf numFmtId="0" fontId="0" fillId="0" borderId="14" xfId="0" applyBorder="1" applyAlignment="1">
      <alignment horizontal="center" vertical="center"/>
    </xf>
    <xf numFmtId="0" fontId="0" fillId="0" borderId="17" xfId="0" applyBorder="1" applyAlignment="1">
      <alignment horizontal="center" vertical="center"/>
    </xf>
    <xf numFmtId="0" fontId="120" fillId="0" borderId="5" xfId="0" applyFont="1" applyBorder="1" applyAlignment="1">
      <alignment horizontal="center" vertical="center"/>
    </xf>
    <xf numFmtId="0" fontId="120" fillId="0" borderId="7" xfId="0" applyFont="1" applyBorder="1" applyAlignment="1">
      <alignment horizontal="center" vertical="center"/>
    </xf>
    <xf numFmtId="0" fontId="121" fillId="0" borderId="15" xfId="0" applyFont="1" applyFill="1" applyBorder="1" applyAlignment="1" applyProtection="1">
      <alignment horizontal="center" vertical="center"/>
    </xf>
    <xf numFmtId="0" fontId="121" fillId="0" borderId="16" xfId="0" applyFont="1" applyFill="1" applyBorder="1" applyAlignment="1" applyProtection="1">
      <alignment horizontal="center" vertical="center"/>
    </xf>
    <xf numFmtId="0" fontId="0" fillId="0" borderId="144" xfId="0" applyBorder="1" applyAlignment="1">
      <alignment horizontal="center"/>
    </xf>
    <xf numFmtId="0" fontId="0" fillId="0" borderId="117" xfId="0" applyBorder="1" applyAlignment="1">
      <alignment horizontal="center"/>
    </xf>
    <xf numFmtId="0" fontId="0" fillId="0" borderId="145" xfId="0" applyBorder="1" applyAlignment="1">
      <alignment horizontal="center"/>
    </xf>
    <xf numFmtId="0" fontId="0" fillId="0" borderId="4" xfId="0" applyBorder="1" applyAlignment="1">
      <alignment horizontal="center" vertical="center"/>
    </xf>
    <xf numFmtId="0" fontId="0" fillId="0" borderId="65" xfId="0" applyBorder="1" applyAlignment="1">
      <alignment horizontal="center" vertical="center"/>
    </xf>
    <xf numFmtId="0" fontId="120" fillId="0" borderId="5" xfId="0" applyFont="1" applyBorder="1" applyAlignment="1">
      <alignment horizontal="center" vertical="center" wrapText="1"/>
    </xf>
    <xf numFmtId="0" fontId="120" fillId="0" borderId="7" xfId="0" applyFont="1" applyBorder="1" applyAlignment="1">
      <alignment horizontal="center" vertical="center" wrapText="1"/>
    </xf>
    <xf numFmtId="0" fontId="0" fillId="0" borderId="15" xfId="0" applyBorder="1" applyAlignment="1">
      <alignment horizontal="center" vertical="center" wrapText="1"/>
    </xf>
    <xf numFmtId="0" fontId="0" fillId="0" borderId="141" xfId="0" applyBorder="1" applyAlignment="1">
      <alignment horizontal="center" vertical="center" wrapText="1"/>
    </xf>
    <xf numFmtId="0" fontId="45" fillId="0" borderId="3" xfId="0" applyFont="1" applyBorder="1" applyAlignment="1">
      <alignment horizontal="center" vertical="center" wrapText="1"/>
    </xf>
    <xf numFmtId="0" fontId="45" fillId="0" borderId="18" xfId="0" applyFont="1" applyBorder="1" applyAlignment="1">
      <alignment horizontal="center" vertical="center" wrapText="1"/>
    </xf>
    <xf numFmtId="0" fontId="86" fillId="0" borderId="141" xfId="0" applyFont="1" applyFill="1" applyBorder="1" applyAlignment="1">
      <alignment horizontal="center" vertical="center" wrapText="1"/>
    </xf>
    <xf numFmtId="0" fontId="84" fillId="0" borderId="141" xfId="0" applyFont="1" applyFill="1" applyBorder="1" applyAlignment="1">
      <alignment horizontal="center" vertical="center" wrapText="1"/>
    </xf>
    <xf numFmtId="0" fontId="45" fillId="0" borderId="141" xfId="11" applyFont="1" applyFill="1" applyBorder="1" applyAlignment="1" applyProtection="1">
      <alignment horizontal="center" vertical="center" wrapText="1"/>
    </xf>
    <xf numFmtId="0" fontId="45" fillId="0" borderId="142" xfId="11" applyFont="1" applyFill="1" applyBorder="1" applyAlignment="1" applyProtection="1">
      <alignment horizontal="center" vertical="center" wrapText="1"/>
    </xf>
    <xf numFmtId="0" fontId="45" fillId="0" borderId="6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7" xfId="1" applyNumberFormat="1" applyFont="1" applyFill="1" applyBorder="1" applyAlignment="1" applyProtection="1">
      <alignment horizontal="center"/>
      <protection locked="0"/>
    </xf>
    <xf numFmtId="164" fontId="45" fillId="3" borderId="26"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0" borderId="14"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0" xfId="1" applyNumberFormat="1" applyFont="1" applyFill="1" applyBorder="1" applyAlignment="1" applyProtection="1">
      <alignment horizontal="center" vertical="center" wrapText="1"/>
      <protection locked="0"/>
    </xf>
    <xf numFmtId="164" fontId="45" fillId="0" borderId="71" xfId="1" applyNumberFormat="1" applyFont="1" applyFill="1" applyBorder="1" applyAlignment="1" applyProtection="1">
      <alignment horizontal="center" vertical="center" wrapText="1"/>
      <protection locked="0"/>
    </xf>
    <xf numFmtId="0" fontId="3" fillId="0" borderId="6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78" xfId="0" applyFont="1" applyBorder="1" applyAlignment="1">
      <alignment horizontal="center" vertical="center" wrapText="1"/>
    </xf>
    <xf numFmtId="0" fontId="114" fillId="0" borderId="96" xfId="0" applyNumberFormat="1" applyFont="1" applyFill="1" applyBorder="1" applyAlignment="1">
      <alignment horizontal="left" vertical="center" wrapText="1"/>
    </xf>
    <xf numFmtId="0" fontId="114" fillId="0" borderId="97" xfId="0" applyNumberFormat="1" applyFont="1" applyFill="1" applyBorder="1" applyAlignment="1">
      <alignment horizontal="left" vertical="center" wrapText="1"/>
    </xf>
    <xf numFmtId="0" fontId="114" fillId="0" borderId="101" xfId="0" applyNumberFormat="1" applyFont="1" applyFill="1" applyBorder="1" applyAlignment="1">
      <alignment horizontal="left" vertical="center" wrapText="1"/>
    </xf>
    <xf numFmtId="0" fontId="114" fillId="0" borderId="102" xfId="0" applyNumberFormat="1" applyFont="1" applyFill="1" applyBorder="1" applyAlignment="1">
      <alignment horizontal="left" vertical="center" wrapText="1"/>
    </xf>
    <xf numFmtId="0" fontId="114" fillId="0" borderId="104" xfId="0" applyNumberFormat="1" applyFont="1" applyFill="1" applyBorder="1" applyAlignment="1">
      <alignment horizontal="left" vertical="center" wrapText="1"/>
    </xf>
    <xf numFmtId="0" fontId="114" fillId="0" borderId="105" xfId="0" applyNumberFormat="1" applyFont="1" applyFill="1" applyBorder="1" applyAlignment="1">
      <alignment horizontal="left" vertical="center" wrapText="1"/>
    </xf>
    <xf numFmtId="0" fontId="115" fillId="0" borderId="98" xfId="0" applyFont="1" applyFill="1" applyBorder="1" applyAlignment="1">
      <alignment horizontal="center" vertical="center" wrapText="1"/>
    </xf>
    <xf numFmtId="0" fontId="115" fillId="0" borderId="99" xfId="0" applyFont="1" applyFill="1" applyBorder="1" applyAlignment="1">
      <alignment horizontal="center" vertical="center" wrapText="1"/>
    </xf>
    <xf numFmtId="0" fontId="115" fillId="0" borderId="100" xfId="0" applyFont="1" applyFill="1" applyBorder="1" applyAlignment="1">
      <alignment horizontal="center" vertical="center" wrapText="1"/>
    </xf>
    <xf numFmtId="0" fontId="115" fillId="0" borderId="81"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5" fillId="0" borderId="73" xfId="0" applyFont="1" applyFill="1" applyBorder="1" applyAlignment="1">
      <alignment horizontal="center" vertical="center" wrapText="1"/>
    </xf>
    <xf numFmtId="0" fontId="111" fillId="0" borderId="119" xfId="0" applyFont="1" applyBorder="1" applyAlignment="1">
      <alignment horizontal="center" vertical="center" wrapText="1"/>
    </xf>
    <xf numFmtId="0" fontId="111" fillId="0" borderId="7" xfId="0" applyFont="1" applyBorder="1" applyAlignment="1">
      <alignment horizontal="center" vertical="center" wrapText="1"/>
    </xf>
    <xf numFmtId="0" fontId="111" fillId="0" borderId="115" xfId="0" applyFont="1" applyBorder="1" applyAlignment="1">
      <alignment horizontal="center" vertical="center" wrapText="1"/>
    </xf>
    <xf numFmtId="0" fontId="119" fillId="0" borderId="115" xfId="0" applyFont="1" applyFill="1" applyBorder="1" applyAlignment="1">
      <alignment horizontal="center" vertical="center"/>
    </xf>
    <xf numFmtId="0" fontId="119" fillId="0" borderId="98" xfId="0" applyFont="1" applyFill="1" applyBorder="1" applyAlignment="1">
      <alignment horizontal="center" vertical="center"/>
    </xf>
    <xf numFmtId="0" fontId="119" fillId="0" borderId="100" xfId="0" applyFont="1" applyFill="1" applyBorder="1" applyAlignment="1">
      <alignment horizontal="center" vertical="center"/>
    </xf>
    <xf numFmtId="0" fontId="119" fillId="0" borderId="81" xfId="0" applyFont="1" applyFill="1" applyBorder="1" applyAlignment="1">
      <alignment horizontal="center" vertical="center"/>
    </xf>
    <xf numFmtId="0" fontId="119" fillId="0" borderId="73" xfId="0" applyFont="1" applyFill="1" applyBorder="1" applyAlignment="1">
      <alignment horizontal="center" vertical="center"/>
    </xf>
    <xf numFmtId="0" fontId="115" fillId="0" borderId="115" xfId="0" applyFont="1" applyFill="1" applyBorder="1" applyAlignment="1">
      <alignment horizontal="center" vertical="center" wrapText="1"/>
    </xf>
    <xf numFmtId="0" fontId="111" fillId="0" borderId="118" xfId="0" applyFont="1" applyBorder="1" applyAlignment="1">
      <alignment horizontal="center" vertical="center" wrapText="1"/>
    </xf>
    <xf numFmtId="0" fontId="114" fillId="0" borderId="98" xfId="0" applyFont="1" applyFill="1" applyBorder="1" applyAlignment="1">
      <alignment horizontal="center" vertical="center" wrapText="1"/>
    </xf>
    <xf numFmtId="0" fontId="114" fillId="0" borderId="100" xfId="0" applyFont="1" applyFill="1" applyBorder="1" applyAlignment="1">
      <alignment horizontal="center" vertical="center" wrapText="1"/>
    </xf>
    <xf numFmtId="0" fontId="114" fillId="0" borderId="68" xfId="0" applyFont="1" applyFill="1" applyBorder="1" applyAlignment="1">
      <alignment horizontal="center" vertical="center" wrapText="1"/>
    </xf>
    <xf numFmtId="0" fontId="114" fillId="0" borderId="66"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4" fillId="0" borderId="73" xfId="0" applyFont="1" applyFill="1" applyBorder="1" applyAlignment="1">
      <alignment horizontal="center" vertical="center" wrapText="1"/>
    </xf>
    <xf numFmtId="0" fontId="111" fillId="0" borderId="116" xfId="0" applyFont="1" applyFill="1" applyBorder="1" applyAlignment="1">
      <alignment horizontal="center" vertical="center" wrapText="1"/>
    </xf>
    <xf numFmtId="0" fontId="111" fillId="0" borderId="117"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1" fillId="0" borderId="74" xfId="0" applyFont="1" applyFill="1" applyBorder="1" applyAlignment="1">
      <alignment horizontal="center" vertical="center" wrapText="1"/>
    </xf>
    <xf numFmtId="0" fontId="111" fillId="0" borderId="73" xfId="0" applyFont="1" applyBorder="1" applyAlignment="1">
      <alignment horizontal="center" vertical="center" wrapText="1"/>
    </xf>
    <xf numFmtId="0" fontId="111" fillId="0" borderId="78" xfId="0" applyFont="1" applyBorder="1" applyAlignment="1">
      <alignment horizontal="center" vertical="center" wrapText="1"/>
    </xf>
    <xf numFmtId="0" fontId="114" fillId="0" borderId="53" xfId="0" applyNumberFormat="1" applyFont="1" applyFill="1" applyBorder="1" applyAlignment="1">
      <alignment horizontal="left" vertical="top" wrapText="1"/>
    </xf>
    <xf numFmtId="0" fontId="114" fillId="0" borderId="75" xfId="0" applyNumberFormat="1" applyFont="1" applyFill="1" applyBorder="1" applyAlignment="1">
      <alignment horizontal="left" vertical="top" wrapText="1"/>
    </xf>
    <xf numFmtId="0" fontId="114" fillId="0" borderId="61" xfId="0" applyNumberFormat="1" applyFont="1" applyFill="1" applyBorder="1" applyAlignment="1">
      <alignment horizontal="left" vertical="top" wrapText="1"/>
    </xf>
    <xf numFmtId="0" fontId="114" fillId="0" borderId="88" xfId="0" applyNumberFormat="1" applyFont="1" applyFill="1" applyBorder="1" applyAlignment="1">
      <alignment horizontal="left" vertical="top" wrapText="1"/>
    </xf>
    <xf numFmtId="0" fontId="114" fillId="0" borderId="95" xfId="0" applyNumberFormat="1" applyFont="1" applyFill="1" applyBorder="1" applyAlignment="1">
      <alignment horizontal="left" vertical="top" wrapText="1"/>
    </xf>
    <xf numFmtId="0" fontId="114" fillId="0" borderId="122" xfId="0" applyNumberFormat="1" applyFont="1" applyFill="1" applyBorder="1" applyAlignment="1">
      <alignment horizontal="left" vertical="top" wrapText="1"/>
    </xf>
    <xf numFmtId="0" fontId="114" fillId="0" borderId="82" xfId="0" applyFont="1" applyFill="1" applyBorder="1" applyAlignment="1">
      <alignment horizontal="center" vertical="center" wrapText="1"/>
    </xf>
    <xf numFmtId="0" fontId="114" fillId="0" borderId="65" xfId="0" applyFont="1" applyFill="1" applyBorder="1" applyAlignment="1">
      <alignment horizontal="center" vertical="center" wrapText="1"/>
    </xf>
    <xf numFmtId="0" fontId="111" fillId="0" borderId="67" xfId="0" applyFont="1" applyFill="1" applyBorder="1" applyAlignment="1">
      <alignment horizontal="center" vertical="center" wrapText="1"/>
    </xf>
    <xf numFmtId="0" fontId="111" fillId="0" borderId="26" xfId="0" applyFont="1" applyFill="1" applyBorder="1" applyAlignment="1">
      <alignment horizontal="center" vertical="center" wrapText="1"/>
    </xf>
    <xf numFmtId="0" fontId="111" fillId="0" borderId="28" xfId="0" applyFont="1" applyFill="1" applyBorder="1" applyAlignment="1">
      <alignment horizontal="center" vertical="center" wrapText="1"/>
    </xf>
    <xf numFmtId="0" fontId="111" fillId="0" borderId="98" xfId="0" applyFont="1" applyBorder="1" applyAlignment="1">
      <alignment horizontal="center" vertical="top" wrapText="1"/>
    </xf>
    <xf numFmtId="0" fontId="111" fillId="0" borderId="99" xfId="0" applyFont="1" applyBorder="1" applyAlignment="1">
      <alignment horizontal="center" vertical="top" wrapText="1"/>
    </xf>
    <xf numFmtId="0" fontId="111" fillId="0" borderId="98" xfId="0" applyFont="1" applyFill="1" applyBorder="1" applyAlignment="1">
      <alignment horizontal="center" vertical="top" wrapText="1"/>
    </xf>
    <xf numFmtId="0" fontId="111" fillId="0" borderId="117" xfId="0" applyFont="1" applyFill="1" applyBorder="1" applyAlignment="1">
      <alignment horizontal="center" vertical="top" wrapText="1"/>
    </xf>
    <xf numFmtId="0" fontId="111" fillId="0" borderId="118" xfId="0" applyFont="1" applyFill="1" applyBorder="1" applyAlignment="1">
      <alignment horizontal="center" vertical="top" wrapText="1"/>
    </xf>
    <xf numFmtId="0" fontId="131" fillId="0" borderId="107" xfId="0" applyNumberFormat="1" applyFont="1" applyFill="1" applyBorder="1" applyAlignment="1">
      <alignment horizontal="left" vertical="top" wrapText="1"/>
    </xf>
    <xf numFmtId="0" fontId="131" fillId="0" borderId="108" xfId="0" applyNumberFormat="1" applyFont="1" applyFill="1" applyBorder="1" applyAlignment="1">
      <alignment horizontal="left" vertical="top" wrapText="1"/>
    </xf>
    <xf numFmtId="0" fontId="117" fillId="0" borderId="98" xfId="0" applyFont="1" applyBorder="1" applyAlignment="1">
      <alignment horizontal="center" vertical="center"/>
    </xf>
    <xf numFmtId="0" fontId="117" fillId="0" borderId="100" xfId="0" applyFont="1" applyBorder="1" applyAlignment="1">
      <alignment horizontal="center" vertical="center"/>
    </xf>
    <xf numFmtId="0" fontId="117" fillId="0" borderId="81" xfId="0" applyFont="1" applyBorder="1" applyAlignment="1">
      <alignment horizontal="center" vertical="center"/>
    </xf>
    <xf numFmtId="0" fontId="117" fillId="0" borderId="73" xfId="0" applyFont="1" applyBorder="1" applyAlignment="1">
      <alignment horizontal="center" vertical="center"/>
    </xf>
    <xf numFmtId="0" fontId="116" fillId="0" borderId="115" xfId="0" applyFont="1" applyBorder="1" applyAlignment="1">
      <alignment horizontal="center" vertical="center" wrapText="1"/>
    </xf>
    <xf numFmtId="0" fontId="116" fillId="0" borderId="119" xfId="0" applyFont="1" applyBorder="1" applyAlignment="1">
      <alignment horizontal="center" vertical="center" wrapText="1"/>
    </xf>
  </cellXfs>
  <cellStyles count="21415">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0968" xr:uid="{00000000-0005-0000-0000-0000C3020000}"/>
    <cellStyle name="Calculation 2 10 3" xfId="724" xr:uid="{00000000-0005-0000-0000-0000C4020000}"/>
    <cellStyle name="Calculation 2 10 3 2" xfId="20969" xr:uid="{00000000-0005-0000-0000-0000C5020000}"/>
    <cellStyle name="Calculation 2 10 4" xfId="725" xr:uid="{00000000-0005-0000-0000-0000C6020000}"/>
    <cellStyle name="Calculation 2 10 4 2" xfId="20970" xr:uid="{00000000-0005-0000-0000-0000C7020000}"/>
    <cellStyle name="Calculation 2 10 5" xfId="726" xr:uid="{00000000-0005-0000-0000-0000C8020000}"/>
    <cellStyle name="Calculation 2 10 5 2" xfId="20971" xr:uid="{00000000-0005-0000-0000-0000C9020000}"/>
    <cellStyle name="Calculation 2 11" xfId="727" xr:uid="{00000000-0005-0000-0000-0000CA020000}"/>
    <cellStyle name="Calculation 2 11 2" xfId="728" xr:uid="{00000000-0005-0000-0000-0000CB020000}"/>
    <cellStyle name="Calculation 2 11 2 2" xfId="20973" xr:uid="{00000000-0005-0000-0000-0000CC020000}"/>
    <cellStyle name="Calculation 2 11 3" xfId="729" xr:uid="{00000000-0005-0000-0000-0000CD020000}"/>
    <cellStyle name="Calculation 2 11 3 2" xfId="20974" xr:uid="{00000000-0005-0000-0000-0000CE020000}"/>
    <cellStyle name="Calculation 2 11 4" xfId="730" xr:uid="{00000000-0005-0000-0000-0000CF020000}"/>
    <cellStyle name="Calculation 2 11 4 2" xfId="20975" xr:uid="{00000000-0005-0000-0000-0000D0020000}"/>
    <cellStyle name="Calculation 2 11 5" xfId="731" xr:uid="{00000000-0005-0000-0000-0000D1020000}"/>
    <cellStyle name="Calculation 2 11 5 2" xfId="20976" xr:uid="{00000000-0005-0000-0000-0000D2020000}"/>
    <cellStyle name="Calculation 2 11 6" xfId="20972" xr:uid="{00000000-0005-0000-0000-0000D3020000}"/>
    <cellStyle name="Calculation 2 12" xfId="732" xr:uid="{00000000-0005-0000-0000-0000D4020000}"/>
    <cellStyle name="Calculation 2 12 2" xfId="733" xr:uid="{00000000-0005-0000-0000-0000D5020000}"/>
    <cellStyle name="Calculation 2 12 2 2" xfId="20978" xr:uid="{00000000-0005-0000-0000-0000D6020000}"/>
    <cellStyle name="Calculation 2 12 3" xfId="734" xr:uid="{00000000-0005-0000-0000-0000D7020000}"/>
    <cellStyle name="Calculation 2 12 3 2" xfId="20979" xr:uid="{00000000-0005-0000-0000-0000D8020000}"/>
    <cellStyle name="Calculation 2 12 4" xfId="735" xr:uid="{00000000-0005-0000-0000-0000D9020000}"/>
    <cellStyle name="Calculation 2 12 4 2" xfId="20980" xr:uid="{00000000-0005-0000-0000-0000DA020000}"/>
    <cellStyle name="Calculation 2 12 5" xfId="736" xr:uid="{00000000-0005-0000-0000-0000DB020000}"/>
    <cellStyle name="Calculation 2 12 5 2" xfId="20981" xr:uid="{00000000-0005-0000-0000-0000DC020000}"/>
    <cellStyle name="Calculation 2 12 6" xfId="20977" xr:uid="{00000000-0005-0000-0000-0000DD020000}"/>
    <cellStyle name="Calculation 2 13" xfId="737" xr:uid="{00000000-0005-0000-0000-0000DE020000}"/>
    <cellStyle name="Calculation 2 13 2" xfId="738" xr:uid="{00000000-0005-0000-0000-0000DF020000}"/>
    <cellStyle name="Calculation 2 13 2 2" xfId="20983" xr:uid="{00000000-0005-0000-0000-0000E0020000}"/>
    <cellStyle name="Calculation 2 13 3" xfId="739" xr:uid="{00000000-0005-0000-0000-0000E1020000}"/>
    <cellStyle name="Calculation 2 13 3 2" xfId="20984" xr:uid="{00000000-0005-0000-0000-0000E2020000}"/>
    <cellStyle name="Calculation 2 13 4" xfId="740" xr:uid="{00000000-0005-0000-0000-0000E3020000}"/>
    <cellStyle name="Calculation 2 13 4 2" xfId="20985" xr:uid="{00000000-0005-0000-0000-0000E4020000}"/>
    <cellStyle name="Calculation 2 13 5" xfId="20982" xr:uid="{00000000-0005-0000-0000-0000E5020000}"/>
    <cellStyle name="Calculation 2 14" xfId="741" xr:uid="{00000000-0005-0000-0000-0000E6020000}"/>
    <cellStyle name="Calculation 2 14 2" xfId="20986" xr:uid="{00000000-0005-0000-0000-0000E7020000}"/>
    <cellStyle name="Calculation 2 15" xfId="742" xr:uid="{00000000-0005-0000-0000-0000E8020000}"/>
    <cellStyle name="Calculation 2 15 2" xfId="20987" xr:uid="{00000000-0005-0000-0000-0000E9020000}"/>
    <cellStyle name="Calculation 2 16" xfId="743" xr:uid="{00000000-0005-0000-0000-0000EA020000}"/>
    <cellStyle name="Calculation 2 16 2" xfId="20988" xr:uid="{00000000-0005-0000-0000-0000EB020000}"/>
    <cellStyle name="Calculation 2 17" xfId="20967" xr:uid="{00000000-0005-0000-0000-0000EC020000}"/>
    <cellStyle name="Calculation 2 2" xfId="744" xr:uid="{00000000-0005-0000-0000-0000ED020000}"/>
    <cellStyle name="Calculation 2 2 10" xfId="20989" xr:uid="{00000000-0005-0000-0000-0000EE020000}"/>
    <cellStyle name="Calculation 2 2 2" xfId="745" xr:uid="{00000000-0005-0000-0000-0000EF020000}"/>
    <cellStyle name="Calculation 2 2 2 2" xfId="746" xr:uid="{00000000-0005-0000-0000-0000F0020000}"/>
    <cellStyle name="Calculation 2 2 2 2 2" xfId="20991" xr:uid="{00000000-0005-0000-0000-0000F1020000}"/>
    <cellStyle name="Calculation 2 2 2 3" xfId="747" xr:uid="{00000000-0005-0000-0000-0000F2020000}"/>
    <cellStyle name="Calculation 2 2 2 3 2" xfId="20992" xr:uid="{00000000-0005-0000-0000-0000F3020000}"/>
    <cellStyle name="Calculation 2 2 2 4" xfId="748" xr:uid="{00000000-0005-0000-0000-0000F4020000}"/>
    <cellStyle name="Calculation 2 2 2 4 2" xfId="20993" xr:uid="{00000000-0005-0000-0000-0000F5020000}"/>
    <cellStyle name="Calculation 2 2 2 5" xfId="20990" xr:uid="{00000000-0005-0000-0000-0000F6020000}"/>
    <cellStyle name="Calculation 2 2 3" xfId="749" xr:uid="{00000000-0005-0000-0000-0000F7020000}"/>
    <cellStyle name="Calculation 2 2 3 2" xfId="750" xr:uid="{00000000-0005-0000-0000-0000F8020000}"/>
    <cellStyle name="Calculation 2 2 3 2 2" xfId="20995" xr:uid="{00000000-0005-0000-0000-0000F9020000}"/>
    <cellStyle name="Calculation 2 2 3 3" xfId="751" xr:uid="{00000000-0005-0000-0000-0000FA020000}"/>
    <cellStyle name="Calculation 2 2 3 3 2" xfId="20996" xr:uid="{00000000-0005-0000-0000-0000FB020000}"/>
    <cellStyle name="Calculation 2 2 3 4" xfId="752" xr:uid="{00000000-0005-0000-0000-0000FC020000}"/>
    <cellStyle name="Calculation 2 2 3 4 2" xfId="20997" xr:uid="{00000000-0005-0000-0000-0000FD020000}"/>
    <cellStyle name="Calculation 2 2 3 5" xfId="20994" xr:uid="{00000000-0005-0000-0000-0000FE020000}"/>
    <cellStyle name="Calculation 2 2 4" xfId="753" xr:uid="{00000000-0005-0000-0000-0000FF020000}"/>
    <cellStyle name="Calculation 2 2 4 2" xfId="754" xr:uid="{00000000-0005-0000-0000-000000030000}"/>
    <cellStyle name="Calculation 2 2 4 2 2" xfId="20999" xr:uid="{00000000-0005-0000-0000-000001030000}"/>
    <cellStyle name="Calculation 2 2 4 3" xfId="755" xr:uid="{00000000-0005-0000-0000-000002030000}"/>
    <cellStyle name="Calculation 2 2 4 3 2" xfId="21000" xr:uid="{00000000-0005-0000-0000-000003030000}"/>
    <cellStyle name="Calculation 2 2 4 4" xfId="756" xr:uid="{00000000-0005-0000-0000-000004030000}"/>
    <cellStyle name="Calculation 2 2 4 4 2" xfId="21001" xr:uid="{00000000-0005-0000-0000-000005030000}"/>
    <cellStyle name="Calculation 2 2 4 5" xfId="20998" xr:uid="{00000000-0005-0000-0000-000006030000}"/>
    <cellStyle name="Calculation 2 2 5" xfId="757" xr:uid="{00000000-0005-0000-0000-000007030000}"/>
    <cellStyle name="Calculation 2 2 5 2" xfId="758" xr:uid="{00000000-0005-0000-0000-000008030000}"/>
    <cellStyle name="Calculation 2 2 5 2 2" xfId="21003" xr:uid="{00000000-0005-0000-0000-000009030000}"/>
    <cellStyle name="Calculation 2 2 5 3" xfId="759" xr:uid="{00000000-0005-0000-0000-00000A030000}"/>
    <cellStyle name="Calculation 2 2 5 3 2" xfId="21004" xr:uid="{00000000-0005-0000-0000-00000B030000}"/>
    <cellStyle name="Calculation 2 2 5 4" xfId="760" xr:uid="{00000000-0005-0000-0000-00000C030000}"/>
    <cellStyle name="Calculation 2 2 5 4 2" xfId="21005" xr:uid="{00000000-0005-0000-0000-00000D030000}"/>
    <cellStyle name="Calculation 2 2 5 5" xfId="21002" xr:uid="{00000000-0005-0000-0000-00000E030000}"/>
    <cellStyle name="Calculation 2 2 6" xfId="761" xr:uid="{00000000-0005-0000-0000-00000F030000}"/>
    <cellStyle name="Calculation 2 2 6 2" xfId="21006" xr:uid="{00000000-0005-0000-0000-000010030000}"/>
    <cellStyle name="Calculation 2 2 7" xfId="762" xr:uid="{00000000-0005-0000-0000-000011030000}"/>
    <cellStyle name="Calculation 2 2 7 2" xfId="21007" xr:uid="{00000000-0005-0000-0000-000012030000}"/>
    <cellStyle name="Calculation 2 2 8" xfId="763" xr:uid="{00000000-0005-0000-0000-000013030000}"/>
    <cellStyle name="Calculation 2 2 8 2" xfId="21008" xr:uid="{00000000-0005-0000-0000-000014030000}"/>
    <cellStyle name="Calculation 2 2 9" xfId="764" xr:uid="{00000000-0005-0000-0000-000015030000}"/>
    <cellStyle name="Calculation 2 2 9 2" xfId="21009" xr:uid="{00000000-0005-0000-0000-000016030000}"/>
    <cellStyle name="Calculation 2 3" xfId="765" xr:uid="{00000000-0005-0000-0000-000017030000}"/>
    <cellStyle name="Calculation 2 3 2" xfId="766" xr:uid="{00000000-0005-0000-0000-000018030000}"/>
    <cellStyle name="Calculation 2 3 2 2" xfId="21010" xr:uid="{00000000-0005-0000-0000-000019030000}"/>
    <cellStyle name="Calculation 2 3 3" xfId="767" xr:uid="{00000000-0005-0000-0000-00001A030000}"/>
    <cellStyle name="Calculation 2 3 3 2" xfId="21011" xr:uid="{00000000-0005-0000-0000-00001B030000}"/>
    <cellStyle name="Calculation 2 3 4" xfId="768" xr:uid="{00000000-0005-0000-0000-00001C030000}"/>
    <cellStyle name="Calculation 2 3 4 2" xfId="21012" xr:uid="{00000000-0005-0000-0000-00001D030000}"/>
    <cellStyle name="Calculation 2 3 5" xfId="769" xr:uid="{00000000-0005-0000-0000-00001E030000}"/>
    <cellStyle name="Calculation 2 3 5 2" xfId="21013" xr:uid="{00000000-0005-0000-0000-00001F030000}"/>
    <cellStyle name="Calculation 2 4" xfId="770" xr:uid="{00000000-0005-0000-0000-000020030000}"/>
    <cellStyle name="Calculation 2 4 2" xfId="771" xr:uid="{00000000-0005-0000-0000-000021030000}"/>
    <cellStyle name="Calculation 2 4 2 2" xfId="21014" xr:uid="{00000000-0005-0000-0000-000022030000}"/>
    <cellStyle name="Calculation 2 4 3" xfId="772" xr:uid="{00000000-0005-0000-0000-000023030000}"/>
    <cellStyle name="Calculation 2 4 3 2" xfId="21015" xr:uid="{00000000-0005-0000-0000-000024030000}"/>
    <cellStyle name="Calculation 2 4 4" xfId="773" xr:uid="{00000000-0005-0000-0000-000025030000}"/>
    <cellStyle name="Calculation 2 4 4 2" xfId="21016" xr:uid="{00000000-0005-0000-0000-000026030000}"/>
    <cellStyle name="Calculation 2 4 5" xfId="774" xr:uid="{00000000-0005-0000-0000-000027030000}"/>
    <cellStyle name="Calculation 2 4 5 2" xfId="21017" xr:uid="{00000000-0005-0000-0000-000028030000}"/>
    <cellStyle name="Calculation 2 5" xfId="775" xr:uid="{00000000-0005-0000-0000-000029030000}"/>
    <cellStyle name="Calculation 2 5 2" xfId="776" xr:uid="{00000000-0005-0000-0000-00002A030000}"/>
    <cellStyle name="Calculation 2 5 2 2" xfId="21018" xr:uid="{00000000-0005-0000-0000-00002B030000}"/>
    <cellStyle name="Calculation 2 5 3" xfId="777" xr:uid="{00000000-0005-0000-0000-00002C030000}"/>
    <cellStyle name="Calculation 2 5 3 2" xfId="21019" xr:uid="{00000000-0005-0000-0000-00002D030000}"/>
    <cellStyle name="Calculation 2 5 4" xfId="778" xr:uid="{00000000-0005-0000-0000-00002E030000}"/>
    <cellStyle name="Calculation 2 5 4 2" xfId="21020" xr:uid="{00000000-0005-0000-0000-00002F030000}"/>
    <cellStyle name="Calculation 2 5 5" xfId="779" xr:uid="{00000000-0005-0000-0000-000030030000}"/>
    <cellStyle name="Calculation 2 5 5 2" xfId="21021" xr:uid="{00000000-0005-0000-0000-000031030000}"/>
    <cellStyle name="Calculation 2 6" xfId="780" xr:uid="{00000000-0005-0000-0000-000032030000}"/>
    <cellStyle name="Calculation 2 6 2" xfId="781" xr:uid="{00000000-0005-0000-0000-000033030000}"/>
    <cellStyle name="Calculation 2 6 2 2" xfId="21022" xr:uid="{00000000-0005-0000-0000-000034030000}"/>
    <cellStyle name="Calculation 2 6 3" xfId="782" xr:uid="{00000000-0005-0000-0000-000035030000}"/>
    <cellStyle name="Calculation 2 6 3 2" xfId="21023" xr:uid="{00000000-0005-0000-0000-000036030000}"/>
    <cellStyle name="Calculation 2 6 4" xfId="783" xr:uid="{00000000-0005-0000-0000-000037030000}"/>
    <cellStyle name="Calculation 2 6 4 2" xfId="21024" xr:uid="{00000000-0005-0000-0000-000038030000}"/>
    <cellStyle name="Calculation 2 6 5" xfId="784" xr:uid="{00000000-0005-0000-0000-000039030000}"/>
    <cellStyle name="Calculation 2 6 5 2" xfId="21025" xr:uid="{00000000-0005-0000-0000-00003A030000}"/>
    <cellStyle name="Calculation 2 7" xfId="785" xr:uid="{00000000-0005-0000-0000-00003B030000}"/>
    <cellStyle name="Calculation 2 7 2" xfId="786" xr:uid="{00000000-0005-0000-0000-00003C030000}"/>
    <cellStyle name="Calculation 2 7 2 2" xfId="21026" xr:uid="{00000000-0005-0000-0000-00003D030000}"/>
    <cellStyle name="Calculation 2 7 3" xfId="787" xr:uid="{00000000-0005-0000-0000-00003E030000}"/>
    <cellStyle name="Calculation 2 7 3 2" xfId="21027" xr:uid="{00000000-0005-0000-0000-00003F030000}"/>
    <cellStyle name="Calculation 2 7 4" xfId="788" xr:uid="{00000000-0005-0000-0000-000040030000}"/>
    <cellStyle name="Calculation 2 7 4 2" xfId="21028" xr:uid="{00000000-0005-0000-0000-000041030000}"/>
    <cellStyle name="Calculation 2 7 5" xfId="789" xr:uid="{00000000-0005-0000-0000-000042030000}"/>
    <cellStyle name="Calculation 2 7 5 2" xfId="21029" xr:uid="{00000000-0005-0000-0000-000043030000}"/>
    <cellStyle name="Calculation 2 8" xfId="790" xr:uid="{00000000-0005-0000-0000-000044030000}"/>
    <cellStyle name="Calculation 2 8 2" xfId="791" xr:uid="{00000000-0005-0000-0000-000045030000}"/>
    <cellStyle name="Calculation 2 8 2 2" xfId="21030" xr:uid="{00000000-0005-0000-0000-000046030000}"/>
    <cellStyle name="Calculation 2 8 3" xfId="792" xr:uid="{00000000-0005-0000-0000-000047030000}"/>
    <cellStyle name="Calculation 2 8 3 2" xfId="21031" xr:uid="{00000000-0005-0000-0000-000048030000}"/>
    <cellStyle name="Calculation 2 8 4" xfId="793" xr:uid="{00000000-0005-0000-0000-000049030000}"/>
    <cellStyle name="Calculation 2 8 4 2" xfId="21032" xr:uid="{00000000-0005-0000-0000-00004A030000}"/>
    <cellStyle name="Calculation 2 8 5" xfId="794" xr:uid="{00000000-0005-0000-0000-00004B030000}"/>
    <cellStyle name="Calculation 2 8 5 2" xfId="21033" xr:uid="{00000000-0005-0000-0000-00004C030000}"/>
    <cellStyle name="Calculation 2 9" xfId="795" xr:uid="{00000000-0005-0000-0000-00004D030000}"/>
    <cellStyle name="Calculation 2 9 2" xfId="796" xr:uid="{00000000-0005-0000-0000-00004E030000}"/>
    <cellStyle name="Calculation 2 9 2 2" xfId="21034" xr:uid="{00000000-0005-0000-0000-00004F030000}"/>
    <cellStyle name="Calculation 2 9 3" xfId="797" xr:uid="{00000000-0005-0000-0000-000050030000}"/>
    <cellStyle name="Calculation 2 9 3 2" xfId="21035" xr:uid="{00000000-0005-0000-0000-000051030000}"/>
    <cellStyle name="Calculation 2 9 4" xfId="798" xr:uid="{00000000-0005-0000-0000-000052030000}"/>
    <cellStyle name="Calculation 2 9 4 2" xfId="21036" xr:uid="{00000000-0005-0000-0000-000053030000}"/>
    <cellStyle name="Calculation 2 9 5" xfId="799" xr:uid="{00000000-0005-0000-0000-000054030000}"/>
    <cellStyle name="Calculation 2 9 5 2" xfId="21037" xr:uid="{00000000-0005-0000-0000-000055030000}"/>
    <cellStyle name="Calculation 3" xfId="800" xr:uid="{00000000-0005-0000-0000-000056030000}"/>
    <cellStyle name="Calculation 3 2" xfId="801" xr:uid="{00000000-0005-0000-0000-000057030000}"/>
    <cellStyle name="Calculation 3 2 2" xfId="21039" xr:uid="{00000000-0005-0000-0000-000058030000}"/>
    <cellStyle name="Calculation 3 3" xfId="802" xr:uid="{00000000-0005-0000-0000-000059030000}"/>
    <cellStyle name="Calculation 3 3 2" xfId="21040" xr:uid="{00000000-0005-0000-0000-00005A030000}"/>
    <cellStyle name="Calculation 3 4" xfId="21038" xr:uid="{00000000-0005-0000-0000-00005B030000}"/>
    <cellStyle name="Calculation 4" xfId="803" xr:uid="{00000000-0005-0000-0000-00005C030000}"/>
    <cellStyle name="Calculation 4 2" xfId="804" xr:uid="{00000000-0005-0000-0000-00005D030000}"/>
    <cellStyle name="Calculation 4 2 2" xfId="21042" xr:uid="{00000000-0005-0000-0000-00005E030000}"/>
    <cellStyle name="Calculation 4 3" xfId="805" xr:uid="{00000000-0005-0000-0000-00005F030000}"/>
    <cellStyle name="Calculation 4 3 2" xfId="21043" xr:uid="{00000000-0005-0000-0000-000060030000}"/>
    <cellStyle name="Calculation 4 4" xfId="21041" xr:uid="{00000000-0005-0000-0000-000061030000}"/>
    <cellStyle name="Calculation 5" xfId="806" xr:uid="{00000000-0005-0000-0000-000062030000}"/>
    <cellStyle name="Calculation 5 2" xfId="807" xr:uid="{00000000-0005-0000-0000-000063030000}"/>
    <cellStyle name="Calculation 5 2 2" xfId="21045" xr:uid="{00000000-0005-0000-0000-000064030000}"/>
    <cellStyle name="Calculation 5 3" xfId="808" xr:uid="{00000000-0005-0000-0000-000065030000}"/>
    <cellStyle name="Calculation 5 3 2" xfId="21046" xr:uid="{00000000-0005-0000-0000-000066030000}"/>
    <cellStyle name="Calculation 5 4" xfId="21044" xr:uid="{00000000-0005-0000-0000-000067030000}"/>
    <cellStyle name="Calculation 6" xfId="809" xr:uid="{00000000-0005-0000-0000-000068030000}"/>
    <cellStyle name="Calculation 6 2" xfId="810" xr:uid="{00000000-0005-0000-0000-000069030000}"/>
    <cellStyle name="Calculation 6 2 2" xfId="21048" xr:uid="{00000000-0005-0000-0000-00006A030000}"/>
    <cellStyle name="Calculation 6 3" xfId="811" xr:uid="{00000000-0005-0000-0000-00006B030000}"/>
    <cellStyle name="Calculation 6 3 2" xfId="21049" xr:uid="{00000000-0005-0000-0000-00006C030000}"/>
    <cellStyle name="Calculation 6 4" xfId="21047" xr:uid="{00000000-0005-0000-0000-00006D030000}"/>
    <cellStyle name="Calculation 7" xfId="812" xr:uid="{00000000-0005-0000-0000-00006E030000}"/>
    <cellStyle name="Calculation 7 2" xfId="21050"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0965"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052" xr:uid="{00000000-0005-0000-0000-00002B240000}"/>
    <cellStyle name="Gia's 11" xfId="21051" xr:uid="{00000000-0005-0000-0000-00002C240000}"/>
    <cellStyle name="Gia's 2" xfId="9187" xr:uid="{00000000-0005-0000-0000-00002D240000}"/>
    <cellStyle name="Gia's 2 2" xfId="21053" xr:uid="{00000000-0005-0000-0000-00002E240000}"/>
    <cellStyle name="Gia's 3" xfId="9188" xr:uid="{00000000-0005-0000-0000-00002F240000}"/>
    <cellStyle name="Gia's 3 2" xfId="21054" xr:uid="{00000000-0005-0000-0000-000030240000}"/>
    <cellStyle name="Gia's 4" xfId="9189" xr:uid="{00000000-0005-0000-0000-000031240000}"/>
    <cellStyle name="Gia's 4 2" xfId="21055" xr:uid="{00000000-0005-0000-0000-000032240000}"/>
    <cellStyle name="Gia's 5" xfId="9190" xr:uid="{00000000-0005-0000-0000-000033240000}"/>
    <cellStyle name="Gia's 5 2" xfId="21056" xr:uid="{00000000-0005-0000-0000-000034240000}"/>
    <cellStyle name="Gia's 6" xfId="9191" xr:uid="{00000000-0005-0000-0000-000035240000}"/>
    <cellStyle name="Gia's 6 2" xfId="21057" xr:uid="{00000000-0005-0000-0000-000036240000}"/>
    <cellStyle name="Gia's 7" xfId="9192" xr:uid="{00000000-0005-0000-0000-000037240000}"/>
    <cellStyle name="Gia's 7 2" xfId="21058" xr:uid="{00000000-0005-0000-0000-000038240000}"/>
    <cellStyle name="Gia's 8" xfId="9193" xr:uid="{00000000-0005-0000-0000-000039240000}"/>
    <cellStyle name="Gia's 8 2" xfId="21059" xr:uid="{00000000-0005-0000-0000-00003A240000}"/>
    <cellStyle name="Gia's 9" xfId="9194" xr:uid="{00000000-0005-0000-0000-00003B240000}"/>
    <cellStyle name="Gia's 9 2" xfId="21060"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061"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063" xr:uid="{00000000-0005-0000-0000-00005E240000}"/>
    <cellStyle name="Header2 3" xfId="9227" xr:uid="{00000000-0005-0000-0000-00005F240000}"/>
    <cellStyle name="Header2 3 2" xfId="21064" xr:uid="{00000000-0005-0000-0000-000060240000}"/>
    <cellStyle name="Header2 4" xfId="21062"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065" xr:uid="{00000000-0005-0000-0000-0000C1240000}"/>
    <cellStyle name="highlightExposure" xfId="9323" xr:uid="{00000000-0005-0000-0000-0000C2240000}"/>
    <cellStyle name="highlightExposure 2" xfId="21066" xr:uid="{00000000-0005-0000-0000-0000C3240000}"/>
    <cellStyle name="highlightPercentage" xfId="9324" xr:uid="{00000000-0005-0000-0000-0000C4240000}"/>
    <cellStyle name="highlightPercentage 2" xfId="21067" xr:uid="{00000000-0005-0000-0000-0000C5240000}"/>
    <cellStyle name="highlightText" xfId="9325" xr:uid="{00000000-0005-0000-0000-0000C6240000}"/>
    <cellStyle name="highlightText 2" xfId="2106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070" xr:uid="{00000000-0005-0000-0000-0000D3240000}"/>
    <cellStyle name="Input 2 10 3" xfId="9336" xr:uid="{00000000-0005-0000-0000-0000D4240000}"/>
    <cellStyle name="Input 2 10 3 2" xfId="21071" xr:uid="{00000000-0005-0000-0000-0000D5240000}"/>
    <cellStyle name="Input 2 10 4" xfId="9337" xr:uid="{00000000-0005-0000-0000-0000D6240000}"/>
    <cellStyle name="Input 2 10 4 2" xfId="21072" xr:uid="{00000000-0005-0000-0000-0000D7240000}"/>
    <cellStyle name="Input 2 10 5" xfId="9338" xr:uid="{00000000-0005-0000-0000-0000D8240000}"/>
    <cellStyle name="Input 2 10 5 2" xfId="21073" xr:uid="{00000000-0005-0000-0000-0000D9240000}"/>
    <cellStyle name="Input 2 11" xfId="9339" xr:uid="{00000000-0005-0000-0000-0000DA240000}"/>
    <cellStyle name="Input 2 11 2" xfId="9340" xr:uid="{00000000-0005-0000-0000-0000DB240000}"/>
    <cellStyle name="Input 2 11 2 2" xfId="21075" xr:uid="{00000000-0005-0000-0000-0000DC240000}"/>
    <cellStyle name="Input 2 11 3" xfId="9341" xr:uid="{00000000-0005-0000-0000-0000DD240000}"/>
    <cellStyle name="Input 2 11 3 2" xfId="21076" xr:uid="{00000000-0005-0000-0000-0000DE240000}"/>
    <cellStyle name="Input 2 11 4" xfId="9342" xr:uid="{00000000-0005-0000-0000-0000DF240000}"/>
    <cellStyle name="Input 2 11 4 2" xfId="21077" xr:uid="{00000000-0005-0000-0000-0000E0240000}"/>
    <cellStyle name="Input 2 11 5" xfId="9343" xr:uid="{00000000-0005-0000-0000-0000E1240000}"/>
    <cellStyle name="Input 2 11 5 2" xfId="21078" xr:uid="{00000000-0005-0000-0000-0000E2240000}"/>
    <cellStyle name="Input 2 11 6" xfId="21074" xr:uid="{00000000-0005-0000-0000-0000E3240000}"/>
    <cellStyle name="Input 2 12" xfId="9344" xr:uid="{00000000-0005-0000-0000-0000E4240000}"/>
    <cellStyle name="Input 2 12 2" xfId="9345" xr:uid="{00000000-0005-0000-0000-0000E5240000}"/>
    <cellStyle name="Input 2 12 2 2" xfId="21080" xr:uid="{00000000-0005-0000-0000-0000E6240000}"/>
    <cellStyle name="Input 2 12 3" xfId="9346" xr:uid="{00000000-0005-0000-0000-0000E7240000}"/>
    <cellStyle name="Input 2 12 3 2" xfId="21081" xr:uid="{00000000-0005-0000-0000-0000E8240000}"/>
    <cellStyle name="Input 2 12 4" xfId="9347" xr:uid="{00000000-0005-0000-0000-0000E9240000}"/>
    <cellStyle name="Input 2 12 4 2" xfId="21082" xr:uid="{00000000-0005-0000-0000-0000EA240000}"/>
    <cellStyle name="Input 2 12 5" xfId="9348" xr:uid="{00000000-0005-0000-0000-0000EB240000}"/>
    <cellStyle name="Input 2 12 5 2" xfId="21083" xr:uid="{00000000-0005-0000-0000-0000EC240000}"/>
    <cellStyle name="Input 2 12 6" xfId="21079" xr:uid="{00000000-0005-0000-0000-0000ED240000}"/>
    <cellStyle name="Input 2 13" xfId="9349" xr:uid="{00000000-0005-0000-0000-0000EE240000}"/>
    <cellStyle name="Input 2 13 2" xfId="9350" xr:uid="{00000000-0005-0000-0000-0000EF240000}"/>
    <cellStyle name="Input 2 13 2 2" xfId="21085" xr:uid="{00000000-0005-0000-0000-0000F0240000}"/>
    <cellStyle name="Input 2 13 3" xfId="9351" xr:uid="{00000000-0005-0000-0000-0000F1240000}"/>
    <cellStyle name="Input 2 13 3 2" xfId="21086" xr:uid="{00000000-0005-0000-0000-0000F2240000}"/>
    <cellStyle name="Input 2 13 4" xfId="9352" xr:uid="{00000000-0005-0000-0000-0000F3240000}"/>
    <cellStyle name="Input 2 13 4 2" xfId="21087" xr:uid="{00000000-0005-0000-0000-0000F4240000}"/>
    <cellStyle name="Input 2 13 5" xfId="21084" xr:uid="{00000000-0005-0000-0000-0000F5240000}"/>
    <cellStyle name="Input 2 14" xfId="9353" xr:uid="{00000000-0005-0000-0000-0000F6240000}"/>
    <cellStyle name="Input 2 14 2" xfId="21088" xr:uid="{00000000-0005-0000-0000-0000F7240000}"/>
    <cellStyle name="Input 2 15" xfId="9354" xr:uid="{00000000-0005-0000-0000-0000F8240000}"/>
    <cellStyle name="Input 2 15 2" xfId="21089" xr:uid="{00000000-0005-0000-0000-0000F9240000}"/>
    <cellStyle name="Input 2 16" xfId="9355" xr:uid="{00000000-0005-0000-0000-0000FA240000}"/>
    <cellStyle name="Input 2 16 2" xfId="21090" xr:uid="{00000000-0005-0000-0000-0000FB240000}"/>
    <cellStyle name="Input 2 17" xfId="21069" xr:uid="{00000000-0005-0000-0000-0000FC240000}"/>
    <cellStyle name="Input 2 2" xfId="9356" xr:uid="{00000000-0005-0000-0000-0000FD240000}"/>
    <cellStyle name="Input 2 2 10" xfId="21091" xr:uid="{00000000-0005-0000-0000-0000FE240000}"/>
    <cellStyle name="Input 2 2 2" xfId="9357" xr:uid="{00000000-0005-0000-0000-0000FF240000}"/>
    <cellStyle name="Input 2 2 2 2" xfId="9358" xr:uid="{00000000-0005-0000-0000-000000250000}"/>
    <cellStyle name="Input 2 2 2 2 2" xfId="21093" xr:uid="{00000000-0005-0000-0000-000001250000}"/>
    <cellStyle name="Input 2 2 2 3" xfId="9359" xr:uid="{00000000-0005-0000-0000-000002250000}"/>
    <cellStyle name="Input 2 2 2 3 2" xfId="21094" xr:uid="{00000000-0005-0000-0000-000003250000}"/>
    <cellStyle name="Input 2 2 2 4" xfId="9360" xr:uid="{00000000-0005-0000-0000-000004250000}"/>
    <cellStyle name="Input 2 2 2 4 2" xfId="21095" xr:uid="{00000000-0005-0000-0000-000005250000}"/>
    <cellStyle name="Input 2 2 2 5" xfId="21092" xr:uid="{00000000-0005-0000-0000-000006250000}"/>
    <cellStyle name="Input 2 2 3" xfId="9361" xr:uid="{00000000-0005-0000-0000-000007250000}"/>
    <cellStyle name="Input 2 2 3 2" xfId="9362" xr:uid="{00000000-0005-0000-0000-000008250000}"/>
    <cellStyle name="Input 2 2 3 2 2" xfId="21097" xr:uid="{00000000-0005-0000-0000-000009250000}"/>
    <cellStyle name="Input 2 2 3 3" xfId="9363" xr:uid="{00000000-0005-0000-0000-00000A250000}"/>
    <cellStyle name="Input 2 2 3 3 2" xfId="21098" xr:uid="{00000000-0005-0000-0000-00000B250000}"/>
    <cellStyle name="Input 2 2 3 4" xfId="9364" xr:uid="{00000000-0005-0000-0000-00000C250000}"/>
    <cellStyle name="Input 2 2 3 4 2" xfId="21099" xr:uid="{00000000-0005-0000-0000-00000D250000}"/>
    <cellStyle name="Input 2 2 3 5" xfId="21096" xr:uid="{00000000-0005-0000-0000-00000E250000}"/>
    <cellStyle name="Input 2 2 4" xfId="9365" xr:uid="{00000000-0005-0000-0000-00000F250000}"/>
    <cellStyle name="Input 2 2 4 2" xfId="9366" xr:uid="{00000000-0005-0000-0000-000010250000}"/>
    <cellStyle name="Input 2 2 4 2 2" xfId="21101" xr:uid="{00000000-0005-0000-0000-000011250000}"/>
    <cellStyle name="Input 2 2 4 3" xfId="9367" xr:uid="{00000000-0005-0000-0000-000012250000}"/>
    <cellStyle name="Input 2 2 4 3 2" xfId="21102" xr:uid="{00000000-0005-0000-0000-000013250000}"/>
    <cellStyle name="Input 2 2 4 4" xfId="9368" xr:uid="{00000000-0005-0000-0000-000014250000}"/>
    <cellStyle name="Input 2 2 4 4 2" xfId="21103" xr:uid="{00000000-0005-0000-0000-000015250000}"/>
    <cellStyle name="Input 2 2 4 5" xfId="21100" xr:uid="{00000000-0005-0000-0000-000016250000}"/>
    <cellStyle name="Input 2 2 5" xfId="9369" xr:uid="{00000000-0005-0000-0000-000017250000}"/>
    <cellStyle name="Input 2 2 5 2" xfId="9370" xr:uid="{00000000-0005-0000-0000-000018250000}"/>
    <cellStyle name="Input 2 2 5 2 2" xfId="21105" xr:uid="{00000000-0005-0000-0000-000019250000}"/>
    <cellStyle name="Input 2 2 5 3" xfId="9371" xr:uid="{00000000-0005-0000-0000-00001A250000}"/>
    <cellStyle name="Input 2 2 5 3 2" xfId="21106" xr:uid="{00000000-0005-0000-0000-00001B250000}"/>
    <cellStyle name="Input 2 2 5 4" xfId="9372" xr:uid="{00000000-0005-0000-0000-00001C250000}"/>
    <cellStyle name="Input 2 2 5 4 2" xfId="21107" xr:uid="{00000000-0005-0000-0000-00001D250000}"/>
    <cellStyle name="Input 2 2 5 5" xfId="21104" xr:uid="{00000000-0005-0000-0000-00001E250000}"/>
    <cellStyle name="Input 2 2 6" xfId="9373" xr:uid="{00000000-0005-0000-0000-00001F250000}"/>
    <cellStyle name="Input 2 2 6 2" xfId="21108" xr:uid="{00000000-0005-0000-0000-000020250000}"/>
    <cellStyle name="Input 2 2 7" xfId="9374" xr:uid="{00000000-0005-0000-0000-000021250000}"/>
    <cellStyle name="Input 2 2 7 2" xfId="21109" xr:uid="{00000000-0005-0000-0000-000022250000}"/>
    <cellStyle name="Input 2 2 8" xfId="9375" xr:uid="{00000000-0005-0000-0000-000023250000}"/>
    <cellStyle name="Input 2 2 8 2" xfId="21110" xr:uid="{00000000-0005-0000-0000-000024250000}"/>
    <cellStyle name="Input 2 2 9" xfId="9376" xr:uid="{00000000-0005-0000-0000-000025250000}"/>
    <cellStyle name="Input 2 2 9 2" xfId="21111" xr:uid="{00000000-0005-0000-0000-000026250000}"/>
    <cellStyle name="Input 2 3" xfId="9377" xr:uid="{00000000-0005-0000-0000-000027250000}"/>
    <cellStyle name="Input 2 3 2" xfId="9378" xr:uid="{00000000-0005-0000-0000-000028250000}"/>
    <cellStyle name="Input 2 3 2 2" xfId="21112" xr:uid="{00000000-0005-0000-0000-000029250000}"/>
    <cellStyle name="Input 2 3 3" xfId="9379" xr:uid="{00000000-0005-0000-0000-00002A250000}"/>
    <cellStyle name="Input 2 3 3 2" xfId="21113" xr:uid="{00000000-0005-0000-0000-00002B250000}"/>
    <cellStyle name="Input 2 3 4" xfId="9380" xr:uid="{00000000-0005-0000-0000-00002C250000}"/>
    <cellStyle name="Input 2 3 4 2" xfId="21114" xr:uid="{00000000-0005-0000-0000-00002D250000}"/>
    <cellStyle name="Input 2 3 5" xfId="9381" xr:uid="{00000000-0005-0000-0000-00002E250000}"/>
    <cellStyle name="Input 2 3 5 2" xfId="21115" xr:uid="{00000000-0005-0000-0000-00002F250000}"/>
    <cellStyle name="Input 2 4" xfId="9382" xr:uid="{00000000-0005-0000-0000-000030250000}"/>
    <cellStyle name="Input 2 4 2" xfId="9383" xr:uid="{00000000-0005-0000-0000-000031250000}"/>
    <cellStyle name="Input 2 4 2 2" xfId="21116" xr:uid="{00000000-0005-0000-0000-000032250000}"/>
    <cellStyle name="Input 2 4 3" xfId="9384" xr:uid="{00000000-0005-0000-0000-000033250000}"/>
    <cellStyle name="Input 2 4 3 2" xfId="21117" xr:uid="{00000000-0005-0000-0000-000034250000}"/>
    <cellStyle name="Input 2 4 4" xfId="9385" xr:uid="{00000000-0005-0000-0000-000035250000}"/>
    <cellStyle name="Input 2 4 4 2" xfId="21118" xr:uid="{00000000-0005-0000-0000-000036250000}"/>
    <cellStyle name="Input 2 4 5" xfId="9386" xr:uid="{00000000-0005-0000-0000-000037250000}"/>
    <cellStyle name="Input 2 4 5 2" xfId="21119" xr:uid="{00000000-0005-0000-0000-000038250000}"/>
    <cellStyle name="Input 2 5" xfId="9387" xr:uid="{00000000-0005-0000-0000-000039250000}"/>
    <cellStyle name="Input 2 5 2" xfId="9388" xr:uid="{00000000-0005-0000-0000-00003A250000}"/>
    <cellStyle name="Input 2 5 2 2" xfId="21120" xr:uid="{00000000-0005-0000-0000-00003B250000}"/>
    <cellStyle name="Input 2 5 3" xfId="9389" xr:uid="{00000000-0005-0000-0000-00003C250000}"/>
    <cellStyle name="Input 2 5 3 2" xfId="21121" xr:uid="{00000000-0005-0000-0000-00003D250000}"/>
    <cellStyle name="Input 2 5 4" xfId="9390" xr:uid="{00000000-0005-0000-0000-00003E250000}"/>
    <cellStyle name="Input 2 5 4 2" xfId="21122" xr:uid="{00000000-0005-0000-0000-00003F250000}"/>
    <cellStyle name="Input 2 5 5" xfId="9391" xr:uid="{00000000-0005-0000-0000-000040250000}"/>
    <cellStyle name="Input 2 5 5 2" xfId="21123" xr:uid="{00000000-0005-0000-0000-000041250000}"/>
    <cellStyle name="Input 2 6" xfId="9392" xr:uid="{00000000-0005-0000-0000-000042250000}"/>
    <cellStyle name="Input 2 6 2" xfId="9393" xr:uid="{00000000-0005-0000-0000-000043250000}"/>
    <cellStyle name="Input 2 6 2 2" xfId="21124" xr:uid="{00000000-0005-0000-0000-000044250000}"/>
    <cellStyle name="Input 2 6 3" xfId="9394" xr:uid="{00000000-0005-0000-0000-000045250000}"/>
    <cellStyle name="Input 2 6 3 2" xfId="21125" xr:uid="{00000000-0005-0000-0000-000046250000}"/>
    <cellStyle name="Input 2 6 4" xfId="9395" xr:uid="{00000000-0005-0000-0000-000047250000}"/>
    <cellStyle name="Input 2 6 4 2" xfId="21126" xr:uid="{00000000-0005-0000-0000-000048250000}"/>
    <cellStyle name="Input 2 6 5" xfId="9396" xr:uid="{00000000-0005-0000-0000-000049250000}"/>
    <cellStyle name="Input 2 6 5 2" xfId="21127" xr:uid="{00000000-0005-0000-0000-00004A250000}"/>
    <cellStyle name="Input 2 7" xfId="9397" xr:uid="{00000000-0005-0000-0000-00004B250000}"/>
    <cellStyle name="Input 2 7 2" xfId="9398" xr:uid="{00000000-0005-0000-0000-00004C250000}"/>
    <cellStyle name="Input 2 7 2 2" xfId="21128" xr:uid="{00000000-0005-0000-0000-00004D250000}"/>
    <cellStyle name="Input 2 7 3" xfId="9399" xr:uid="{00000000-0005-0000-0000-00004E250000}"/>
    <cellStyle name="Input 2 7 3 2" xfId="21129" xr:uid="{00000000-0005-0000-0000-00004F250000}"/>
    <cellStyle name="Input 2 7 4" xfId="9400" xr:uid="{00000000-0005-0000-0000-000050250000}"/>
    <cellStyle name="Input 2 7 4 2" xfId="21130" xr:uid="{00000000-0005-0000-0000-000051250000}"/>
    <cellStyle name="Input 2 7 5" xfId="9401" xr:uid="{00000000-0005-0000-0000-000052250000}"/>
    <cellStyle name="Input 2 7 5 2" xfId="21131" xr:uid="{00000000-0005-0000-0000-000053250000}"/>
    <cellStyle name="Input 2 8" xfId="9402" xr:uid="{00000000-0005-0000-0000-000054250000}"/>
    <cellStyle name="Input 2 8 2" xfId="9403" xr:uid="{00000000-0005-0000-0000-000055250000}"/>
    <cellStyle name="Input 2 8 2 2" xfId="21132" xr:uid="{00000000-0005-0000-0000-000056250000}"/>
    <cellStyle name="Input 2 8 3" xfId="9404" xr:uid="{00000000-0005-0000-0000-000057250000}"/>
    <cellStyle name="Input 2 8 3 2" xfId="21133" xr:uid="{00000000-0005-0000-0000-000058250000}"/>
    <cellStyle name="Input 2 8 4" xfId="9405" xr:uid="{00000000-0005-0000-0000-000059250000}"/>
    <cellStyle name="Input 2 8 4 2" xfId="21134" xr:uid="{00000000-0005-0000-0000-00005A250000}"/>
    <cellStyle name="Input 2 8 5" xfId="9406" xr:uid="{00000000-0005-0000-0000-00005B250000}"/>
    <cellStyle name="Input 2 8 5 2" xfId="21135" xr:uid="{00000000-0005-0000-0000-00005C250000}"/>
    <cellStyle name="Input 2 9" xfId="9407" xr:uid="{00000000-0005-0000-0000-00005D250000}"/>
    <cellStyle name="Input 2 9 2" xfId="9408" xr:uid="{00000000-0005-0000-0000-00005E250000}"/>
    <cellStyle name="Input 2 9 2 2" xfId="21136" xr:uid="{00000000-0005-0000-0000-00005F250000}"/>
    <cellStyle name="Input 2 9 3" xfId="9409" xr:uid="{00000000-0005-0000-0000-000060250000}"/>
    <cellStyle name="Input 2 9 3 2" xfId="21137" xr:uid="{00000000-0005-0000-0000-000061250000}"/>
    <cellStyle name="Input 2 9 4" xfId="9410" xr:uid="{00000000-0005-0000-0000-000062250000}"/>
    <cellStyle name="Input 2 9 4 2" xfId="21138" xr:uid="{00000000-0005-0000-0000-000063250000}"/>
    <cellStyle name="Input 2 9 5" xfId="9411" xr:uid="{00000000-0005-0000-0000-000064250000}"/>
    <cellStyle name="Input 2 9 5 2" xfId="21139" xr:uid="{00000000-0005-0000-0000-000065250000}"/>
    <cellStyle name="Input 3" xfId="9412" xr:uid="{00000000-0005-0000-0000-000066250000}"/>
    <cellStyle name="Input 3 2" xfId="9413" xr:uid="{00000000-0005-0000-0000-000067250000}"/>
    <cellStyle name="Input 3 2 2" xfId="21141" xr:uid="{00000000-0005-0000-0000-000068250000}"/>
    <cellStyle name="Input 3 3" xfId="9414" xr:uid="{00000000-0005-0000-0000-000069250000}"/>
    <cellStyle name="Input 3 3 2" xfId="21142" xr:uid="{00000000-0005-0000-0000-00006A250000}"/>
    <cellStyle name="Input 3 4" xfId="21140" xr:uid="{00000000-0005-0000-0000-00006B250000}"/>
    <cellStyle name="Input 4" xfId="9415" xr:uid="{00000000-0005-0000-0000-00006C250000}"/>
    <cellStyle name="Input 4 2" xfId="9416" xr:uid="{00000000-0005-0000-0000-00006D250000}"/>
    <cellStyle name="Input 4 2 2" xfId="21144" xr:uid="{00000000-0005-0000-0000-00006E250000}"/>
    <cellStyle name="Input 4 3" xfId="9417" xr:uid="{00000000-0005-0000-0000-00006F250000}"/>
    <cellStyle name="Input 4 3 2" xfId="21145" xr:uid="{00000000-0005-0000-0000-000070250000}"/>
    <cellStyle name="Input 4 4" xfId="21143" xr:uid="{00000000-0005-0000-0000-000071250000}"/>
    <cellStyle name="Input 5" xfId="9418" xr:uid="{00000000-0005-0000-0000-000072250000}"/>
    <cellStyle name="Input 5 2" xfId="9419" xr:uid="{00000000-0005-0000-0000-000073250000}"/>
    <cellStyle name="Input 5 2 2" xfId="21147" xr:uid="{00000000-0005-0000-0000-000074250000}"/>
    <cellStyle name="Input 5 3" xfId="9420" xr:uid="{00000000-0005-0000-0000-000075250000}"/>
    <cellStyle name="Input 5 3 2" xfId="21148" xr:uid="{00000000-0005-0000-0000-000076250000}"/>
    <cellStyle name="Input 5 4" xfId="21146" xr:uid="{00000000-0005-0000-0000-000077250000}"/>
    <cellStyle name="Input 6" xfId="9421" xr:uid="{00000000-0005-0000-0000-000078250000}"/>
    <cellStyle name="Input 6 2" xfId="9422" xr:uid="{00000000-0005-0000-0000-000079250000}"/>
    <cellStyle name="Input 6 2 2" xfId="21150" xr:uid="{00000000-0005-0000-0000-00007A250000}"/>
    <cellStyle name="Input 6 3" xfId="9423" xr:uid="{00000000-0005-0000-0000-00007B250000}"/>
    <cellStyle name="Input 6 3 2" xfId="21151" xr:uid="{00000000-0005-0000-0000-00007C250000}"/>
    <cellStyle name="Input 6 4" xfId="21149" xr:uid="{00000000-0005-0000-0000-00007D250000}"/>
    <cellStyle name="Input 7" xfId="9424" xr:uid="{00000000-0005-0000-0000-00007E250000}"/>
    <cellStyle name="Input 7 2" xfId="21152" xr:uid="{00000000-0005-0000-0000-00007F250000}"/>
    <cellStyle name="inputExposure" xfId="9425" xr:uid="{00000000-0005-0000-0000-000080250000}"/>
    <cellStyle name="inputExposure 2" xfId="2115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0963" xr:uid="{00000000-0005-0000-0000-000068280000}"/>
    <cellStyle name="Normal 122" xfId="20960" xr:uid="{00000000-0005-0000-0000-000069280000}"/>
    <cellStyle name="Normal 123" xfId="20966"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pital &amp; RWA N 2 2" xfId="20961" xr:uid="{00000000-0005-0000-0000-00005A500000}"/>
    <cellStyle name="Normal_Casestdy draft" xfId="15" xr:uid="{00000000-0005-0000-0000-00005B500000}"/>
    <cellStyle name="Normal_Casestdy draft 2" xfId="9" xr:uid="{00000000-0005-0000-0000-00005C500000}"/>
    <cellStyle name="Normalny_Eksport 2000 - F" xfId="20382" xr:uid="{00000000-0005-0000-0000-00005D500000}"/>
    <cellStyle name="Note 2" xfId="20383" xr:uid="{00000000-0005-0000-0000-00005E500000}"/>
    <cellStyle name="Note 2 10" xfId="20384" xr:uid="{00000000-0005-0000-0000-00005F500000}"/>
    <cellStyle name="Note 2 10 2" xfId="20385" xr:uid="{00000000-0005-0000-0000-000060500000}"/>
    <cellStyle name="Note 2 10 2 2" xfId="21155" xr:uid="{00000000-0005-0000-0000-000061500000}"/>
    <cellStyle name="Note 2 10 3" xfId="20386" xr:uid="{00000000-0005-0000-0000-000062500000}"/>
    <cellStyle name="Note 2 10 3 2" xfId="21156" xr:uid="{00000000-0005-0000-0000-000063500000}"/>
    <cellStyle name="Note 2 10 4" xfId="20387" xr:uid="{00000000-0005-0000-0000-000064500000}"/>
    <cellStyle name="Note 2 10 4 2" xfId="21157" xr:uid="{00000000-0005-0000-0000-000065500000}"/>
    <cellStyle name="Note 2 10 5" xfId="20388" xr:uid="{00000000-0005-0000-0000-000066500000}"/>
    <cellStyle name="Note 2 10 5 2" xfId="21158" xr:uid="{00000000-0005-0000-0000-000067500000}"/>
    <cellStyle name="Note 2 11" xfId="20389" xr:uid="{00000000-0005-0000-0000-000068500000}"/>
    <cellStyle name="Note 2 11 2" xfId="20390" xr:uid="{00000000-0005-0000-0000-000069500000}"/>
    <cellStyle name="Note 2 11 2 2" xfId="21159" xr:uid="{00000000-0005-0000-0000-00006A500000}"/>
    <cellStyle name="Note 2 11 3" xfId="20391" xr:uid="{00000000-0005-0000-0000-00006B500000}"/>
    <cellStyle name="Note 2 11 3 2" xfId="21160" xr:uid="{00000000-0005-0000-0000-00006C500000}"/>
    <cellStyle name="Note 2 11 4" xfId="20392" xr:uid="{00000000-0005-0000-0000-00006D500000}"/>
    <cellStyle name="Note 2 11 4 2" xfId="21161" xr:uid="{00000000-0005-0000-0000-00006E500000}"/>
    <cellStyle name="Note 2 11 5" xfId="20393" xr:uid="{00000000-0005-0000-0000-00006F500000}"/>
    <cellStyle name="Note 2 11 5 2" xfId="21162" xr:uid="{00000000-0005-0000-0000-000070500000}"/>
    <cellStyle name="Note 2 12" xfId="20394" xr:uid="{00000000-0005-0000-0000-000071500000}"/>
    <cellStyle name="Note 2 12 2" xfId="20395" xr:uid="{00000000-0005-0000-0000-000072500000}"/>
    <cellStyle name="Note 2 12 2 2" xfId="21163" xr:uid="{00000000-0005-0000-0000-000073500000}"/>
    <cellStyle name="Note 2 12 3" xfId="20396" xr:uid="{00000000-0005-0000-0000-000074500000}"/>
    <cellStyle name="Note 2 12 3 2" xfId="21164" xr:uid="{00000000-0005-0000-0000-000075500000}"/>
    <cellStyle name="Note 2 12 4" xfId="20397" xr:uid="{00000000-0005-0000-0000-000076500000}"/>
    <cellStyle name="Note 2 12 4 2" xfId="21165" xr:uid="{00000000-0005-0000-0000-000077500000}"/>
    <cellStyle name="Note 2 12 5" xfId="20398" xr:uid="{00000000-0005-0000-0000-000078500000}"/>
    <cellStyle name="Note 2 12 5 2" xfId="21166" xr:uid="{00000000-0005-0000-0000-000079500000}"/>
    <cellStyle name="Note 2 13" xfId="20399" xr:uid="{00000000-0005-0000-0000-00007A500000}"/>
    <cellStyle name="Note 2 13 2" xfId="20400" xr:uid="{00000000-0005-0000-0000-00007B500000}"/>
    <cellStyle name="Note 2 13 2 2" xfId="21167" xr:uid="{00000000-0005-0000-0000-00007C500000}"/>
    <cellStyle name="Note 2 13 3" xfId="20401" xr:uid="{00000000-0005-0000-0000-00007D500000}"/>
    <cellStyle name="Note 2 13 3 2" xfId="21168" xr:uid="{00000000-0005-0000-0000-00007E500000}"/>
    <cellStyle name="Note 2 13 4" xfId="20402" xr:uid="{00000000-0005-0000-0000-00007F500000}"/>
    <cellStyle name="Note 2 13 4 2" xfId="21169" xr:uid="{00000000-0005-0000-0000-000080500000}"/>
    <cellStyle name="Note 2 13 5" xfId="20403" xr:uid="{00000000-0005-0000-0000-000081500000}"/>
    <cellStyle name="Note 2 13 5 2" xfId="21170" xr:uid="{00000000-0005-0000-0000-000082500000}"/>
    <cellStyle name="Note 2 14" xfId="20404" xr:uid="{00000000-0005-0000-0000-000083500000}"/>
    <cellStyle name="Note 2 14 2" xfId="20405" xr:uid="{00000000-0005-0000-0000-000084500000}"/>
    <cellStyle name="Note 2 14 2 2" xfId="21172" xr:uid="{00000000-0005-0000-0000-000085500000}"/>
    <cellStyle name="Note 2 14 3" xfId="21171" xr:uid="{00000000-0005-0000-0000-000086500000}"/>
    <cellStyle name="Note 2 15" xfId="20406" xr:uid="{00000000-0005-0000-0000-000087500000}"/>
    <cellStyle name="Note 2 15 2" xfId="20407" xr:uid="{00000000-0005-0000-0000-000088500000}"/>
    <cellStyle name="Note 2 15 2 2" xfId="21173" xr:uid="{00000000-0005-0000-0000-000089500000}"/>
    <cellStyle name="Note 2 16" xfId="20408" xr:uid="{00000000-0005-0000-0000-00008A500000}"/>
    <cellStyle name="Note 2 16 2" xfId="21174" xr:uid="{00000000-0005-0000-0000-00008B500000}"/>
    <cellStyle name="Note 2 17" xfId="20409" xr:uid="{00000000-0005-0000-0000-00008C500000}"/>
    <cellStyle name="Note 2 17 2" xfId="21175" xr:uid="{00000000-0005-0000-0000-00008D500000}"/>
    <cellStyle name="Note 2 18" xfId="21154" xr:uid="{00000000-0005-0000-0000-00008E500000}"/>
    <cellStyle name="Note 2 2" xfId="20410" xr:uid="{00000000-0005-0000-0000-00008F500000}"/>
    <cellStyle name="Note 2 2 10" xfId="20411" xr:uid="{00000000-0005-0000-0000-000090500000}"/>
    <cellStyle name="Note 2 2 10 2" xfId="21177" xr:uid="{00000000-0005-0000-0000-000091500000}"/>
    <cellStyle name="Note 2 2 11" xfId="21176" xr:uid="{00000000-0005-0000-0000-000092500000}"/>
    <cellStyle name="Note 2 2 2" xfId="20412" xr:uid="{00000000-0005-0000-0000-000093500000}"/>
    <cellStyle name="Note 2 2 2 2" xfId="20413" xr:uid="{00000000-0005-0000-0000-000094500000}"/>
    <cellStyle name="Note 2 2 2 2 2" xfId="21179" xr:uid="{00000000-0005-0000-0000-000095500000}"/>
    <cellStyle name="Note 2 2 2 3" xfId="20414" xr:uid="{00000000-0005-0000-0000-000096500000}"/>
    <cellStyle name="Note 2 2 2 3 2" xfId="21180" xr:uid="{00000000-0005-0000-0000-000097500000}"/>
    <cellStyle name="Note 2 2 2 4" xfId="20415" xr:uid="{00000000-0005-0000-0000-000098500000}"/>
    <cellStyle name="Note 2 2 2 4 2" xfId="21181" xr:uid="{00000000-0005-0000-0000-000099500000}"/>
    <cellStyle name="Note 2 2 2 5" xfId="20416" xr:uid="{00000000-0005-0000-0000-00009A500000}"/>
    <cellStyle name="Note 2 2 2 5 2" xfId="21182" xr:uid="{00000000-0005-0000-0000-00009B500000}"/>
    <cellStyle name="Note 2 2 2 6" xfId="21178" xr:uid="{00000000-0005-0000-0000-00009C500000}"/>
    <cellStyle name="Note 2 2 3" xfId="20417" xr:uid="{00000000-0005-0000-0000-00009D500000}"/>
    <cellStyle name="Note 2 2 3 2" xfId="20418" xr:uid="{00000000-0005-0000-0000-00009E500000}"/>
    <cellStyle name="Note 2 2 3 2 2" xfId="21183" xr:uid="{00000000-0005-0000-0000-00009F500000}"/>
    <cellStyle name="Note 2 2 3 3" xfId="20419" xr:uid="{00000000-0005-0000-0000-0000A0500000}"/>
    <cellStyle name="Note 2 2 3 3 2" xfId="21184" xr:uid="{00000000-0005-0000-0000-0000A1500000}"/>
    <cellStyle name="Note 2 2 3 4" xfId="20420" xr:uid="{00000000-0005-0000-0000-0000A2500000}"/>
    <cellStyle name="Note 2 2 3 4 2" xfId="21185" xr:uid="{00000000-0005-0000-0000-0000A3500000}"/>
    <cellStyle name="Note 2 2 3 5" xfId="20421" xr:uid="{00000000-0005-0000-0000-0000A4500000}"/>
    <cellStyle name="Note 2 2 3 5 2" xfId="21186" xr:uid="{00000000-0005-0000-0000-0000A5500000}"/>
    <cellStyle name="Note 2 2 4" xfId="20422" xr:uid="{00000000-0005-0000-0000-0000A6500000}"/>
    <cellStyle name="Note 2 2 4 2" xfId="20423" xr:uid="{00000000-0005-0000-0000-0000A7500000}"/>
    <cellStyle name="Note 2 2 4 2 2" xfId="21188" xr:uid="{00000000-0005-0000-0000-0000A8500000}"/>
    <cellStyle name="Note 2 2 4 3" xfId="20424" xr:uid="{00000000-0005-0000-0000-0000A9500000}"/>
    <cellStyle name="Note 2 2 4 3 2" xfId="21189" xr:uid="{00000000-0005-0000-0000-0000AA500000}"/>
    <cellStyle name="Note 2 2 4 4" xfId="20425" xr:uid="{00000000-0005-0000-0000-0000AB500000}"/>
    <cellStyle name="Note 2 2 4 4 2" xfId="21190" xr:uid="{00000000-0005-0000-0000-0000AC500000}"/>
    <cellStyle name="Note 2 2 4 5" xfId="21187" xr:uid="{00000000-0005-0000-0000-0000AD500000}"/>
    <cellStyle name="Note 2 2 5" xfId="20426" xr:uid="{00000000-0005-0000-0000-0000AE500000}"/>
    <cellStyle name="Note 2 2 5 2" xfId="20427" xr:uid="{00000000-0005-0000-0000-0000AF500000}"/>
    <cellStyle name="Note 2 2 5 2 2" xfId="21192" xr:uid="{00000000-0005-0000-0000-0000B0500000}"/>
    <cellStyle name="Note 2 2 5 3" xfId="20428" xr:uid="{00000000-0005-0000-0000-0000B1500000}"/>
    <cellStyle name="Note 2 2 5 3 2" xfId="21193" xr:uid="{00000000-0005-0000-0000-0000B2500000}"/>
    <cellStyle name="Note 2 2 5 4" xfId="20429" xr:uid="{00000000-0005-0000-0000-0000B3500000}"/>
    <cellStyle name="Note 2 2 5 4 2" xfId="21194" xr:uid="{00000000-0005-0000-0000-0000B4500000}"/>
    <cellStyle name="Note 2 2 5 5" xfId="21191" xr:uid="{00000000-0005-0000-0000-0000B5500000}"/>
    <cellStyle name="Note 2 2 6" xfId="20430" xr:uid="{00000000-0005-0000-0000-0000B6500000}"/>
    <cellStyle name="Note 2 2 6 2" xfId="21195" xr:uid="{00000000-0005-0000-0000-0000B7500000}"/>
    <cellStyle name="Note 2 2 7" xfId="20431" xr:uid="{00000000-0005-0000-0000-0000B8500000}"/>
    <cellStyle name="Note 2 2 7 2" xfId="21196" xr:uid="{00000000-0005-0000-0000-0000B9500000}"/>
    <cellStyle name="Note 2 2 8" xfId="20432" xr:uid="{00000000-0005-0000-0000-0000BA500000}"/>
    <cellStyle name="Note 2 2 8 2" xfId="21197" xr:uid="{00000000-0005-0000-0000-0000BB500000}"/>
    <cellStyle name="Note 2 2 9" xfId="20433" xr:uid="{00000000-0005-0000-0000-0000BC500000}"/>
    <cellStyle name="Note 2 2 9 2" xfId="21198" xr:uid="{00000000-0005-0000-0000-0000BD500000}"/>
    <cellStyle name="Note 2 3" xfId="20434" xr:uid="{00000000-0005-0000-0000-0000BE500000}"/>
    <cellStyle name="Note 2 3 2" xfId="20435" xr:uid="{00000000-0005-0000-0000-0000BF500000}"/>
    <cellStyle name="Note 2 3 2 2" xfId="21199" xr:uid="{00000000-0005-0000-0000-0000C0500000}"/>
    <cellStyle name="Note 2 3 3" xfId="20436" xr:uid="{00000000-0005-0000-0000-0000C1500000}"/>
    <cellStyle name="Note 2 3 3 2" xfId="21200" xr:uid="{00000000-0005-0000-0000-0000C2500000}"/>
    <cellStyle name="Note 2 3 4" xfId="20437" xr:uid="{00000000-0005-0000-0000-0000C3500000}"/>
    <cellStyle name="Note 2 3 4 2" xfId="21201" xr:uid="{00000000-0005-0000-0000-0000C4500000}"/>
    <cellStyle name="Note 2 3 5" xfId="20438" xr:uid="{00000000-0005-0000-0000-0000C5500000}"/>
    <cellStyle name="Note 2 3 5 2" xfId="21202" xr:uid="{00000000-0005-0000-0000-0000C6500000}"/>
    <cellStyle name="Note 2 4" xfId="20439" xr:uid="{00000000-0005-0000-0000-0000C7500000}"/>
    <cellStyle name="Note 2 4 2" xfId="20440" xr:uid="{00000000-0005-0000-0000-0000C8500000}"/>
    <cellStyle name="Note 2 4 2 2" xfId="20441" xr:uid="{00000000-0005-0000-0000-0000C9500000}"/>
    <cellStyle name="Note 2 4 2 2 2" xfId="21203" xr:uid="{00000000-0005-0000-0000-0000CA500000}"/>
    <cellStyle name="Note 2 4 3" xfId="20442" xr:uid="{00000000-0005-0000-0000-0000CB500000}"/>
    <cellStyle name="Note 2 4 3 2" xfId="20443" xr:uid="{00000000-0005-0000-0000-0000CC500000}"/>
    <cellStyle name="Note 2 4 3 2 2" xfId="21204" xr:uid="{00000000-0005-0000-0000-0000CD500000}"/>
    <cellStyle name="Note 2 4 4" xfId="20444" xr:uid="{00000000-0005-0000-0000-0000CE500000}"/>
    <cellStyle name="Note 2 4 4 2" xfId="20445" xr:uid="{00000000-0005-0000-0000-0000CF500000}"/>
    <cellStyle name="Note 2 4 4 2 2" xfId="21205" xr:uid="{00000000-0005-0000-0000-0000D0500000}"/>
    <cellStyle name="Note 2 4 5" xfId="20446" xr:uid="{00000000-0005-0000-0000-0000D1500000}"/>
    <cellStyle name="Note 2 4 6" xfId="20447" xr:uid="{00000000-0005-0000-0000-0000D2500000}"/>
    <cellStyle name="Note 2 4 7" xfId="20448" xr:uid="{00000000-0005-0000-0000-0000D3500000}"/>
    <cellStyle name="Note 2 4 7 2" xfId="21206" xr:uid="{00000000-0005-0000-0000-0000D4500000}"/>
    <cellStyle name="Note 2 5" xfId="20449" xr:uid="{00000000-0005-0000-0000-0000D5500000}"/>
    <cellStyle name="Note 2 5 2" xfId="20450" xr:uid="{00000000-0005-0000-0000-0000D6500000}"/>
    <cellStyle name="Note 2 5 2 2" xfId="20451" xr:uid="{00000000-0005-0000-0000-0000D7500000}"/>
    <cellStyle name="Note 2 5 2 2 2" xfId="21207" xr:uid="{00000000-0005-0000-0000-0000D8500000}"/>
    <cellStyle name="Note 2 5 3" xfId="20452" xr:uid="{00000000-0005-0000-0000-0000D9500000}"/>
    <cellStyle name="Note 2 5 3 2" xfId="20453" xr:uid="{00000000-0005-0000-0000-0000DA500000}"/>
    <cellStyle name="Note 2 5 3 2 2" xfId="21208" xr:uid="{00000000-0005-0000-0000-0000DB500000}"/>
    <cellStyle name="Note 2 5 4" xfId="20454" xr:uid="{00000000-0005-0000-0000-0000DC500000}"/>
    <cellStyle name="Note 2 5 4 2" xfId="20455" xr:uid="{00000000-0005-0000-0000-0000DD500000}"/>
    <cellStyle name="Note 2 5 4 2 2" xfId="21209" xr:uid="{00000000-0005-0000-0000-0000DE500000}"/>
    <cellStyle name="Note 2 5 5" xfId="20456" xr:uid="{00000000-0005-0000-0000-0000DF500000}"/>
    <cellStyle name="Note 2 5 6" xfId="20457" xr:uid="{00000000-0005-0000-0000-0000E0500000}"/>
    <cellStyle name="Note 2 5 7" xfId="20458" xr:uid="{00000000-0005-0000-0000-0000E1500000}"/>
    <cellStyle name="Note 2 5 7 2" xfId="21210" xr:uid="{00000000-0005-0000-0000-0000E2500000}"/>
    <cellStyle name="Note 2 6" xfId="20459" xr:uid="{00000000-0005-0000-0000-0000E3500000}"/>
    <cellStyle name="Note 2 6 2" xfId="20460" xr:uid="{00000000-0005-0000-0000-0000E4500000}"/>
    <cellStyle name="Note 2 6 2 2" xfId="20461" xr:uid="{00000000-0005-0000-0000-0000E5500000}"/>
    <cellStyle name="Note 2 6 2 2 2" xfId="21211" xr:uid="{00000000-0005-0000-0000-0000E6500000}"/>
    <cellStyle name="Note 2 6 3" xfId="20462" xr:uid="{00000000-0005-0000-0000-0000E7500000}"/>
    <cellStyle name="Note 2 6 3 2" xfId="20463" xr:uid="{00000000-0005-0000-0000-0000E8500000}"/>
    <cellStyle name="Note 2 6 3 2 2" xfId="21212" xr:uid="{00000000-0005-0000-0000-0000E9500000}"/>
    <cellStyle name="Note 2 6 4" xfId="20464" xr:uid="{00000000-0005-0000-0000-0000EA500000}"/>
    <cellStyle name="Note 2 6 4 2" xfId="20465" xr:uid="{00000000-0005-0000-0000-0000EB500000}"/>
    <cellStyle name="Note 2 6 4 2 2" xfId="21213" xr:uid="{00000000-0005-0000-0000-0000EC500000}"/>
    <cellStyle name="Note 2 6 5" xfId="20466" xr:uid="{00000000-0005-0000-0000-0000ED500000}"/>
    <cellStyle name="Note 2 6 6" xfId="20467" xr:uid="{00000000-0005-0000-0000-0000EE500000}"/>
    <cellStyle name="Note 2 6 7" xfId="20468" xr:uid="{00000000-0005-0000-0000-0000EF500000}"/>
    <cellStyle name="Note 2 6 7 2" xfId="21214" xr:uid="{00000000-0005-0000-0000-0000F0500000}"/>
    <cellStyle name="Note 2 7" xfId="20469" xr:uid="{00000000-0005-0000-0000-0000F1500000}"/>
    <cellStyle name="Note 2 7 2" xfId="20470" xr:uid="{00000000-0005-0000-0000-0000F2500000}"/>
    <cellStyle name="Note 2 7 2 2" xfId="20471" xr:uid="{00000000-0005-0000-0000-0000F3500000}"/>
    <cellStyle name="Note 2 7 2 2 2" xfId="21215" xr:uid="{00000000-0005-0000-0000-0000F4500000}"/>
    <cellStyle name="Note 2 7 3" xfId="20472" xr:uid="{00000000-0005-0000-0000-0000F5500000}"/>
    <cellStyle name="Note 2 7 3 2" xfId="20473" xr:uid="{00000000-0005-0000-0000-0000F6500000}"/>
    <cellStyle name="Note 2 7 3 2 2" xfId="21216" xr:uid="{00000000-0005-0000-0000-0000F7500000}"/>
    <cellStyle name="Note 2 7 4" xfId="20474" xr:uid="{00000000-0005-0000-0000-0000F8500000}"/>
    <cellStyle name="Note 2 7 4 2" xfId="20475" xr:uid="{00000000-0005-0000-0000-0000F9500000}"/>
    <cellStyle name="Note 2 7 4 2 2" xfId="21217" xr:uid="{00000000-0005-0000-0000-0000FA500000}"/>
    <cellStyle name="Note 2 7 5" xfId="20476" xr:uid="{00000000-0005-0000-0000-0000FB500000}"/>
    <cellStyle name="Note 2 7 6" xfId="20477" xr:uid="{00000000-0005-0000-0000-0000FC500000}"/>
    <cellStyle name="Note 2 7 7" xfId="20478" xr:uid="{00000000-0005-0000-0000-0000FD500000}"/>
    <cellStyle name="Note 2 7 7 2" xfId="21218" xr:uid="{00000000-0005-0000-0000-0000FE500000}"/>
    <cellStyle name="Note 2 8" xfId="20479" xr:uid="{00000000-0005-0000-0000-0000FF500000}"/>
    <cellStyle name="Note 2 8 2" xfId="20480" xr:uid="{00000000-0005-0000-0000-000000510000}"/>
    <cellStyle name="Note 2 8 2 2" xfId="21219" xr:uid="{00000000-0005-0000-0000-000001510000}"/>
    <cellStyle name="Note 2 8 3" xfId="20481" xr:uid="{00000000-0005-0000-0000-000002510000}"/>
    <cellStyle name="Note 2 8 3 2" xfId="21220" xr:uid="{00000000-0005-0000-0000-000003510000}"/>
    <cellStyle name="Note 2 8 4" xfId="20482" xr:uid="{00000000-0005-0000-0000-000004510000}"/>
    <cellStyle name="Note 2 8 4 2" xfId="21221" xr:uid="{00000000-0005-0000-0000-000005510000}"/>
    <cellStyle name="Note 2 8 5" xfId="20483" xr:uid="{00000000-0005-0000-0000-000006510000}"/>
    <cellStyle name="Note 2 8 5 2" xfId="21222" xr:uid="{00000000-0005-0000-0000-000007510000}"/>
    <cellStyle name="Note 2 9" xfId="20484" xr:uid="{00000000-0005-0000-0000-000008510000}"/>
    <cellStyle name="Note 2 9 2" xfId="20485" xr:uid="{00000000-0005-0000-0000-000009510000}"/>
    <cellStyle name="Note 2 9 2 2" xfId="21223" xr:uid="{00000000-0005-0000-0000-00000A510000}"/>
    <cellStyle name="Note 2 9 3" xfId="20486" xr:uid="{00000000-0005-0000-0000-00000B510000}"/>
    <cellStyle name="Note 2 9 3 2" xfId="21224" xr:uid="{00000000-0005-0000-0000-00000C510000}"/>
    <cellStyle name="Note 2 9 4" xfId="20487" xr:uid="{00000000-0005-0000-0000-00000D510000}"/>
    <cellStyle name="Note 2 9 4 2" xfId="21225" xr:uid="{00000000-0005-0000-0000-00000E510000}"/>
    <cellStyle name="Note 2 9 5" xfId="20488" xr:uid="{00000000-0005-0000-0000-00000F510000}"/>
    <cellStyle name="Note 2 9 5 2" xfId="21226" xr:uid="{00000000-0005-0000-0000-000010510000}"/>
    <cellStyle name="Note 3 2" xfId="20489" xr:uid="{00000000-0005-0000-0000-000011510000}"/>
    <cellStyle name="Note 3 2 2" xfId="20490" xr:uid="{00000000-0005-0000-0000-000012510000}"/>
    <cellStyle name="Note 3 2 2 2" xfId="21228" xr:uid="{00000000-0005-0000-0000-000013510000}"/>
    <cellStyle name="Note 3 2 3" xfId="20491" xr:uid="{00000000-0005-0000-0000-000014510000}"/>
    <cellStyle name="Note 3 2 4" xfId="21227" xr:uid="{00000000-0005-0000-0000-000015510000}"/>
    <cellStyle name="Note 3 3" xfId="20492" xr:uid="{00000000-0005-0000-0000-000016510000}"/>
    <cellStyle name="Note 3 3 2" xfId="20493" xr:uid="{00000000-0005-0000-0000-000017510000}"/>
    <cellStyle name="Note 3 3 3" xfId="21229" xr:uid="{00000000-0005-0000-0000-000018510000}"/>
    <cellStyle name="Note 3 4" xfId="20494" xr:uid="{00000000-0005-0000-0000-000019510000}"/>
    <cellStyle name="Note 3 4 2" xfId="21230" xr:uid="{00000000-0005-0000-0000-00001A510000}"/>
    <cellStyle name="Note 3 5" xfId="20495" xr:uid="{00000000-0005-0000-0000-00001B510000}"/>
    <cellStyle name="Note 4 2" xfId="20496" xr:uid="{00000000-0005-0000-0000-00001C510000}"/>
    <cellStyle name="Note 4 2 2" xfId="20497" xr:uid="{00000000-0005-0000-0000-00001D510000}"/>
    <cellStyle name="Note 4 2 2 2" xfId="21232" xr:uid="{00000000-0005-0000-0000-00001E510000}"/>
    <cellStyle name="Note 4 2 3" xfId="20498" xr:uid="{00000000-0005-0000-0000-00001F510000}"/>
    <cellStyle name="Note 4 2 4" xfId="21231" xr:uid="{00000000-0005-0000-0000-000020510000}"/>
    <cellStyle name="Note 4 3" xfId="20499" xr:uid="{00000000-0005-0000-0000-000021510000}"/>
    <cellStyle name="Note 4 4" xfId="20500" xr:uid="{00000000-0005-0000-0000-000022510000}"/>
    <cellStyle name="Note 4 4 2" xfId="21233" xr:uid="{00000000-0005-0000-0000-000023510000}"/>
    <cellStyle name="Note 4 5" xfId="20501" xr:uid="{00000000-0005-0000-0000-000024510000}"/>
    <cellStyle name="Note 5" xfId="20502" xr:uid="{00000000-0005-0000-0000-000025510000}"/>
    <cellStyle name="Note 5 2" xfId="20503" xr:uid="{00000000-0005-0000-0000-000026510000}"/>
    <cellStyle name="Note 5 2 2" xfId="20504" xr:uid="{00000000-0005-0000-0000-000027510000}"/>
    <cellStyle name="Note 5 2 3" xfId="21235" xr:uid="{00000000-0005-0000-0000-000028510000}"/>
    <cellStyle name="Note 5 3" xfId="20505" xr:uid="{00000000-0005-0000-0000-000029510000}"/>
    <cellStyle name="Note 5 3 2" xfId="20506" xr:uid="{00000000-0005-0000-0000-00002A510000}"/>
    <cellStyle name="Note 5 3 3" xfId="21236" xr:uid="{00000000-0005-0000-0000-00002B510000}"/>
    <cellStyle name="Note 5 4" xfId="20507" xr:uid="{00000000-0005-0000-0000-00002C510000}"/>
    <cellStyle name="Note 5 4 2" xfId="21237" xr:uid="{00000000-0005-0000-0000-00002D510000}"/>
    <cellStyle name="Note 5 5" xfId="20508" xr:uid="{00000000-0005-0000-0000-00002E510000}"/>
    <cellStyle name="Note 5 6" xfId="21234" xr:uid="{00000000-0005-0000-0000-00002F510000}"/>
    <cellStyle name="Note 6" xfId="20509" xr:uid="{00000000-0005-0000-0000-000030510000}"/>
    <cellStyle name="Note 6 2" xfId="20510" xr:uid="{00000000-0005-0000-0000-000031510000}"/>
    <cellStyle name="Note 6 2 2" xfId="20511" xr:uid="{00000000-0005-0000-0000-000032510000}"/>
    <cellStyle name="Note 6 2 3" xfId="21239" xr:uid="{00000000-0005-0000-0000-000033510000}"/>
    <cellStyle name="Note 6 3" xfId="20512" xr:uid="{00000000-0005-0000-0000-000034510000}"/>
    <cellStyle name="Note 6 4" xfId="20513" xr:uid="{00000000-0005-0000-0000-000035510000}"/>
    <cellStyle name="Note 6 5" xfId="21238" xr:uid="{00000000-0005-0000-0000-000036510000}"/>
    <cellStyle name="Note 7" xfId="20514" xr:uid="{00000000-0005-0000-0000-000037510000}"/>
    <cellStyle name="Note 7 2" xfId="21240" xr:uid="{00000000-0005-0000-0000-000038510000}"/>
    <cellStyle name="Note 8" xfId="20515" xr:uid="{00000000-0005-0000-0000-000039510000}"/>
    <cellStyle name="Note 8 2" xfId="20516" xr:uid="{00000000-0005-0000-0000-00003A510000}"/>
    <cellStyle name="Note 8 2 2" xfId="21242" xr:uid="{00000000-0005-0000-0000-00003B510000}"/>
    <cellStyle name="Note 8 3" xfId="21241" xr:uid="{00000000-0005-0000-0000-00003C510000}"/>
    <cellStyle name="Note 9" xfId="20517" xr:uid="{00000000-0005-0000-0000-00003D510000}"/>
    <cellStyle name="Note 9 2" xfId="21243" xr:uid="{00000000-0005-0000-0000-00003E510000}"/>
    <cellStyle name="Ôèíàíñîâûé [0]_Ëèñò1" xfId="20518" xr:uid="{00000000-0005-0000-0000-00003F510000}"/>
    <cellStyle name="Ôèíàíñîâûé_Ëèñò1" xfId="20519" xr:uid="{00000000-0005-0000-0000-000040510000}"/>
    <cellStyle name="Option" xfId="20520" xr:uid="{00000000-0005-0000-0000-000041510000}"/>
    <cellStyle name="Option 2" xfId="20521" xr:uid="{00000000-0005-0000-0000-000042510000}"/>
    <cellStyle name="Option 3" xfId="20522" xr:uid="{00000000-0005-0000-0000-000043510000}"/>
    <cellStyle name="Option 4" xfId="20523" xr:uid="{00000000-0005-0000-0000-000044510000}"/>
    <cellStyle name="optionalExposure" xfId="20524" xr:uid="{00000000-0005-0000-0000-000045510000}"/>
    <cellStyle name="optionalExposure 2" xfId="21244" xr:uid="{00000000-0005-0000-0000-000046510000}"/>
    <cellStyle name="OptionHeading" xfId="20525" xr:uid="{00000000-0005-0000-0000-000047510000}"/>
    <cellStyle name="OptionHeading 2" xfId="20526" xr:uid="{00000000-0005-0000-0000-000048510000}"/>
    <cellStyle name="OptionHeading 3" xfId="20527" xr:uid="{00000000-0005-0000-0000-000049510000}"/>
    <cellStyle name="Output 2" xfId="20528" xr:uid="{00000000-0005-0000-0000-00004A510000}"/>
    <cellStyle name="Output 2 10" xfId="20529" xr:uid="{00000000-0005-0000-0000-00004B510000}"/>
    <cellStyle name="Output 2 10 2" xfId="20530" xr:uid="{00000000-0005-0000-0000-00004C510000}"/>
    <cellStyle name="Output 2 10 2 2" xfId="21246" xr:uid="{00000000-0005-0000-0000-00004D510000}"/>
    <cellStyle name="Output 2 10 3" xfId="20531" xr:uid="{00000000-0005-0000-0000-00004E510000}"/>
    <cellStyle name="Output 2 10 3 2" xfId="21247" xr:uid="{00000000-0005-0000-0000-00004F510000}"/>
    <cellStyle name="Output 2 10 4" xfId="20532" xr:uid="{00000000-0005-0000-0000-000050510000}"/>
    <cellStyle name="Output 2 10 4 2" xfId="21248" xr:uid="{00000000-0005-0000-0000-000051510000}"/>
    <cellStyle name="Output 2 10 5" xfId="20533" xr:uid="{00000000-0005-0000-0000-000052510000}"/>
    <cellStyle name="Output 2 10 5 2" xfId="21249" xr:uid="{00000000-0005-0000-0000-000053510000}"/>
    <cellStyle name="Output 2 11" xfId="20534" xr:uid="{00000000-0005-0000-0000-000054510000}"/>
    <cellStyle name="Output 2 11 2" xfId="20535" xr:uid="{00000000-0005-0000-0000-000055510000}"/>
    <cellStyle name="Output 2 11 2 2" xfId="21251" xr:uid="{00000000-0005-0000-0000-000056510000}"/>
    <cellStyle name="Output 2 11 3" xfId="20536" xr:uid="{00000000-0005-0000-0000-000057510000}"/>
    <cellStyle name="Output 2 11 3 2" xfId="21252" xr:uid="{00000000-0005-0000-0000-000058510000}"/>
    <cellStyle name="Output 2 11 4" xfId="20537" xr:uid="{00000000-0005-0000-0000-000059510000}"/>
    <cellStyle name="Output 2 11 4 2" xfId="21253" xr:uid="{00000000-0005-0000-0000-00005A510000}"/>
    <cellStyle name="Output 2 11 5" xfId="20538" xr:uid="{00000000-0005-0000-0000-00005B510000}"/>
    <cellStyle name="Output 2 11 5 2" xfId="21254" xr:uid="{00000000-0005-0000-0000-00005C510000}"/>
    <cellStyle name="Output 2 11 6" xfId="21250" xr:uid="{00000000-0005-0000-0000-00005D510000}"/>
    <cellStyle name="Output 2 12" xfId="20539" xr:uid="{00000000-0005-0000-0000-00005E510000}"/>
    <cellStyle name="Output 2 12 2" xfId="20540" xr:uid="{00000000-0005-0000-0000-00005F510000}"/>
    <cellStyle name="Output 2 12 2 2" xfId="21256" xr:uid="{00000000-0005-0000-0000-000060510000}"/>
    <cellStyle name="Output 2 12 3" xfId="20541" xr:uid="{00000000-0005-0000-0000-000061510000}"/>
    <cellStyle name="Output 2 12 3 2" xfId="21257" xr:uid="{00000000-0005-0000-0000-000062510000}"/>
    <cellStyle name="Output 2 12 4" xfId="20542" xr:uid="{00000000-0005-0000-0000-000063510000}"/>
    <cellStyle name="Output 2 12 4 2" xfId="21258" xr:uid="{00000000-0005-0000-0000-000064510000}"/>
    <cellStyle name="Output 2 12 5" xfId="20543" xr:uid="{00000000-0005-0000-0000-000065510000}"/>
    <cellStyle name="Output 2 12 5 2" xfId="21259" xr:uid="{00000000-0005-0000-0000-000066510000}"/>
    <cellStyle name="Output 2 12 6" xfId="21255" xr:uid="{00000000-0005-0000-0000-000067510000}"/>
    <cellStyle name="Output 2 13" xfId="20544" xr:uid="{00000000-0005-0000-0000-000068510000}"/>
    <cellStyle name="Output 2 13 2" xfId="20545" xr:uid="{00000000-0005-0000-0000-000069510000}"/>
    <cellStyle name="Output 2 13 2 2" xfId="21261" xr:uid="{00000000-0005-0000-0000-00006A510000}"/>
    <cellStyle name="Output 2 13 3" xfId="20546" xr:uid="{00000000-0005-0000-0000-00006B510000}"/>
    <cellStyle name="Output 2 13 3 2" xfId="21262" xr:uid="{00000000-0005-0000-0000-00006C510000}"/>
    <cellStyle name="Output 2 13 4" xfId="20547" xr:uid="{00000000-0005-0000-0000-00006D510000}"/>
    <cellStyle name="Output 2 13 4 2" xfId="21263" xr:uid="{00000000-0005-0000-0000-00006E510000}"/>
    <cellStyle name="Output 2 13 5" xfId="21260" xr:uid="{00000000-0005-0000-0000-00006F510000}"/>
    <cellStyle name="Output 2 14" xfId="20548" xr:uid="{00000000-0005-0000-0000-000070510000}"/>
    <cellStyle name="Output 2 14 2" xfId="21264" xr:uid="{00000000-0005-0000-0000-000071510000}"/>
    <cellStyle name="Output 2 15" xfId="20549" xr:uid="{00000000-0005-0000-0000-000072510000}"/>
    <cellStyle name="Output 2 15 2" xfId="21265" xr:uid="{00000000-0005-0000-0000-000073510000}"/>
    <cellStyle name="Output 2 16" xfId="20550" xr:uid="{00000000-0005-0000-0000-000074510000}"/>
    <cellStyle name="Output 2 16 2" xfId="21266" xr:uid="{00000000-0005-0000-0000-000075510000}"/>
    <cellStyle name="Output 2 17" xfId="21245" xr:uid="{00000000-0005-0000-0000-000076510000}"/>
    <cellStyle name="Output 2 2" xfId="20551" xr:uid="{00000000-0005-0000-0000-000077510000}"/>
    <cellStyle name="Output 2 2 10" xfId="21267" xr:uid="{00000000-0005-0000-0000-000078510000}"/>
    <cellStyle name="Output 2 2 2" xfId="20552" xr:uid="{00000000-0005-0000-0000-000079510000}"/>
    <cellStyle name="Output 2 2 2 2" xfId="20553" xr:uid="{00000000-0005-0000-0000-00007A510000}"/>
    <cellStyle name="Output 2 2 2 2 2" xfId="21269" xr:uid="{00000000-0005-0000-0000-00007B510000}"/>
    <cellStyle name="Output 2 2 2 3" xfId="20554" xr:uid="{00000000-0005-0000-0000-00007C510000}"/>
    <cellStyle name="Output 2 2 2 3 2" xfId="21270" xr:uid="{00000000-0005-0000-0000-00007D510000}"/>
    <cellStyle name="Output 2 2 2 4" xfId="20555" xr:uid="{00000000-0005-0000-0000-00007E510000}"/>
    <cellStyle name="Output 2 2 2 4 2" xfId="21271" xr:uid="{00000000-0005-0000-0000-00007F510000}"/>
    <cellStyle name="Output 2 2 2 5" xfId="21268" xr:uid="{00000000-0005-0000-0000-000080510000}"/>
    <cellStyle name="Output 2 2 3" xfId="20556" xr:uid="{00000000-0005-0000-0000-000081510000}"/>
    <cellStyle name="Output 2 2 3 2" xfId="20557" xr:uid="{00000000-0005-0000-0000-000082510000}"/>
    <cellStyle name="Output 2 2 3 2 2" xfId="21273" xr:uid="{00000000-0005-0000-0000-000083510000}"/>
    <cellStyle name="Output 2 2 3 3" xfId="20558" xr:uid="{00000000-0005-0000-0000-000084510000}"/>
    <cellStyle name="Output 2 2 3 3 2" xfId="21274" xr:uid="{00000000-0005-0000-0000-000085510000}"/>
    <cellStyle name="Output 2 2 3 4" xfId="20559" xr:uid="{00000000-0005-0000-0000-000086510000}"/>
    <cellStyle name="Output 2 2 3 4 2" xfId="21275" xr:uid="{00000000-0005-0000-0000-000087510000}"/>
    <cellStyle name="Output 2 2 3 5" xfId="21272" xr:uid="{00000000-0005-0000-0000-000088510000}"/>
    <cellStyle name="Output 2 2 4" xfId="20560" xr:uid="{00000000-0005-0000-0000-000089510000}"/>
    <cellStyle name="Output 2 2 4 2" xfId="20561" xr:uid="{00000000-0005-0000-0000-00008A510000}"/>
    <cellStyle name="Output 2 2 4 2 2" xfId="21277" xr:uid="{00000000-0005-0000-0000-00008B510000}"/>
    <cellStyle name="Output 2 2 4 3" xfId="20562" xr:uid="{00000000-0005-0000-0000-00008C510000}"/>
    <cellStyle name="Output 2 2 4 3 2" xfId="21278" xr:uid="{00000000-0005-0000-0000-00008D510000}"/>
    <cellStyle name="Output 2 2 4 4" xfId="20563" xr:uid="{00000000-0005-0000-0000-00008E510000}"/>
    <cellStyle name="Output 2 2 4 4 2" xfId="21279" xr:uid="{00000000-0005-0000-0000-00008F510000}"/>
    <cellStyle name="Output 2 2 4 5" xfId="21276" xr:uid="{00000000-0005-0000-0000-000090510000}"/>
    <cellStyle name="Output 2 2 5" xfId="20564" xr:uid="{00000000-0005-0000-0000-000091510000}"/>
    <cellStyle name="Output 2 2 5 2" xfId="20565" xr:uid="{00000000-0005-0000-0000-000092510000}"/>
    <cellStyle name="Output 2 2 5 2 2" xfId="21281" xr:uid="{00000000-0005-0000-0000-000093510000}"/>
    <cellStyle name="Output 2 2 5 3" xfId="20566" xr:uid="{00000000-0005-0000-0000-000094510000}"/>
    <cellStyle name="Output 2 2 5 3 2" xfId="21282" xr:uid="{00000000-0005-0000-0000-000095510000}"/>
    <cellStyle name="Output 2 2 5 4" xfId="20567" xr:uid="{00000000-0005-0000-0000-000096510000}"/>
    <cellStyle name="Output 2 2 5 4 2" xfId="21283" xr:uid="{00000000-0005-0000-0000-000097510000}"/>
    <cellStyle name="Output 2 2 5 5" xfId="21280" xr:uid="{00000000-0005-0000-0000-000098510000}"/>
    <cellStyle name="Output 2 2 6" xfId="20568" xr:uid="{00000000-0005-0000-0000-000099510000}"/>
    <cellStyle name="Output 2 2 6 2" xfId="21284" xr:uid="{00000000-0005-0000-0000-00009A510000}"/>
    <cellStyle name="Output 2 2 7" xfId="20569" xr:uid="{00000000-0005-0000-0000-00009B510000}"/>
    <cellStyle name="Output 2 2 7 2" xfId="21285" xr:uid="{00000000-0005-0000-0000-00009C510000}"/>
    <cellStyle name="Output 2 2 8" xfId="20570" xr:uid="{00000000-0005-0000-0000-00009D510000}"/>
    <cellStyle name="Output 2 2 8 2" xfId="21286" xr:uid="{00000000-0005-0000-0000-00009E510000}"/>
    <cellStyle name="Output 2 2 9" xfId="20571" xr:uid="{00000000-0005-0000-0000-00009F510000}"/>
    <cellStyle name="Output 2 2 9 2" xfId="21287" xr:uid="{00000000-0005-0000-0000-0000A0510000}"/>
    <cellStyle name="Output 2 3" xfId="20572" xr:uid="{00000000-0005-0000-0000-0000A1510000}"/>
    <cellStyle name="Output 2 3 2" xfId="20573" xr:uid="{00000000-0005-0000-0000-0000A2510000}"/>
    <cellStyle name="Output 2 3 2 2" xfId="21288" xr:uid="{00000000-0005-0000-0000-0000A3510000}"/>
    <cellStyle name="Output 2 3 3" xfId="20574" xr:uid="{00000000-0005-0000-0000-0000A4510000}"/>
    <cellStyle name="Output 2 3 3 2" xfId="21289" xr:uid="{00000000-0005-0000-0000-0000A5510000}"/>
    <cellStyle name="Output 2 3 4" xfId="20575" xr:uid="{00000000-0005-0000-0000-0000A6510000}"/>
    <cellStyle name="Output 2 3 4 2" xfId="21290" xr:uid="{00000000-0005-0000-0000-0000A7510000}"/>
    <cellStyle name="Output 2 3 5" xfId="20576" xr:uid="{00000000-0005-0000-0000-0000A8510000}"/>
    <cellStyle name="Output 2 3 5 2" xfId="21291" xr:uid="{00000000-0005-0000-0000-0000A9510000}"/>
    <cellStyle name="Output 2 4" xfId="20577" xr:uid="{00000000-0005-0000-0000-0000AA510000}"/>
    <cellStyle name="Output 2 4 2" xfId="20578" xr:uid="{00000000-0005-0000-0000-0000AB510000}"/>
    <cellStyle name="Output 2 4 2 2" xfId="21292" xr:uid="{00000000-0005-0000-0000-0000AC510000}"/>
    <cellStyle name="Output 2 4 3" xfId="20579" xr:uid="{00000000-0005-0000-0000-0000AD510000}"/>
    <cellStyle name="Output 2 4 3 2" xfId="21293" xr:uid="{00000000-0005-0000-0000-0000AE510000}"/>
    <cellStyle name="Output 2 4 4" xfId="20580" xr:uid="{00000000-0005-0000-0000-0000AF510000}"/>
    <cellStyle name="Output 2 4 4 2" xfId="21294" xr:uid="{00000000-0005-0000-0000-0000B0510000}"/>
    <cellStyle name="Output 2 4 5" xfId="20581" xr:uid="{00000000-0005-0000-0000-0000B1510000}"/>
    <cellStyle name="Output 2 4 5 2" xfId="21295" xr:uid="{00000000-0005-0000-0000-0000B2510000}"/>
    <cellStyle name="Output 2 5" xfId="20582" xr:uid="{00000000-0005-0000-0000-0000B3510000}"/>
    <cellStyle name="Output 2 5 2" xfId="20583" xr:uid="{00000000-0005-0000-0000-0000B4510000}"/>
    <cellStyle name="Output 2 5 2 2" xfId="21296" xr:uid="{00000000-0005-0000-0000-0000B5510000}"/>
    <cellStyle name="Output 2 5 3" xfId="20584" xr:uid="{00000000-0005-0000-0000-0000B6510000}"/>
    <cellStyle name="Output 2 5 3 2" xfId="21297" xr:uid="{00000000-0005-0000-0000-0000B7510000}"/>
    <cellStyle name="Output 2 5 4" xfId="20585" xr:uid="{00000000-0005-0000-0000-0000B8510000}"/>
    <cellStyle name="Output 2 5 4 2" xfId="21298" xr:uid="{00000000-0005-0000-0000-0000B9510000}"/>
    <cellStyle name="Output 2 5 5" xfId="20586" xr:uid="{00000000-0005-0000-0000-0000BA510000}"/>
    <cellStyle name="Output 2 5 5 2" xfId="21299" xr:uid="{00000000-0005-0000-0000-0000BB510000}"/>
    <cellStyle name="Output 2 6" xfId="20587" xr:uid="{00000000-0005-0000-0000-0000BC510000}"/>
    <cellStyle name="Output 2 6 2" xfId="20588" xr:uid="{00000000-0005-0000-0000-0000BD510000}"/>
    <cellStyle name="Output 2 6 2 2" xfId="21300" xr:uid="{00000000-0005-0000-0000-0000BE510000}"/>
    <cellStyle name="Output 2 6 3" xfId="20589" xr:uid="{00000000-0005-0000-0000-0000BF510000}"/>
    <cellStyle name="Output 2 6 3 2" xfId="21301" xr:uid="{00000000-0005-0000-0000-0000C0510000}"/>
    <cellStyle name="Output 2 6 4" xfId="20590" xr:uid="{00000000-0005-0000-0000-0000C1510000}"/>
    <cellStyle name="Output 2 6 4 2" xfId="21302" xr:uid="{00000000-0005-0000-0000-0000C2510000}"/>
    <cellStyle name="Output 2 6 5" xfId="20591" xr:uid="{00000000-0005-0000-0000-0000C3510000}"/>
    <cellStyle name="Output 2 6 5 2" xfId="21303" xr:uid="{00000000-0005-0000-0000-0000C4510000}"/>
    <cellStyle name="Output 2 7" xfId="20592" xr:uid="{00000000-0005-0000-0000-0000C5510000}"/>
    <cellStyle name="Output 2 7 2" xfId="20593" xr:uid="{00000000-0005-0000-0000-0000C6510000}"/>
    <cellStyle name="Output 2 7 2 2" xfId="21304" xr:uid="{00000000-0005-0000-0000-0000C7510000}"/>
    <cellStyle name="Output 2 7 3" xfId="20594" xr:uid="{00000000-0005-0000-0000-0000C8510000}"/>
    <cellStyle name="Output 2 7 3 2" xfId="21305" xr:uid="{00000000-0005-0000-0000-0000C9510000}"/>
    <cellStyle name="Output 2 7 4" xfId="20595" xr:uid="{00000000-0005-0000-0000-0000CA510000}"/>
    <cellStyle name="Output 2 7 4 2" xfId="21306" xr:uid="{00000000-0005-0000-0000-0000CB510000}"/>
    <cellStyle name="Output 2 7 5" xfId="20596" xr:uid="{00000000-0005-0000-0000-0000CC510000}"/>
    <cellStyle name="Output 2 7 5 2" xfId="21307" xr:uid="{00000000-0005-0000-0000-0000CD510000}"/>
    <cellStyle name="Output 2 8" xfId="20597" xr:uid="{00000000-0005-0000-0000-0000CE510000}"/>
    <cellStyle name="Output 2 8 2" xfId="20598" xr:uid="{00000000-0005-0000-0000-0000CF510000}"/>
    <cellStyle name="Output 2 8 2 2" xfId="21308" xr:uid="{00000000-0005-0000-0000-0000D0510000}"/>
    <cellStyle name="Output 2 8 3" xfId="20599" xr:uid="{00000000-0005-0000-0000-0000D1510000}"/>
    <cellStyle name="Output 2 8 3 2" xfId="21309" xr:uid="{00000000-0005-0000-0000-0000D2510000}"/>
    <cellStyle name="Output 2 8 4" xfId="20600" xr:uid="{00000000-0005-0000-0000-0000D3510000}"/>
    <cellStyle name="Output 2 8 4 2" xfId="21310" xr:uid="{00000000-0005-0000-0000-0000D4510000}"/>
    <cellStyle name="Output 2 8 5" xfId="20601" xr:uid="{00000000-0005-0000-0000-0000D5510000}"/>
    <cellStyle name="Output 2 8 5 2" xfId="21311" xr:uid="{00000000-0005-0000-0000-0000D6510000}"/>
    <cellStyle name="Output 2 9" xfId="20602" xr:uid="{00000000-0005-0000-0000-0000D7510000}"/>
    <cellStyle name="Output 2 9 2" xfId="20603" xr:uid="{00000000-0005-0000-0000-0000D8510000}"/>
    <cellStyle name="Output 2 9 2 2" xfId="21312" xr:uid="{00000000-0005-0000-0000-0000D9510000}"/>
    <cellStyle name="Output 2 9 3" xfId="20604" xr:uid="{00000000-0005-0000-0000-0000DA510000}"/>
    <cellStyle name="Output 2 9 3 2" xfId="21313" xr:uid="{00000000-0005-0000-0000-0000DB510000}"/>
    <cellStyle name="Output 2 9 4" xfId="20605" xr:uid="{00000000-0005-0000-0000-0000DC510000}"/>
    <cellStyle name="Output 2 9 4 2" xfId="21314" xr:uid="{00000000-0005-0000-0000-0000DD510000}"/>
    <cellStyle name="Output 2 9 5" xfId="20606" xr:uid="{00000000-0005-0000-0000-0000DE510000}"/>
    <cellStyle name="Output 2 9 5 2" xfId="21315" xr:uid="{00000000-0005-0000-0000-0000DF510000}"/>
    <cellStyle name="Output 3" xfId="20607" xr:uid="{00000000-0005-0000-0000-0000E0510000}"/>
    <cellStyle name="Output 3 2" xfId="20608" xr:uid="{00000000-0005-0000-0000-0000E1510000}"/>
    <cellStyle name="Output 3 2 2" xfId="21317" xr:uid="{00000000-0005-0000-0000-0000E2510000}"/>
    <cellStyle name="Output 3 3" xfId="20609" xr:uid="{00000000-0005-0000-0000-0000E3510000}"/>
    <cellStyle name="Output 3 3 2" xfId="21318" xr:uid="{00000000-0005-0000-0000-0000E4510000}"/>
    <cellStyle name="Output 3 4" xfId="21316" xr:uid="{00000000-0005-0000-0000-0000E5510000}"/>
    <cellStyle name="Output 4" xfId="20610" xr:uid="{00000000-0005-0000-0000-0000E6510000}"/>
    <cellStyle name="Output 4 2" xfId="20611" xr:uid="{00000000-0005-0000-0000-0000E7510000}"/>
    <cellStyle name="Output 4 2 2" xfId="21320" xr:uid="{00000000-0005-0000-0000-0000E8510000}"/>
    <cellStyle name="Output 4 3" xfId="20612" xr:uid="{00000000-0005-0000-0000-0000E9510000}"/>
    <cellStyle name="Output 4 3 2" xfId="21321" xr:uid="{00000000-0005-0000-0000-0000EA510000}"/>
    <cellStyle name="Output 4 4" xfId="21319" xr:uid="{00000000-0005-0000-0000-0000EB510000}"/>
    <cellStyle name="Output 5" xfId="20613" xr:uid="{00000000-0005-0000-0000-0000EC510000}"/>
    <cellStyle name="Output 5 2" xfId="20614" xr:uid="{00000000-0005-0000-0000-0000ED510000}"/>
    <cellStyle name="Output 5 2 2" xfId="21323" xr:uid="{00000000-0005-0000-0000-0000EE510000}"/>
    <cellStyle name="Output 5 3" xfId="20615" xr:uid="{00000000-0005-0000-0000-0000EF510000}"/>
    <cellStyle name="Output 5 3 2" xfId="21324" xr:uid="{00000000-0005-0000-0000-0000F0510000}"/>
    <cellStyle name="Output 5 4" xfId="21322" xr:uid="{00000000-0005-0000-0000-0000F1510000}"/>
    <cellStyle name="Output 6" xfId="20616" xr:uid="{00000000-0005-0000-0000-0000F2510000}"/>
    <cellStyle name="Output 6 2" xfId="20617" xr:uid="{00000000-0005-0000-0000-0000F3510000}"/>
    <cellStyle name="Output 6 2 2" xfId="21326" xr:uid="{00000000-0005-0000-0000-0000F4510000}"/>
    <cellStyle name="Output 6 3" xfId="20618" xr:uid="{00000000-0005-0000-0000-0000F5510000}"/>
    <cellStyle name="Output 6 3 2" xfId="21327" xr:uid="{00000000-0005-0000-0000-0000F6510000}"/>
    <cellStyle name="Output 6 4" xfId="21325" xr:uid="{00000000-0005-0000-0000-0000F7510000}"/>
    <cellStyle name="Output 7" xfId="20619" xr:uid="{00000000-0005-0000-0000-0000F8510000}"/>
    <cellStyle name="Output 7 2" xfId="21328" xr:uid="{00000000-0005-0000-0000-0000F9510000}"/>
    <cellStyle name="Percen - Style1" xfId="20620" xr:uid="{00000000-0005-0000-0000-0000FA510000}"/>
    <cellStyle name="Percent" xfId="20962" builtinId="5"/>
    <cellStyle name="Percent [0]" xfId="20621" xr:uid="{00000000-0005-0000-0000-0000FC510000}"/>
    <cellStyle name="Percent [00]" xfId="20622" xr:uid="{00000000-0005-0000-0000-0000FD510000}"/>
    <cellStyle name="Percent 10" xfId="20623" xr:uid="{00000000-0005-0000-0000-0000FE510000}"/>
    <cellStyle name="Percent 10 2" xfId="20624" xr:uid="{00000000-0005-0000-0000-0000FF510000}"/>
    <cellStyle name="Percent 10 2 2" xfId="20625" xr:uid="{00000000-0005-0000-0000-000000520000}"/>
    <cellStyle name="Percent 10 3" xfId="20626" xr:uid="{00000000-0005-0000-0000-000001520000}"/>
    <cellStyle name="Percent 10 4" xfId="20627" xr:uid="{00000000-0005-0000-0000-000002520000}"/>
    <cellStyle name="Percent 11" xfId="20628" xr:uid="{00000000-0005-0000-0000-000003520000}"/>
    <cellStyle name="Percent 11 2" xfId="20629" xr:uid="{00000000-0005-0000-0000-000004520000}"/>
    <cellStyle name="Percent 12" xfId="20630" xr:uid="{00000000-0005-0000-0000-000005520000}"/>
    <cellStyle name="Percent 12 2" xfId="20631" xr:uid="{00000000-0005-0000-0000-000006520000}"/>
    <cellStyle name="Percent 13" xfId="20632" xr:uid="{00000000-0005-0000-0000-000007520000}"/>
    <cellStyle name="Percent 13 2" xfId="20633" xr:uid="{00000000-0005-0000-0000-000008520000}"/>
    <cellStyle name="Percent 14" xfId="20634" xr:uid="{00000000-0005-0000-0000-000009520000}"/>
    <cellStyle name="Percent 15" xfId="20635" xr:uid="{00000000-0005-0000-0000-00000A520000}"/>
    <cellStyle name="Percent 15 2" xfId="20636" xr:uid="{00000000-0005-0000-0000-00000B520000}"/>
    <cellStyle name="Percent 16" xfId="20637" xr:uid="{00000000-0005-0000-0000-00000C520000}"/>
    <cellStyle name="Percent 17" xfId="20638" xr:uid="{00000000-0005-0000-0000-00000D520000}"/>
    <cellStyle name="Percent 18" xfId="20639" xr:uid="{00000000-0005-0000-0000-00000E520000}"/>
    <cellStyle name="Percent 19" xfId="20640" xr:uid="{00000000-0005-0000-0000-00000F520000}"/>
    <cellStyle name="Percent 2" xfId="6" xr:uid="{00000000-0005-0000-0000-000010520000}"/>
    <cellStyle name="Percent 2 2" xfId="20641" xr:uid="{00000000-0005-0000-0000-000011520000}"/>
    <cellStyle name="Percent 2 2 2" xfId="20642" xr:uid="{00000000-0005-0000-0000-000012520000}"/>
    <cellStyle name="Percent 2 2 3" xfId="20643" xr:uid="{00000000-0005-0000-0000-000013520000}"/>
    <cellStyle name="Percent 2 2 4" xfId="20644" xr:uid="{00000000-0005-0000-0000-000014520000}"/>
    <cellStyle name="Percent 2 2 4 2" xfId="20645" xr:uid="{00000000-0005-0000-0000-000015520000}"/>
    <cellStyle name="Percent 2 2 4 2 2" xfId="20646" xr:uid="{00000000-0005-0000-0000-000016520000}"/>
    <cellStyle name="Percent 2 2 4 2 2 2" xfId="20647" xr:uid="{00000000-0005-0000-0000-000017520000}"/>
    <cellStyle name="Percent 2 2 4 2 2 3" xfId="20648" xr:uid="{00000000-0005-0000-0000-000018520000}"/>
    <cellStyle name="Percent 2 2 4 2 2 4" xfId="20649" xr:uid="{00000000-0005-0000-0000-000019520000}"/>
    <cellStyle name="Percent 2 2 4 2 3" xfId="20650" xr:uid="{00000000-0005-0000-0000-00001A520000}"/>
    <cellStyle name="Percent 2 2 4 2 4" xfId="20651" xr:uid="{00000000-0005-0000-0000-00001B520000}"/>
    <cellStyle name="Percent 2 2 4 2 5" xfId="20652" xr:uid="{00000000-0005-0000-0000-00001C520000}"/>
    <cellStyle name="Percent 2 2 4 3" xfId="20653" xr:uid="{00000000-0005-0000-0000-00001D520000}"/>
    <cellStyle name="Percent 2 2 4 3 2" xfId="20654" xr:uid="{00000000-0005-0000-0000-00001E520000}"/>
    <cellStyle name="Percent 2 2 4 3 3" xfId="20655" xr:uid="{00000000-0005-0000-0000-00001F520000}"/>
    <cellStyle name="Percent 2 2 4 3 4" xfId="20656" xr:uid="{00000000-0005-0000-0000-000020520000}"/>
    <cellStyle name="Percent 2 2 4 4" xfId="20657" xr:uid="{00000000-0005-0000-0000-000021520000}"/>
    <cellStyle name="Percent 2 2 4 5" xfId="20658" xr:uid="{00000000-0005-0000-0000-000022520000}"/>
    <cellStyle name="Percent 2 2 4 6" xfId="20659" xr:uid="{00000000-0005-0000-0000-000023520000}"/>
    <cellStyle name="Percent 2 2 5" xfId="20660" xr:uid="{00000000-0005-0000-0000-000024520000}"/>
    <cellStyle name="Percent 2 3" xfId="20661" xr:uid="{00000000-0005-0000-0000-000025520000}"/>
    <cellStyle name="Percent 2 4" xfId="20662" xr:uid="{00000000-0005-0000-0000-000026520000}"/>
    <cellStyle name="Percent 2 5" xfId="20663" xr:uid="{00000000-0005-0000-0000-000027520000}"/>
    <cellStyle name="Percent 2 6" xfId="20664" xr:uid="{00000000-0005-0000-0000-000028520000}"/>
    <cellStyle name="Percent 2 7" xfId="20665" xr:uid="{00000000-0005-0000-0000-000029520000}"/>
    <cellStyle name="Percent 2 8" xfId="20666" xr:uid="{00000000-0005-0000-0000-00002A520000}"/>
    <cellStyle name="Percent 2 8 2" xfId="20667" xr:uid="{00000000-0005-0000-0000-00002B520000}"/>
    <cellStyle name="Percent 2 9" xfId="20668" xr:uid="{00000000-0005-0000-0000-00002C520000}"/>
    <cellStyle name="Percent 2 9 2" xfId="20669" xr:uid="{00000000-0005-0000-0000-00002D520000}"/>
    <cellStyle name="Percent 2 9 2 2" xfId="20670" xr:uid="{00000000-0005-0000-0000-00002E520000}"/>
    <cellStyle name="Percent 2 9 2 2 2" xfId="20671" xr:uid="{00000000-0005-0000-0000-00002F520000}"/>
    <cellStyle name="Percent 2 9 2 2 3" xfId="20672" xr:uid="{00000000-0005-0000-0000-000030520000}"/>
    <cellStyle name="Percent 2 9 2 2 4" xfId="20673" xr:uid="{00000000-0005-0000-0000-000031520000}"/>
    <cellStyle name="Percent 2 9 2 3" xfId="20674" xr:uid="{00000000-0005-0000-0000-000032520000}"/>
    <cellStyle name="Percent 2 9 2 4" xfId="20675" xr:uid="{00000000-0005-0000-0000-000033520000}"/>
    <cellStyle name="Percent 2 9 2 5" xfId="20676" xr:uid="{00000000-0005-0000-0000-000034520000}"/>
    <cellStyle name="Percent 2 9 3" xfId="20677" xr:uid="{00000000-0005-0000-0000-000035520000}"/>
    <cellStyle name="Percent 2 9 3 2" xfId="20678" xr:uid="{00000000-0005-0000-0000-000036520000}"/>
    <cellStyle name="Percent 2 9 3 3" xfId="20679" xr:uid="{00000000-0005-0000-0000-000037520000}"/>
    <cellStyle name="Percent 2 9 3 4" xfId="20680" xr:uid="{00000000-0005-0000-0000-000038520000}"/>
    <cellStyle name="Percent 2 9 4" xfId="20681" xr:uid="{00000000-0005-0000-0000-000039520000}"/>
    <cellStyle name="Percent 2 9 5" xfId="20682" xr:uid="{00000000-0005-0000-0000-00003A520000}"/>
    <cellStyle name="Percent 2 9 6" xfId="20683" xr:uid="{00000000-0005-0000-0000-00003B520000}"/>
    <cellStyle name="Percent 20" xfId="20684" xr:uid="{00000000-0005-0000-0000-00003C520000}"/>
    <cellStyle name="Percent 21" xfId="20685" xr:uid="{00000000-0005-0000-0000-00003D520000}"/>
    <cellStyle name="Percent 21 2" xfId="20686" xr:uid="{00000000-0005-0000-0000-00003E520000}"/>
    <cellStyle name="Percent 21 3" xfId="20687" xr:uid="{00000000-0005-0000-0000-00003F520000}"/>
    <cellStyle name="Percent 21 4" xfId="20688" xr:uid="{00000000-0005-0000-0000-000040520000}"/>
    <cellStyle name="Percent 3" xfId="14" xr:uid="{00000000-0005-0000-0000-000041520000}"/>
    <cellStyle name="Percent 3 2" xfId="20689" xr:uid="{00000000-0005-0000-0000-000042520000}"/>
    <cellStyle name="Percent 3 2 2" xfId="20690" xr:uid="{00000000-0005-0000-0000-000043520000}"/>
    <cellStyle name="Percent 3 2 2 2" xfId="20691" xr:uid="{00000000-0005-0000-0000-000044520000}"/>
    <cellStyle name="Percent 3 2 2 3" xfId="20692" xr:uid="{00000000-0005-0000-0000-000045520000}"/>
    <cellStyle name="Percent 3 2 3" xfId="20693" xr:uid="{00000000-0005-0000-0000-000046520000}"/>
    <cellStyle name="Percent 3 2 4" xfId="20694" xr:uid="{00000000-0005-0000-0000-000047520000}"/>
    <cellStyle name="Percent 3 3" xfId="20695" xr:uid="{00000000-0005-0000-0000-000048520000}"/>
    <cellStyle name="Percent 3 3 2" xfId="20696" xr:uid="{00000000-0005-0000-0000-000049520000}"/>
    <cellStyle name="Percent 3 4" xfId="20697" xr:uid="{00000000-0005-0000-0000-00004A520000}"/>
    <cellStyle name="Percent 3 4 2" xfId="20698" xr:uid="{00000000-0005-0000-0000-00004B520000}"/>
    <cellStyle name="Percent 3 4 3" xfId="20699" xr:uid="{00000000-0005-0000-0000-00004C520000}"/>
    <cellStyle name="Percent 4" xfId="20700" xr:uid="{00000000-0005-0000-0000-00004D520000}"/>
    <cellStyle name="Percent 4 2" xfId="20701" xr:uid="{00000000-0005-0000-0000-00004E520000}"/>
    <cellStyle name="Percent 4 2 2" xfId="20702" xr:uid="{00000000-0005-0000-0000-00004F520000}"/>
    <cellStyle name="Percent 4 2 2 2" xfId="20703" xr:uid="{00000000-0005-0000-0000-000050520000}"/>
    <cellStyle name="Percent 4 3" xfId="20704" xr:uid="{00000000-0005-0000-0000-000051520000}"/>
    <cellStyle name="Percent 4 3 2" xfId="20705" xr:uid="{00000000-0005-0000-0000-000052520000}"/>
    <cellStyle name="Percent 4 4" xfId="20706" xr:uid="{00000000-0005-0000-0000-000053520000}"/>
    <cellStyle name="Percent 5" xfId="20707" xr:uid="{00000000-0005-0000-0000-000054520000}"/>
    <cellStyle name="Percent 5 2" xfId="20708" xr:uid="{00000000-0005-0000-0000-000055520000}"/>
    <cellStyle name="Percent 5 2 2" xfId="20709" xr:uid="{00000000-0005-0000-0000-000056520000}"/>
    <cellStyle name="Percent 5 2 2 2" xfId="20710" xr:uid="{00000000-0005-0000-0000-000057520000}"/>
    <cellStyle name="Percent 5 2 3" xfId="20711" xr:uid="{00000000-0005-0000-0000-000058520000}"/>
    <cellStyle name="Percent 5 2 4" xfId="20712" xr:uid="{00000000-0005-0000-0000-000059520000}"/>
    <cellStyle name="Percent 5 2 4 2" xfId="20713" xr:uid="{00000000-0005-0000-0000-00005A520000}"/>
    <cellStyle name="Percent 5 2 4 2 2" xfId="20714" xr:uid="{00000000-0005-0000-0000-00005B520000}"/>
    <cellStyle name="Percent 5 2 4 2 3" xfId="20715" xr:uid="{00000000-0005-0000-0000-00005C520000}"/>
    <cellStyle name="Percent 5 2 4 2 4" xfId="20716" xr:uid="{00000000-0005-0000-0000-00005D520000}"/>
    <cellStyle name="Percent 5 2 4 3" xfId="20717" xr:uid="{00000000-0005-0000-0000-00005E520000}"/>
    <cellStyle name="Percent 5 2 4 4" xfId="20718" xr:uid="{00000000-0005-0000-0000-00005F520000}"/>
    <cellStyle name="Percent 5 2 4 5" xfId="20719" xr:uid="{00000000-0005-0000-0000-000060520000}"/>
    <cellStyle name="Percent 5 2 5" xfId="20720" xr:uid="{00000000-0005-0000-0000-000061520000}"/>
    <cellStyle name="Percent 5 2 5 2" xfId="20721" xr:uid="{00000000-0005-0000-0000-000062520000}"/>
    <cellStyle name="Percent 5 2 5 3" xfId="20722" xr:uid="{00000000-0005-0000-0000-000063520000}"/>
    <cellStyle name="Percent 5 2 5 4" xfId="20723" xr:uid="{00000000-0005-0000-0000-000064520000}"/>
    <cellStyle name="Percent 5 2 6" xfId="20724" xr:uid="{00000000-0005-0000-0000-000065520000}"/>
    <cellStyle name="Percent 5 2 7" xfId="20725" xr:uid="{00000000-0005-0000-0000-000066520000}"/>
    <cellStyle name="Percent 5 2 8" xfId="20726" xr:uid="{00000000-0005-0000-0000-000067520000}"/>
    <cellStyle name="Percent 5 3" xfId="20727" xr:uid="{00000000-0005-0000-0000-000068520000}"/>
    <cellStyle name="Percent 5 3 2" xfId="20728" xr:uid="{00000000-0005-0000-0000-000069520000}"/>
    <cellStyle name="Percent 5 4" xfId="20729" xr:uid="{00000000-0005-0000-0000-00006A520000}"/>
    <cellStyle name="Percent 5 4 2" xfId="20730" xr:uid="{00000000-0005-0000-0000-00006B520000}"/>
    <cellStyle name="Percent 5 4 2 2" xfId="20731" xr:uid="{00000000-0005-0000-0000-00006C520000}"/>
    <cellStyle name="Percent 5 4 2 3" xfId="20732" xr:uid="{00000000-0005-0000-0000-00006D520000}"/>
    <cellStyle name="Percent 5 4 2 4" xfId="20733" xr:uid="{00000000-0005-0000-0000-00006E520000}"/>
    <cellStyle name="Percent 5 4 3" xfId="20734" xr:uid="{00000000-0005-0000-0000-00006F520000}"/>
    <cellStyle name="Percent 5 4 4" xfId="20735" xr:uid="{00000000-0005-0000-0000-000070520000}"/>
    <cellStyle name="Percent 5 4 5" xfId="20736" xr:uid="{00000000-0005-0000-0000-000071520000}"/>
    <cellStyle name="Percent 5 5" xfId="20737" xr:uid="{00000000-0005-0000-0000-000072520000}"/>
    <cellStyle name="Percent 5 5 2" xfId="20738" xr:uid="{00000000-0005-0000-0000-000073520000}"/>
    <cellStyle name="Percent 5 5 3" xfId="20739" xr:uid="{00000000-0005-0000-0000-000074520000}"/>
    <cellStyle name="Percent 5 5 4" xfId="20740" xr:uid="{00000000-0005-0000-0000-000075520000}"/>
    <cellStyle name="Percent 5 6" xfId="20741" xr:uid="{00000000-0005-0000-0000-000076520000}"/>
    <cellStyle name="Percent 5 7" xfId="20742" xr:uid="{00000000-0005-0000-0000-000077520000}"/>
    <cellStyle name="Percent 5 8" xfId="20743" xr:uid="{00000000-0005-0000-0000-000078520000}"/>
    <cellStyle name="Percent 6" xfId="20744" xr:uid="{00000000-0005-0000-0000-000079520000}"/>
    <cellStyle name="Percent 6 2" xfId="20745" xr:uid="{00000000-0005-0000-0000-00007A520000}"/>
    <cellStyle name="Percent 6 2 2" xfId="20746" xr:uid="{00000000-0005-0000-0000-00007B520000}"/>
    <cellStyle name="Percent 6 3" xfId="20747" xr:uid="{00000000-0005-0000-0000-00007C520000}"/>
    <cellStyle name="Percent 6 3 2" xfId="20748" xr:uid="{00000000-0005-0000-0000-00007D520000}"/>
    <cellStyle name="Percent 7" xfId="20749" xr:uid="{00000000-0005-0000-0000-00007E520000}"/>
    <cellStyle name="Percent 7 2" xfId="20750" xr:uid="{00000000-0005-0000-0000-00007F520000}"/>
    <cellStyle name="Percent 7 2 2" xfId="20751" xr:uid="{00000000-0005-0000-0000-000080520000}"/>
    <cellStyle name="Percent 7 3" xfId="20752" xr:uid="{00000000-0005-0000-0000-000081520000}"/>
    <cellStyle name="Percent 8" xfId="20753" xr:uid="{00000000-0005-0000-0000-000082520000}"/>
    <cellStyle name="Percent 8 10" xfId="20754" xr:uid="{00000000-0005-0000-0000-000083520000}"/>
    <cellStyle name="Percent 8 11" xfId="20755" xr:uid="{00000000-0005-0000-0000-000084520000}"/>
    <cellStyle name="Percent 8 12" xfId="20756" xr:uid="{00000000-0005-0000-0000-000085520000}"/>
    <cellStyle name="Percent 8 2" xfId="20757" xr:uid="{00000000-0005-0000-0000-000086520000}"/>
    <cellStyle name="Percent 8 3" xfId="20758" xr:uid="{00000000-0005-0000-0000-000087520000}"/>
    <cellStyle name="Percent 8 4" xfId="20759" xr:uid="{00000000-0005-0000-0000-000088520000}"/>
    <cellStyle name="Percent 8 5" xfId="20760" xr:uid="{00000000-0005-0000-0000-000089520000}"/>
    <cellStyle name="Percent 8 6" xfId="20761" xr:uid="{00000000-0005-0000-0000-00008A520000}"/>
    <cellStyle name="Percent 8 7" xfId="20762" xr:uid="{00000000-0005-0000-0000-00008B520000}"/>
    <cellStyle name="Percent 8 8" xfId="20763" xr:uid="{00000000-0005-0000-0000-00008C520000}"/>
    <cellStyle name="Percent 8 9" xfId="20764" xr:uid="{00000000-0005-0000-0000-00008D520000}"/>
    <cellStyle name="Percent 9" xfId="20765" xr:uid="{00000000-0005-0000-0000-00008E520000}"/>
    <cellStyle name="Percent 9 10" xfId="20766" xr:uid="{00000000-0005-0000-0000-00008F520000}"/>
    <cellStyle name="Percent 9 11" xfId="20767" xr:uid="{00000000-0005-0000-0000-000090520000}"/>
    <cellStyle name="Percent 9 2" xfId="20768" xr:uid="{00000000-0005-0000-0000-000091520000}"/>
    <cellStyle name="Percent 9 3" xfId="20769" xr:uid="{00000000-0005-0000-0000-000092520000}"/>
    <cellStyle name="Percent 9 4" xfId="20770" xr:uid="{00000000-0005-0000-0000-000093520000}"/>
    <cellStyle name="Percent 9 5" xfId="20771" xr:uid="{00000000-0005-0000-0000-000094520000}"/>
    <cellStyle name="Percent 9 6" xfId="20772" xr:uid="{00000000-0005-0000-0000-000095520000}"/>
    <cellStyle name="Percent 9 7" xfId="20773" xr:uid="{00000000-0005-0000-0000-000096520000}"/>
    <cellStyle name="Percent 9 8" xfId="20774" xr:uid="{00000000-0005-0000-0000-000097520000}"/>
    <cellStyle name="Percent 9 9" xfId="20775" xr:uid="{00000000-0005-0000-0000-000098520000}"/>
    <cellStyle name="PrePop Currency (0)" xfId="20776" xr:uid="{00000000-0005-0000-0000-000099520000}"/>
    <cellStyle name="PrePop Currency (2)" xfId="20777" xr:uid="{00000000-0005-0000-0000-00009A520000}"/>
    <cellStyle name="PrePop Units (0)" xfId="20778" xr:uid="{00000000-0005-0000-0000-00009B520000}"/>
    <cellStyle name="PrePop Units (1)" xfId="20779" xr:uid="{00000000-0005-0000-0000-00009C520000}"/>
    <cellStyle name="PrePop Units (2)" xfId="20780" xr:uid="{00000000-0005-0000-0000-00009D520000}"/>
    <cellStyle name="Price" xfId="20781" xr:uid="{00000000-0005-0000-0000-00009E520000}"/>
    <cellStyle name="Price 2" xfId="20782" xr:uid="{00000000-0005-0000-0000-00009F520000}"/>
    <cellStyle name="Price 3" xfId="20783" xr:uid="{00000000-0005-0000-0000-0000A0520000}"/>
    <cellStyle name="RunRep_Header" xfId="20784" xr:uid="{00000000-0005-0000-0000-0000A1520000}"/>
    <cellStyle name="Sheet Title" xfId="20785" xr:uid="{00000000-0005-0000-0000-0000A2520000}"/>
    <cellStyle name="showExposure" xfId="20786" xr:uid="{00000000-0005-0000-0000-0000A3520000}"/>
    <cellStyle name="showExposure 2" xfId="21329" xr:uid="{00000000-0005-0000-0000-0000A4520000}"/>
    <cellStyle name="showParameterE" xfId="20787" xr:uid="{00000000-0005-0000-0000-0000A5520000}"/>
    <cellStyle name="showParameterE 2" xfId="21330" xr:uid="{00000000-0005-0000-0000-0000A6520000}"/>
    <cellStyle name="Standard_AX-4-4-Profit-Loss-310899" xfId="20788" xr:uid="{00000000-0005-0000-0000-0000A7520000}"/>
    <cellStyle name="Style 1" xfId="20789" xr:uid="{00000000-0005-0000-0000-0000A8520000}"/>
    <cellStyle name="Style 1 2" xfId="20790" xr:uid="{00000000-0005-0000-0000-0000A9520000}"/>
    <cellStyle name="Style 1 2 2" xfId="20791" xr:uid="{00000000-0005-0000-0000-0000AA520000}"/>
    <cellStyle name="Style 1 3" xfId="20792" xr:uid="{00000000-0005-0000-0000-0000AB520000}"/>
    <cellStyle name="Style 1 4" xfId="20793" xr:uid="{00000000-0005-0000-0000-0000AC520000}"/>
    <cellStyle name="Style 2" xfId="20794" xr:uid="{00000000-0005-0000-0000-0000AD520000}"/>
    <cellStyle name="Style 3" xfId="20795" xr:uid="{00000000-0005-0000-0000-0000AE520000}"/>
    <cellStyle name="Style 4" xfId="20796" xr:uid="{00000000-0005-0000-0000-0000AF520000}"/>
    <cellStyle name="Style 5" xfId="20797" xr:uid="{00000000-0005-0000-0000-0000B0520000}"/>
    <cellStyle name="Style 6" xfId="20798" xr:uid="{00000000-0005-0000-0000-0000B1520000}"/>
    <cellStyle name="Style 7" xfId="20799" xr:uid="{00000000-0005-0000-0000-0000B2520000}"/>
    <cellStyle name="Style 8" xfId="20800"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332" xr:uid="{00000000-0005-0000-0000-0000CD520000}"/>
    <cellStyle name="Total 2 10 3" xfId="20826" xr:uid="{00000000-0005-0000-0000-0000CE520000}"/>
    <cellStyle name="Total 2 10 3 2" xfId="21333" xr:uid="{00000000-0005-0000-0000-0000CF520000}"/>
    <cellStyle name="Total 2 10 4" xfId="20827" xr:uid="{00000000-0005-0000-0000-0000D0520000}"/>
    <cellStyle name="Total 2 10 4 2" xfId="21334" xr:uid="{00000000-0005-0000-0000-0000D1520000}"/>
    <cellStyle name="Total 2 10 5" xfId="20828" xr:uid="{00000000-0005-0000-0000-0000D2520000}"/>
    <cellStyle name="Total 2 10 5 2" xfId="21335" xr:uid="{00000000-0005-0000-0000-0000D3520000}"/>
    <cellStyle name="Total 2 11" xfId="20829" xr:uid="{00000000-0005-0000-0000-0000D4520000}"/>
    <cellStyle name="Total 2 11 2" xfId="20830" xr:uid="{00000000-0005-0000-0000-0000D5520000}"/>
    <cellStyle name="Total 2 11 2 2" xfId="21337" xr:uid="{00000000-0005-0000-0000-0000D6520000}"/>
    <cellStyle name="Total 2 11 3" xfId="20831" xr:uid="{00000000-0005-0000-0000-0000D7520000}"/>
    <cellStyle name="Total 2 11 3 2" xfId="21338" xr:uid="{00000000-0005-0000-0000-0000D8520000}"/>
    <cellStyle name="Total 2 11 4" xfId="20832" xr:uid="{00000000-0005-0000-0000-0000D9520000}"/>
    <cellStyle name="Total 2 11 4 2" xfId="21339" xr:uid="{00000000-0005-0000-0000-0000DA520000}"/>
    <cellStyle name="Total 2 11 5" xfId="20833" xr:uid="{00000000-0005-0000-0000-0000DB520000}"/>
    <cellStyle name="Total 2 11 5 2" xfId="21340" xr:uid="{00000000-0005-0000-0000-0000DC520000}"/>
    <cellStyle name="Total 2 11 6" xfId="21336" xr:uid="{00000000-0005-0000-0000-0000DD520000}"/>
    <cellStyle name="Total 2 12" xfId="20834" xr:uid="{00000000-0005-0000-0000-0000DE520000}"/>
    <cellStyle name="Total 2 12 2" xfId="20835" xr:uid="{00000000-0005-0000-0000-0000DF520000}"/>
    <cellStyle name="Total 2 12 2 2" xfId="21342" xr:uid="{00000000-0005-0000-0000-0000E0520000}"/>
    <cellStyle name="Total 2 12 3" xfId="20836" xr:uid="{00000000-0005-0000-0000-0000E1520000}"/>
    <cellStyle name="Total 2 12 3 2" xfId="21343" xr:uid="{00000000-0005-0000-0000-0000E2520000}"/>
    <cellStyle name="Total 2 12 4" xfId="20837" xr:uid="{00000000-0005-0000-0000-0000E3520000}"/>
    <cellStyle name="Total 2 12 4 2" xfId="21344" xr:uid="{00000000-0005-0000-0000-0000E4520000}"/>
    <cellStyle name="Total 2 12 5" xfId="20838" xr:uid="{00000000-0005-0000-0000-0000E5520000}"/>
    <cellStyle name="Total 2 12 5 2" xfId="21345" xr:uid="{00000000-0005-0000-0000-0000E6520000}"/>
    <cellStyle name="Total 2 12 6" xfId="21341" xr:uid="{00000000-0005-0000-0000-0000E7520000}"/>
    <cellStyle name="Total 2 13" xfId="20839" xr:uid="{00000000-0005-0000-0000-0000E8520000}"/>
    <cellStyle name="Total 2 13 2" xfId="20840" xr:uid="{00000000-0005-0000-0000-0000E9520000}"/>
    <cellStyle name="Total 2 13 2 2" xfId="21347" xr:uid="{00000000-0005-0000-0000-0000EA520000}"/>
    <cellStyle name="Total 2 13 3" xfId="20841" xr:uid="{00000000-0005-0000-0000-0000EB520000}"/>
    <cellStyle name="Total 2 13 3 2" xfId="21348" xr:uid="{00000000-0005-0000-0000-0000EC520000}"/>
    <cellStyle name="Total 2 13 4" xfId="20842" xr:uid="{00000000-0005-0000-0000-0000ED520000}"/>
    <cellStyle name="Total 2 13 4 2" xfId="21349" xr:uid="{00000000-0005-0000-0000-0000EE520000}"/>
    <cellStyle name="Total 2 13 5" xfId="21346" xr:uid="{00000000-0005-0000-0000-0000EF520000}"/>
    <cellStyle name="Total 2 14" xfId="20843" xr:uid="{00000000-0005-0000-0000-0000F0520000}"/>
    <cellStyle name="Total 2 14 2" xfId="21350" xr:uid="{00000000-0005-0000-0000-0000F1520000}"/>
    <cellStyle name="Total 2 15" xfId="20844" xr:uid="{00000000-0005-0000-0000-0000F2520000}"/>
    <cellStyle name="Total 2 15 2" xfId="21351" xr:uid="{00000000-0005-0000-0000-0000F3520000}"/>
    <cellStyle name="Total 2 16" xfId="20845" xr:uid="{00000000-0005-0000-0000-0000F4520000}"/>
    <cellStyle name="Total 2 16 2" xfId="21352" xr:uid="{00000000-0005-0000-0000-0000F5520000}"/>
    <cellStyle name="Total 2 17" xfId="21331" xr:uid="{00000000-0005-0000-0000-0000F6520000}"/>
    <cellStyle name="Total 2 2" xfId="20846" xr:uid="{00000000-0005-0000-0000-0000F7520000}"/>
    <cellStyle name="Total 2 2 10" xfId="21353" xr:uid="{00000000-0005-0000-0000-0000F8520000}"/>
    <cellStyle name="Total 2 2 2" xfId="20847" xr:uid="{00000000-0005-0000-0000-0000F9520000}"/>
    <cellStyle name="Total 2 2 2 2" xfId="20848" xr:uid="{00000000-0005-0000-0000-0000FA520000}"/>
    <cellStyle name="Total 2 2 2 2 2" xfId="21355" xr:uid="{00000000-0005-0000-0000-0000FB520000}"/>
    <cellStyle name="Total 2 2 2 3" xfId="20849" xr:uid="{00000000-0005-0000-0000-0000FC520000}"/>
    <cellStyle name="Total 2 2 2 3 2" xfId="21356" xr:uid="{00000000-0005-0000-0000-0000FD520000}"/>
    <cellStyle name="Total 2 2 2 4" xfId="20850" xr:uid="{00000000-0005-0000-0000-0000FE520000}"/>
    <cellStyle name="Total 2 2 2 4 2" xfId="21357" xr:uid="{00000000-0005-0000-0000-0000FF520000}"/>
    <cellStyle name="Total 2 2 2 5" xfId="21354" xr:uid="{00000000-0005-0000-0000-000000530000}"/>
    <cellStyle name="Total 2 2 3" xfId="20851" xr:uid="{00000000-0005-0000-0000-000001530000}"/>
    <cellStyle name="Total 2 2 3 2" xfId="20852" xr:uid="{00000000-0005-0000-0000-000002530000}"/>
    <cellStyle name="Total 2 2 3 2 2" xfId="21359" xr:uid="{00000000-0005-0000-0000-000003530000}"/>
    <cellStyle name="Total 2 2 3 3" xfId="20853" xr:uid="{00000000-0005-0000-0000-000004530000}"/>
    <cellStyle name="Total 2 2 3 3 2" xfId="21360" xr:uid="{00000000-0005-0000-0000-000005530000}"/>
    <cellStyle name="Total 2 2 3 4" xfId="20854" xr:uid="{00000000-0005-0000-0000-000006530000}"/>
    <cellStyle name="Total 2 2 3 4 2" xfId="21361" xr:uid="{00000000-0005-0000-0000-000007530000}"/>
    <cellStyle name="Total 2 2 3 5" xfId="21358" xr:uid="{00000000-0005-0000-0000-000008530000}"/>
    <cellStyle name="Total 2 2 4" xfId="20855" xr:uid="{00000000-0005-0000-0000-000009530000}"/>
    <cellStyle name="Total 2 2 4 2" xfId="20856" xr:uid="{00000000-0005-0000-0000-00000A530000}"/>
    <cellStyle name="Total 2 2 4 2 2" xfId="21363" xr:uid="{00000000-0005-0000-0000-00000B530000}"/>
    <cellStyle name="Total 2 2 4 3" xfId="20857" xr:uid="{00000000-0005-0000-0000-00000C530000}"/>
    <cellStyle name="Total 2 2 4 3 2" xfId="21364" xr:uid="{00000000-0005-0000-0000-00000D530000}"/>
    <cellStyle name="Total 2 2 4 4" xfId="20858" xr:uid="{00000000-0005-0000-0000-00000E530000}"/>
    <cellStyle name="Total 2 2 4 4 2" xfId="21365" xr:uid="{00000000-0005-0000-0000-00000F530000}"/>
    <cellStyle name="Total 2 2 4 5" xfId="21362" xr:uid="{00000000-0005-0000-0000-000010530000}"/>
    <cellStyle name="Total 2 2 5" xfId="20859" xr:uid="{00000000-0005-0000-0000-000011530000}"/>
    <cellStyle name="Total 2 2 5 2" xfId="20860" xr:uid="{00000000-0005-0000-0000-000012530000}"/>
    <cellStyle name="Total 2 2 5 2 2" xfId="21367" xr:uid="{00000000-0005-0000-0000-000013530000}"/>
    <cellStyle name="Total 2 2 5 3" xfId="20861" xr:uid="{00000000-0005-0000-0000-000014530000}"/>
    <cellStyle name="Total 2 2 5 3 2" xfId="21368" xr:uid="{00000000-0005-0000-0000-000015530000}"/>
    <cellStyle name="Total 2 2 5 4" xfId="20862" xr:uid="{00000000-0005-0000-0000-000016530000}"/>
    <cellStyle name="Total 2 2 5 4 2" xfId="21369" xr:uid="{00000000-0005-0000-0000-000017530000}"/>
    <cellStyle name="Total 2 2 5 5" xfId="21366" xr:uid="{00000000-0005-0000-0000-000018530000}"/>
    <cellStyle name="Total 2 2 6" xfId="20863" xr:uid="{00000000-0005-0000-0000-000019530000}"/>
    <cellStyle name="Total 2 2 6 2" xfId="21370" xr:uid="{00000000-0005-0000-0000-00001A530000}"/>
    <cellStyle name="Total 2 2 7" xfId="20864" xr:uid="{00000000-0005-0000-0000-00001B530000}"/>
    <cellStyle name="Total 2 2 7 2" xfId="21371" xr:uid="{00000000-0005-0000-0000-00001C530000}"/>
    <cellStyle name="Total 2 2 8" xfId="20865" xr:uid="{00000000-0005-0000-0000-00001D530000}"/>
    <cellStyle name="Total 2 2 8 2" xfId="21372" xr:uid="{00000000-0005-0000-0000-00001E530000}"/>
    <cellStyle name="Total 2 2 9" xfId="20866" xr:uid="{00000000-0005-0000-0000-00001F530000}"/>
    <cellStyle name="Total 2 2 9 2" xfId="21373" xr:uid="{00000000-0005-0000-0000-000020530000}"/>
    <cellStyle name="Total 2 3" xfId="20867" xr:uid="{00000000-0005-0000-0000-000021530000}"/>
    <cellStyle name="Total 2 3 2" xfId="20868" xr:uid="{00000000-0005-0000-0000-000022530000}"/>
    <cellStyle name="Total 2 3 2 2" xfId="21374" xr:uid="{00000000-0005-0000-0000-000023530000}"/>
    <cellStyle name="Total 2 3 3" xfId="20869" xr:uid="{00000000-0005-0000-0000-000024530000}"/>
    <cellStyle name="Total 2 3 3 2" xfId="21375" xr:uid="{00000000-0005-0000-0000-000025530000}"/>
    <cellStyle name="Total 2 3 4" xfId="20870" xr:uid="{00000000-0005-0000-0000-000026530000}"/>
    <cellStyle name="Total 2 3 4 2" xfId="21376" xr:uid="{00000000-0005-0000-0000-000027530000}"/>
    <cellStyle name="Total 2 3 5" xfId="20871" xr:uid="{00000000-0005-0000-0000-000028530000}"/>
    <cellStyle name="Total 2 3 5 2" xfId="21377" xr:uid="{00000000-0005-0000-0000-000029530000}"/>
    <cellStyle name="Total 2 4" xfId="20872" xr:uid="{00000000-0005-0000-0000-00002A530000}"/>
    <cellStyle name="Total 2 4 2" xfId="20873" xr:uid="{00000000-0005-0000-0000-00002B530000}"/>
    <cellStyle name="Total 2 4 2 2" xfId="21378" xr:uid="{00000000-0005-0000-0000-00002C530000}"/>
    <cellStyle name="Total 2 4 3" xfId="20874" xr:uid="{00000000-0005-0000-0000-00002D530000}"/>
    <cellStyle name="Total 2 4 3 2" xfId="21379" xr:uid="{00000000-0005-0000-0000-00002E530000}"/>
    <cellStyle name="Total 2 4 4" xfId="20875" xr:uid="{00000000-0005-0000-0000-00002F530000}"/>
    <cellStyle name="Total 2 4 4 2" xfId="21380" xr:uid="{00000000-0005-0000-0000-000030530000}"/>
    <cellStyle name="Total 2 4 5" xfId="20876" xr:uid="{00000000-0005-0000-0000-000031530000}"/>
    <cellStyle name="Total 2 4 5 2" xfId="21381" xr:uid="{00000000-0005-0000-0000-000032530000}"/>
    <cellStyle name="Total 2 5" xfId="20877" xr:uid="{00000000-0005-0000-0000-000033530000}"/>
    <cellStyle name="Total 2 5 2" xfId="20878" xr:uid="{00000000-0005-0000-0000-000034530000}"/>
    <cellStyle name="Total 2 5 2 2" xfId="21382" xr:uid="{00000000-0005-0000-0000-000035530000}"/>
    <cellStyle name="Total 2 5 3" xfId="20879" xr:uid="{00000000-0005-0000-0000-000036530000}"/>
    <cellStyle name="Total 2 5 3 2" xfId="21383" xr:uid="{00000000-0005-0000-0000-000037530000}"/>
    <cellStyle name="Total 2 5 4" xfId="20880" xr:uid="{00000000-0005-0000-0000-000038530000}"/>
    <cellStyle name="Total 2 5 4 2" xfId="21384" xr:uid="{00000000-0005-0000-0000-000039530000}"/>
    <cellStyle name="Total 2 5 5" xfId="20881" xr:uid="{00000000-0005-0000-0000-00003A530000}"/>
    <cellStyle name="Total 2 5 5 2" xfId="21385" xr:uid="{00000000-0005-0000-0000-00003B530000}"/>
    <cellStyle name="Total 2 6" xfId="20882" xr:uid="{00000000-0005-0000-0000-00003C530000}"/>
    <cellStyle name="Total 2 6 2" xfId="20883" xr:uid="{00000000-0005-0000-0000-00003D530000}"/>
    <cellStyle name="Total 2 6 2 2" xfId="21386" xr:uid="{00000000-0005-0000-0000-00003E530000}"/>
    <cellStyle name="Total 2 6 3" xfId="20884" xr:uid="{00000000-0005-0000-0000-00003F530000}"/>
    <cellStyle name="Total 2 6 3 2" xfId="21387" xr:uid="{00000000-0005-0000-0000-000040530000}"/>
    <cellStyle name="Total 2 6 4" xfId="20885" xr:uid="{00000000-0005-0000-0000-000041530000}"/>
    <cellStyle name="Total 2 6 4 2" xfId="21388" xr:uid="{00000000-0005-0000-0000-000042530000}"/>
    <cellStyle name="Total 2 6 5" xfId="20886" xr:uid="{00000000-0005-0000-0000-000043530000}"/>
    <cellStyle name="Total 2 6 5 2" xfId="21389" xr:uid="{00000000-0005-0000-0000-000044530000}"/>
    <cellStyle name="Total 2 7" xfId="20887" xr:uid="{00000000-0005-0000-0000-000045530000}"/>
    <cellStyle name="Total 2 7 2" xfId="20888" xr:uid="{00000000-0005-0000-0000-000046530000}"/>
    <cellStyle name="Total 2 7 2 2" xfId="21390" xr:uid="{00000000-0005-0000-0000-000047530000}"/>
    <cellStyle name="Total 2 7 3" xfId="20889" xr:uid="{00000000-0005-0000-0000-000048530000}"/>
    <cellStyle name="Total 2 7 3 2" xfId="21391" xr:uid="{00000000-0005-0000-0000-000049530000}"/>
    <cellStyle name="Total 2 7 4" xfId="20890" xr:uid="{00000000-0005-0000-0000-00004A530000}"/>
    <cellStyle name="Total 2 7 4 2" xfId="21392" xr:uid="{00000000-0005-0000-0000-00004B530000}"/>
    <cellStyle name="Total 2 7 5" xfId="20891" xr:uid="{00000000-0005-0000-0000-00004C530000}"/>
    <cellStyle name="Total 2 7 5 2" xfId="21393" xr:uid="{00000000-0005-0000-0000-00004D530000}"/>
    <cellStyle name="Total 2 8" xfId="20892" xr:uid="{00000000-0005-0000-0000-00004E530000}"/>
    <cellStyle name="Total 2 8 2" xfId="20893" xr:uid="{00000000-0005-0000-0000-00004F530000}"/>
    <cellStyle name="Total 2 8 2 2" xfId="21394" xr:uid="{00000000-0005-0000-0000-000050530000}"/>
    <cellStyle name="Total 2 8 3" xfId="20894" xr:uid="{00000000-0005-0000-0000-000051530000}"/>
    <cellStyle name="Total 2 8 3 2" xfId="21395" xr:uid="{00000000-0005-0000-0000-000052530000}"/>
    <cellStyle name="Total 2 8 4" xfId="20895" xr:uid="{00000000-0005-0000-0000-000053530000}"/>
    <cellStyle name="Total 2 8 4 2" xfId="21396" xr:uid="{00000000-0005-0000-0000-000054530000}"/>
    <cellStyle name="Total 2 8 5" xfId="20896" xr:uid="{00000000-0005-0000-0000-000055530000}"/>
    <cellStyle name="Total 2 8 5 2" xfId="21397" xr:uid="{00000000-0005-0000-0000-000056530000}"/>
    <cellStyle name="Total 2 9" xfId="20897" xr:uid="{00000000-0005-0000-0000-000057530000}"/>
    <cellStyle name="Total 2 9 2" xfId="20898" xr:uid="{00000000-0005-0000-0000-000058530000}"/>
    <cellStyle name="Total 2 9 2 2" xfId="21398" xr:uid="{00000000-0005-0000-0000-000059530000}"/>
    <cellStyle name="Total 2 9 3" xfId="20899" xr:uid="{00000000-0005-0000-0000-00005A530000}"/>
    <cellStyle name="Total 2 9 3 2" xfId="21399" xr:uid="{00000000-0005-0000-0000-00005B530000}"/>
    <cellStyle name="Total 2 9 4" xfId="20900" xr:uid="{00000000-0005-0000-0000-00005C530000}"/>
    <cellStyle name="Total 2 9 4 2" xfId="21400" xr:uid="{00000000-0005-0000-0000-00005D530000}"/>
    <cellStyle name="Total 2 9 5" xfId="20901" xr:uid="{00000000-0005-0000-0000-00005E530000}"/>
    <cellStyle name="Total 2 9 5 2" xfId="21401" xr:uid="{00000000-0005-0000-0000-00005F530000}"/>
    <cellStyle name="Total 3" xfId="20902" xr:uid="{00000000-0005-0000-0000-000060530000}"/>
    <cellStyle name="Total 3 2" xfId="20903" xr:uid="{00000000-0005-0000-0000-000061530000}"/>
    <cellStyle name="Total 3 2 2" xfId="21403" xr:uid="{00000000-0005-0000-0000-000062530000}"/>
    <cellStyle name="Total 3 3" xfId="20904" xr:uid="{00000000-0005-0000-0000-000063530000}"/>
    <cellStyle name="Total 3 3 2" xfId="21404" xr:uid="{00000000-0005-0000-0000-000064530000}"/>
    <cellStyle name="Total 3 4" xfId="21402" xr:uid="{00000000-0005-0000-0000-000065530000}"/>
    <cellStyle name="Total 4" xfId="20905" xr:uid="{00000000-0005-0000-0000-000066530000}"/>
    <cellStyle name="Total 4 2" xfId="20906" xr:uid="{00000000-0005-0000-0000-000067530000}"/>
    <cellStyle name="Total 4 2 2" xfId="21406" xr:uid="{00000000-0005-0000-0000-000068530000}"/>
    <cellStyle name="Total 4 3" xfId="20907" xr:uid="{00000000-0005-0000-0000-000069530000}"/>
    <cellStyle name="Total 4 3 2" xfId="21407" xr:uid="{00000000-0005-0000-0000-00006A530000}"/>
    <cellStyle name="Total 4 4" xfId="21405" xr:uid="{00000000-0005-0000-0000-00006B530000}"/>
    <cellStyle name="Total 5" xfId="20908" xr:uid="{00000000-0005-0000-0000-00006C530000}"/>
    <cellStyle name="Total 5 2" xfId="20909" xr:uid="{00000000-0005-0000-0000-00006D530000}"/>
    <cellStyle name="Total 5 2 2" xfId="21409" xr:uid="{00000000-0005-0000-0000-00006E530000}"/>
    <cellStyle name="Total 5 3" xfId="20910" xr:uid="{00000000-0005-0000-0000-00006F530000}"/>
    <cellStyle name="Total 5 3 2" xfId="21410" xr:uid="{00000000-0005-0000-0000-000070530000}"/>
    <cellStyle name="Total 5 4" xfId="21408" xr:uid="{00000000-0005-0000-0000-000071530000}"/>
    <cellStyle name="Total 6" xfId="20911" xr:uid="{00000000-0005-0000-0000-000072530000}"/>
    <cellStyle name="Total 6 2" xfId="20912" xr:uid="{00000000-0005-0000-0000-000073530000}"/>
    <cellStyle name="Total 6 2 2" xfId="21412" xr:uid="{00000000-0005-0000-0000-000074530000}"/>
    <cellStyle name="Total 6 3" xfId="20913" xr:uid="{00000000-0005-0000-0000-000075530000}"/>
    <cellStyle name="Total 6 3 2" xfId="21413" xr:uid="{00000000-0005-0000-0000-000076530000}"/>
    <cellStyle name="Total 6 4" xfId="21411" xr:uid="{00000000-0005-0000-0000-000077530000}"/>
    <cellStyle name="Total 7" xfId="20914" xr:uid="{00000000-0005-0000-0000-000078530000}"/>
    <cellStyle name="Total 7 2" xfId="21414"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sheetViews>
  <sheetFormatPr defaultColWidth="9.109375" defaultRowHeight="13.8"/>
  <cols>
    <col min="1" max="1" width="10.33203125" style="4" customWidth="1"/>
    <col min="2" max="2" width="143.88671875" style="5" customWidth="1"/>
    <col min="3" max="3" width="27.21875" style="5" customWidth="1"/>
    <col min="4" max="6" width="9.109375" style="5"/>
    <col min="7" max="7" width="10.109375" style="5" customWidth="1"/>
    <col min="8" max="16384" width="9.109375" style="5"/>
  </cols>
  <sheetData>
    <row r="1" spans="1:3">
      <c r="A1" s="97"/>
      <c r="B1" s="109" t="s">
        <v>222</v>
      </c>
      <c r="C1" s="97"/>
    </row>
    <row r="2" spans="1:3" ht="14.4">
      <c r="A2" s="110">
        <v>1</v>
      </c>
      <c r="B2" s="207" t="s">
        <v>223</v>
      </c>
      <c r="C2" s="497" t="s">
        <v>713</v>
      </c>
    </row>
    <row r="3" spans="1:3" ht="14.4">
      <c r="A3" s="110">
        <v>2</v>
      </c>
      <c r="B3" s="208" t="s">
        <v>219</v>
      </c>
      <c r="C3" s="498" t="s">
        <v>714</v>
      </c>
    </row>
    <row r="4" spans="1:3" ht="14.4">
      <c r="A4" s="110">
        <v>3</v>
      </c>
      <c r="B4" s="209" t="s">
        <v>224</v>
      </c>
      <c r="C4" s="498" t="s">
        <v>715</v>
      </c>
    </row>
    <row r="5" spans="1:3" ht="14.4">
      <c r="A5" s="111">
        <v>4</v>
      </c>
      <c r="B5" s="210" t="s">
        <v>220</v>
      </c>
      <c r="C5" s="499" t="s">
        <v>716</v>
      </c>
    </row>
    <row r="6" spans="1:3" s="112" customFormat="1" ht="45.75" customHeight="1">
      <c r="A6" s="813" t="s">
        <v>296</v>
      </c>
      <c r="B6" s="814"/>
      <c r="C6" s="814"/>
    </row>
    <row r="7" spans="1:3">
      <c r="A7" s="113" t="s">
        <v>29</v>
      </c>
      <c r="B7" s="109" t="s">
        <v>221</v>
      </c>
    </row>
    <row r="8" spans="1:3">
      <c r="A8" s="97">
        <v>1</v>
      </c>
      <c r="B8" s="142" t="s">
        <v>20</v>
      </c>
    </row>
    <row r="9" spans="1:3">
      <c r="A9" s="97">
        <v>2</v>
      </c>
      <c r="B9" s="143" t="s">
        <v>21</v>
      </c>
    </row>
    <row r="10" spans="1:3">
      <c r="A10" s="97">
        <v>3</v>
      </c>
      <c r="B10" s="143" t="s">
        <v>22</v>
      </c>
    </row>
    <row r="11" spans="1:3">
      <c r="A11" s="97">
        <v>4</v>
      </c>
      <c r="B11" s="143" t="s">
        <v>23</v>
      </c>
      <c r="C11" s="44"/>
    </row>
    <row r="12" spans="1:3">
      <c r="A12" s="97">
        <v>5</v>
      </c>
      <c r="B12" s="143" t="s">
        <v>24</v>
      </c>
    </row>
    <row r="13" spans="1:3">
      <c r="A13" s="97">
        <v>6</v>
      </c>
      <c r="B13" s="144" t="s">
        <v>231</v>
      </c>
    </row>
    <row r="14" spans="1:3">
      <c r="A14" s="97">
        <v>7</v>
      </c>
      <c r="B14" s="143" t="s">
        <v>225</v>
      </c>
    </row>
    <row r="15" spans="1:3">
      <c r="A15" s="97">
        <v>8</v>
      </c>
      <c r="B15" s="143" t="s">
        <v>226</v>
      </c>
    </row>
    <row r="16" spans="1:3">
      <c r="A16" s="97">
        <v>9</v>
      </c>
      <c r="B16" s="143" t="s">
        <v>25</v>
      </c>
    </row>
    <row r="17" spans="1:2">
      <c r="A17" s="206" t="s">
        <v>295</v>
      </c>
      <c r="B17" s="205" t="s">
        <v>282</v>
      </c>
    </row>
    <row r="18" spans="1:2">
      <c r="A18" s="97">
        <v>10</v>
      </c>
      <c r="B18" s="143" t="s">
        <v>26</v>
      </c>
    </row>
    <row r="19" spans="1:2">
      <c r="A19" s="97">
        <v>11</v>
      </c>
      <c r="B19" s="144" t="s">
        <v>227</v>
      </c>
    </row>
    <row r="20" spans="1:2">
      <c r="A20" s="97">
        <v>12</v>
      </c>
      <c r="B20" s="144" t="s">
        <v>27</v>
      </c>
    </row>
    <row r="21" spans="1:2">
      <c r="A21" s="257">
        <v>13</v>
      </c>
      <c r="B21" s="258" t="s">
        <v>228</v>
      </c>
    </row>
    <row r="22" spans="1:2">
      <c r="A22" s="257">
        <v>14</v>
      </c>
      <c r="B22" s="259" t="s">
        <v>253</v>
      </c>
    </row>
    <row r="23" spans="1:2">
      <c r="A23" s="260">
        <v>15</v>
      </c>
      <c r="B23" s="261" t="s">
        <v>28</v>
      </c>
    </row>
    <row r="24" spans="1:2">
      <c r="A24" s="260">
        <v>15.1</v>
      </c>
      <c r="B24" s="262" t="s">
        <v>309</v>
      </c>
    </row>
    <row r="25" spans="1:2">
      <c r="A25" s="260">
        <v>16</v>
      </c>
      <c r="B25" s="262" t="s">
        <v>373</v>
      </c>
    </row>
    <row r="26" spans="1:2">
      <c r="A26" s="260">
        <v>17</v>
      </c>
      <c r="B26" s="262" t="s">
        <v>414</v>
      </c>
    </row>
    <row r="27" spans="1:2">
      <c r="A27" s="260">
        <v>18</v>
      </c>
      <c r="B27" s="262" t="s">
        <v>703</v>
      </c>
    </row>
    <row r="28" spans="1:2">
      <c r="A28" s="260">
        <v>19</v>
      </c>
      <c r="B28" s="262" t="s">
        <v>704</v>
      </c>
    </row>
    <row r="29" spans="1:2">
      <c r="A29" s="260">
        <v>20</v>
      </c>
      <c r="B29" s="306" t="s">
        <v>705</v>
      </c>
    </row>
    <row r="30" spans="1:2">
      <c r="A30" s="260">
        <v>21</v>
      </c>
      <c r="B30" s="262" t="s">
        <v>530</v>
      </c>
    </row>
    <row r="31" spans="1:2">
      <c r="A31" s="260">
        <v>22</v>
      </c>
      <c r="B31" s="262" t="s">
        <v>706</v>
      </c>
    </row>
    <row r="32" spans="1:2">
      <c r="A32" s="260">
        <v>23</v>
      </c>
      <c r="B32" s="262" t="s">
        <v>707</v>
      </c>
    </row>
    <row r="33" spans="1:2">
      <c r="A33" s="260">
        <v>24</v>
      </c>
      <c r="B33" s="262" t="s">
        <v>708</v>
      </c>
    </row>
    <row r="34" spans="1:2">
      <c r="A34" s="260">
        <v>25</v>
      </c>
      <c r="B34" s="262" t="s">
        <v>415</v>
      </c>
    </row>
    <row r="35" spans="1:2">
      <c r="A35" s="260">
        <v>26</v>
      </c>
      <c r="B35" s="262"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2"/>
  <cols>
    <col min="1" max="1" width="9.5546875" style="47" bestFit="1" customWidth="1"/>
    <col min="2" max="2" width="132.44140625" style="4" customWidth="1"/>
    <col min="3" max="3" width="18.44140625" style="4" customWidth="1"/>
    <col min="4" max="16384" width="9.109375" style="4"/>
  </cols>
  <sheetData>
    <row r="1" spans="1:3">
      <c r="A1" s="2" t="s">
        <v>30</v>
      </c>
      <c r="B1" s="3" t="str">
        <f>'Info '!C2</f>
        <v>JSC "Liberty Bank"</v>
      </c>
    </row>
    <row r="2" spans="1:3" s="37" customFormat="1" ht="15.75" customHeight="1">
      <c r="A2" s="37" t="s">
        <v>31</v>
      </c>
      <c r="B2" s="500">
        <f>'1. key ratios '!B2</f>
        <v>45199</v>
      </c>
    </row>
    <row r="3" spans="1:3" s="37" customFormat="1" ht="15.75" customHeight="1"/>
    <row r="4" spans="1:3" ht="13.8" thickBot="1">
      <c r="A4" s="47" t="s">
        <v>143</v>
      </c>
      <c r="B4" s="83" t="s">
        <v>142</v>
      </c>
    </row>
    <row r="5" spans="1:3">
      <c r="A5" s="48" t="s">
        <v>6</v>
      </c>
      <c r="B5" s="49"/>
      <c r="C5" s="50" t="s">
        <v>35</v>
      </c>
    </row>
    <row r="6" spans="1:3" ht="13.8">
      <c r="A6" s="51">
        <v>1</v>
      </c>
      <c r="B6" s="52" t="s">
        <v>141</v>
      </c>
      <c r="C6" s="771">
        <f>SUM(C7:C11)</f>
        <v>470191779.31239629</v>
      </c>
    </row>
    <row r="7" spans="1:3" ht="13.8">
      <c r="A7" s="51">
        <v>2</v>
      </c>
      <c r="B7" s="53" t="s">
        <v>140</v>
      </c>
      <c r="C7" s="772">
        <v>44490459.529999994</v>
      </c>
    </row>
    <row r="8" spans="1:3" ht="13.8">
      <c r="A8" s="51">
        <v>3</v>
      </c>
      <c r="B8" s="54" t="s">
        <v>139</v>
      </c>
      <c r="C8" s="772">
        <v>36850537.079555564</v>
      </c>
    </row>
    <row r="9" spans="1:3" ht="13.8">
      <c r="A9" s="51">
        <v>4</v>
      </c>
      <c r="B9" s="54" t="s">
        <v>138</v>
      </c>
      <c r="C9" s="772">
        <v>22428115.0071842</v>
      </c>
    </row>
    <row r="10" spans="1:3" ht="13.8">
      <c r="A10" s="51">
        <v>5</v>
      </c>
      <c r="B10" s="54" t="s">
        <v>137</v>
      </c>
      <c r="C10" s="772">
        <v>0</v>
      </c>
    </row>
    <row r="11" spans="1:3" ht="13.8">
      <c r="A11" s="51">
        <v>6</v>
      </c>
      <c r="B11" s="55" t="s">
        <v>136</v>
      </c>
      <c r="C11" s="772">
        <v>366422667.69565654</v>
      </c>
    </row>
    <row r="12" spans="1:3" s="23" customFormat="1" ht="13.8">
      <c r="A12" s="51">
        <v>7</v>
      </c>
      <c r="B12" s="52" t="s">
        <v>135</v>
      </c>
      <c r="C12" s="773">
        <f>SUM(C13:C28)</f>
        <v>85230967.190915599</v>
      </c>
    </row>
    <row r="13" spans="1:3" s="23" customFormat="1" ht="13.8">
      <c r="A13" s="51">
        <v>8</v>
      </c>
      <c r="B13" s="56" t="s">
        <v>134</v>
      </c>
      <c r="C13" s="774">
        <v>22428115.0071842</v>
      </c>
    </row>
    <row r="14" spans="1:3" s="23" customFormat="1" ht="26.4">
      <c r="A14" s="51">
        <v>9</v>
      </c>
      <c r="B14" s="57" t="s">
        <v>133</v>
      </c>
      <c r="C14" s="774">
        <v>3037000.6837313883</v>
      </c>
    </row>
    <row r="15" spans="1:3" s="23" customFormat="1" ht="13.8">
      <c r="A15" s="51">
        <v>10</v>
      </c>
      <c r="B15" s="58" t="s">
        <v>132</v>
      </c>
      <c r="C15" s="774">
        <v>59659118.200000018</v>
      </c>
    </row>
    <row r="16" spans="1:3" s="23" customFormat="1" ht="13.8">
      <c r="A16" s="51">
        <v>11</v>
      </c>
      <c r="B16" s="59" t="s">
        <v>131</v>
      </c>
      <c r="C16" s="774">
        <v>0</v>
      </c>
    </row>
    <row r="17" spans="1:3" s="23" customFormat="1" ht="13.8">
      <c r="A17" s="51">
        <v>12</v>
      </c>
      <c r="B17" s="58" t="s">
        <v>130</v>
      </c>
      <c r="C17" s="774">
        <v>0</v>
      </c>
    </row>
    <row r="18" spans="1:3" s="23" customFormat="1" ht="13.8">
      <c r="A18" s="51">
        <v>13</v>
      </c>
      <c r="B18" s="58" t="s">
        <v>129</v>
      </c>
      <c r="C18" s="774">
        <v>0</v>
      </c>
    </row>
    <row r="19" spans="1:3" s="23" customFormat="1" ht="13.8">
      <c r="A19" s="51">
        <v>14</v>
      </c>
      <c r="B19" s="58" t="s">
        <v>128</v>
      </c>
      <c r="C19" s="774">
        <v>0</v>
      </c>
    </row>
    <row r="20" spans="1:3" s="23" customFormat="1" ht="13.8">
      <c r="A20" s="51">
        <v>15</v>
      </c>
      <c r="B20" s="58" t="s">
        <v>127</v>
      </c>
      <c r="C20" s="774">
        <v>0</v>
      </c>
    </row>
    <row r="21" spans="1:3" s="23" customFormat="1" ht="26.4">
      <c r="A21" s="51">
        <v>16</v>
      </c>
      <c r="B21" s="57" t="s">
        <v>126</v>
      </c>
      <c r="C21" s="774">
        <v>0</v>
      </c>
    </row>
    <row r="22" spans="1:3" s="23" customFormat="1" ht="13.8">
      <c r="A22" s="51">
        <v>17</v>
      </c>
      <c r="B22" s="60" t="s">
        <v>125</v>
      </c>
      <c r="C22" s="774">
        <v>106733.3</v>
      </c>
    </row>
    <row r="23" spans="1:3" s="23" customFormat="1" ht="13.8">
      <c r="A23" s="51">
        <v>18</v>
      </c>
      <c r="B23" s="435" t="s">
        <v>553</v>
      </c>
      <c r="C23" s="774">
        <v>0</v>
      </c>
    </row>
    <row r="24" spans="1:3" s="23" customFormat="1" ht="13.8">
      <c r="A24" s="51">
        <v>19</v>
      </c>
      <c r="B24" s="57" t="s">
        <v>124</v>
      </c>
      <c r="C24" s="774">
        <v>0</v>
      </c>
    </row>
    <row r="25" spans="1:3" s="23" customFormat="1" ht="26.4">
      <c r="A25" s="51">
        <v>20</v>
      </c>
      <c r="B25" s="57" t="s">
        <v>101</v>
      </c>
      <c r="C25" s="774">
        <v>0</v>
      </c>
    </row>
    <row r="26" spans="1:3" s="23" customFormat="1" ht="13.8">
      <c r="A26" s="51">
        <v>21</v>
      </c>
      <c r="B26" s="61" t="s">
        <v>123</v>
      </c>
      <c r="C26" s="774">
        <v>0</v>
      </c>
    </row>
    <row r="27" spans="1:3" s="23" customFormat="1" ht="13.8">
      <c r="A27" s="51">
        <v>22</v>
      </c>
      <c r="B27" s="61" t="s">
        <v>122</v>
      </c>
      <c r="C27" s="774">
        <v>0</v>
      </c>
    </row>
    <row r="28" spans="1:3" s="23" customFormat="1" ht="13.8">
      <c r="A28" s="51">
        <v>23</v>
      </c>
      <c r="B28" s="61" t="s">
        <v>121</v>
      </c>
      <c r="C28" s="774">
        <v>0</v>
      </c>
    </row>
    <row r="29" spans="1:3" s="23" customFormat="1" ht="13.8">
      <c r="A29" s="51">
        <v>24</v>
      </c>
      <c r="B29" s="62" t="s">
        <v>120</v>
      </c>
      <c r="C29" s="773">
        <f>C6-C12</f>
        <v>384960812.1214807</v>
      </c>
    </row>
    <row r="30" spans="1:3" s="23" customFormat="1" ht="13.8">
      <c r="A30" s="63"/>
      <c r="B30" s="64"/>
      <c r="C30" s="774"/>
    </row>
    <row r="31" spans="1:3" s="23" customFormat="1" ht="13.8">
      <c r="A31" s="63">
        <v>25</v>
      </c>
      <c r="B31" s="62" t="s">
        <v>119</v>
      </c>
      <c r="C31" s="773">
        <f>C32+C35</f>
        <v>4565384</v>
      </c>
    </row>
    <row r="32" spans="1:3" s="23" customFormat="1" ht="13.8">
      <c r="A32" s="63">
        <v>26</v>
      </c>
      <c r="B32" s="54" t="s">
        <v>118</v>
      </c>
      <c r="C32" s="775">
        <f>C33+C34</f>
        <v>45653.84</v>
      </c>
    </row>
    <row r="33" spans="1:3" s="23" customFormat="1" ht="13.8">
      <c r="A33" s="63">
        <v>27</v>
      </c>
      <c r="B33" s="65" t="s">
        <v>192</v>
      </c>
      <c r="C33" s="774">
        <v>45653.84</v>
      </c>
    </row>
    <row r="34" spans="1:3" s="23" customFormat="1" ht="13.8">
      <c r="A34" s="63">
        <v>28</v>
      </c>
      <c r="B34" s="65" t="s">
        <v>117</v>
      </c>
      <c r="C34" s="774">
        <v>0</v>
      </c>
    </row>
    <row r="35" spans="1:3" s="23" customFormat="1" ht="13.8">
      <c r="A35" s="63">
        <v>29</v>
      </c>
      <c r="B35" s="54" t="s">
        <v>116</v>
      </c>
      <c r="C35" s="774">
        <v>4519730.16</v>
      </c>
    </row>
    <row r="36" spans="1:3" s="23" customFormat="1" ht="13.8">
      <c r="A36" s="63">
        <v>30</v>
      </c>
      <c r="B36" s="62" t="s">
        <v>115</v>
      </c>
      <c r="C36" s="773">
        <f>SUM(C37:C41)</f>
        <v>0</v>
      </c>
    </row>
    <row r="37" spans="1:3" s="23" customFormat="1" ht="13.8">
      <c r="A37" s="63">
        <v>31</v>
      </c>
      <c r="B37" s="57" t="s">
        <v>114</v>
      </c>
      <c r="C37" s="774">
        <v>0</v>
      </c>
    </row>
    <row r="38" spans="1:3" s="23" customFormat="1" ht="13.8">
      <c r="A38" s="63">
        <v>32</v>
      </c>
      <c r="B38" s="58" t="s">
        <v>113</v>
      </c>
      <c r="C38" s="774">
        <v>0</v>
      </c>
    </row>
    <row r="39" spans="1:3" s="23" customFormat="1" ht="13.8">
      <c r="A39" s="63">
        <v>33</v>
      </c>
      <c r="B39" s="57" t="s">
        <v>112</v>
      </c>
      <c r="C39" s="774">
        <v>0</v>
      </c>
    </row>
    <row r="40" spans="1:3" s="23" customFormat="1" ht="26.4">
      <c r="A40" s="63">
        <v>34</v>
      </c>
      <c r="B40" s="57" t="s">
        <v>101</v>
      </c>
      <c r="C40" s="774">
        <v>0</v>
      </c>
    </row>
    <row r="41" spans="1:3" s="23" customFormat="1" ht="13.8">
      <c r="A41" s="63">
        <v>35</v>
      </c>
      <c r="B41" s="61" t="s">
        <v>111</v>
      </c>
      <c r="C41" s="774">
        <v>0</v>
      </c>
    </row>
    <row r="42" spans="1:3" s="23" customFormat="1" ht="13.8">
      <c r="A42" s="63">
        <v>36</v>
      </c>
      <c r="B42" s="62" t="s">
        <v>110</v>
      </c>
      <c r="C42" s="773">
        <f>C31-C36</f>
        <v>4565384</v>
      </c>
    </row>
    <row r="43" spans="1:3" s="23" customFormat="1" ht="13.8">
      <c r="A43" s="63"/>
      <c r="B43" s="64"/>
      <c r="C43" s="774"/>
    </row>
    <row r="44" spans="1:3" s="23" customFormat="1" ht="13.8">
      <c r="A44" s="63">
        <v>37</v>
      </c>
      <c r="B44" s="66" t="s">
        <v>109</v>
      </c>
      <c r="C44" s="773">
        <f>SUM(C45:C47)</f>
        <v>63595190.635999985</v>
      </c>
    </row>
    <row r="45" spans="1:3" s="23" customFormat="1" ht="13.8">
      <c r="A45" s="63">
        <v>38</v>
      </c>
      <c r="B45" s="54" t="s">
        <v>108</v>
      </c>
      <c r="C45" s="774">
        <v>63595190.635999985</v>
      </c>
    </row>
    <row r="46" spans="1:3" s="23" customFormat="1" ht="13.8">
      <c r="A46" s="63">
        <v>39</v>
      </c>
      <c r="B46" s="54" t="s">
        <v>107</v>
      </c>
      <c r="C46" s="774">
        <v>0</v>
      </c>
    </row>
    <row r="47" spans="1:3" s="23" customFormat="1" ht="13.8">
      <c r="A47" s="63">
        <v>40</v>
      </c>
      <c r="B47" s="54" t="s">
        <v>106</v>
      </c>
      <c r="C47" s="774">
        <v>0</v>
      </c>
    </row>
    <row r="48" spans="1:3" s="23" customFormat="1" ht="13.8">
      <c r="A48" s="63">
        <v>41</v>
      </c>
      <c r="B48" s="66" t="s">
        <v>105</v>
      </c>
      <c r="C48" s="773">
        <f>SUM(C49:C52)</f>
        <v>0</v>
      </c>
    </row>
    <row r="49" spans="1:3" s="23" customFormat="1" ht="13.8">
      <c r="A49" s="63">
        <v>42</v>
      </c>
      <c r="B49" s="57" t="s">
        <v>104</v>
      </c>
      <c r="C49" s="774">
        <v>0</v>
      </c>
    </row>
    <row r="50" spans="1:3" s="23" customFormat="1" ht="13.8">
      <c r="A50" s="63">
        <v>43</v>
      </c>
      <c r="B50" s="58" t="s">
        <v>103</v>
      </c>
      <c r="C50" s="774">
        <v>0</v>
      </c>
    </row>
    <row r="51" spans="1:3" s="23" customFormat="1" ht="13.8">
      <c r="A51" s="63">
        <v>44</v>
      </c>
      <c r="B51" s="57" t="s">
        <v>102</v>
      </c>
      <c r="C51" s="774">
        <v>0</v>
      </c>
    </row>
    <row r="52" spans="1:3" s="23" customFormat="1" ht="26.4">
      <c r="A52" s="63">
        <v>45</v>
      </c>
      <c r="B52" s="57" t="s">
        <v>101</v>
      </c>
      <c r="C52" s="774">
        <v>0</v>
      </c>
    </row>
    <row r="53" spans="1:3" s="23" customFormat="1" ht="14.4" thickBot="1">
      <c r="A53" s="63">
        <v>46</v>
      </c>
      <c r="B53" s="67" t="s">
        <v>100</v>
      </c>
      <c r="C53" s="519">
        <f>C44-C48</f>
        <v>63595190.635999985</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Normal="100" workbookViewId="0">
      <selection activeCell="G22" sqref="G22"/>
    </sheetView>
  </sheetViews>
  <sheetFormatPr defaultColWidth="9.109375" defaultRowHeight="13.8"/>
  <cols>
    <col min="1" max="1" width="9.44140625" style="155" bestFit="1" customWidth="1"/>
    <col min="2" max="2" width="59" style="155" customWidth="1"/>
    <col min="3" max="3" width="16.6640625" style="155" bestFit="1" customWidth="1"/>
    <col min="4" max="4" width="14.33203125" style="155" bestFit="1" customWidth="1"/>
    <col min="5" max="16384" width="9.109375" style="155"/>
  </cols>
  <sheetData>
    <row r="1" spans="1:4">
      <c r="A1" s="191" t="s">
        <v>30</v>
      </c>
      <c r="B1" s="3" t="str">
        <f>'Info '!C2</f>
        <v>JSC "Liberty Bank"</v>
      </c>
    </row>
    <row r="2" spans="1:4" s="130" customFormat="1" ht="15.75" customHeight="1">
      <c r="A2" s="130" t="s">
        <v>31</v>
      </c>
      <c r="B2" s="500">
        <f>'1. key ratios '!B2</f>
        <v>45199</v>
      </c>
    </row>
    <row r="3" spans="1:4" s="130" customFormat="1" ht="15.75" customHeight="1"/>
    <row r="4" spans="1:4" ht="14.4" thickBot="1">
      <c r="A4" s="170" t="s">
        <v>281</v>
      </c>
      <c r="B4" s="199" t="s">
        <v>282</v>
      </c>
    </row>
    <row r="5" spans="1:4" s="200" customFormat="1" ht="12.75" customHeight="1">
      <c r="A5" s="255"/>
      <c r="B5" s="256" t="s">
        <v>285</v>
      </c>
      <c r="C5" s="192" t="s">
        <v>283</v>
      </c>
      <c r="D5" s="193" t="s">
        <v>284</v>
      </c>
    </row>
    <row r="6" spans="1:4" s="201" customFormat="1">
      <c r="A6" s="194">
        <v>1</v>
      </c>
      <c r="B6" s="251" t="s">
        <v>286</v>
      </c>
      <c r="C6" s="251"/>
      <c r="D6" s="195"/>
    </row>
    <row r="7" spans="1:4" s="201" customFormat="1">
      <c r="A7" s="196" t="s">
        <v>272</v>
      </c>
      <c r="B7" s="252" t="s">
        <v>287</v>
      </c>
      <c r="C7" s="244">
        <v>4.4999999999999998E-2</v>
      </c>
      <c r="D7" s="579">
        <v>128158165.42895335</v>
      </c>
    </row>
    <row r="8" spans="1:4" s="201" customFormat="1">
      <c r="A8" s="196" t="s">
        <v>273</v>
      </c>
      <c r="B8" s="252" t="s">
        <v>288</v>
      </c>
      <c r="C8" s="245">
        <v>0.06</v>
      </c>
      <c r="D8" s="579">
        <v>170877553.90527114</v>
      </c>
    </row>
    <row r="9" spans="1:4" s="201" customFormat="1">
      <c r="A9" s="196" t="s">
        <v>274</v>
      </c>
      <c r="B9" s="252" t="s">
        <v>289</v>
      </c>
      <c r="C9" s="245">
        <v>0.08</v>
      </c>
      <c r="D9" s="579">
        <v>227836738.54036152</v>
      </c>
    </row>
    <row r="10" spans="1:4" s="201" customFormat="1">
      <c r="A10" s="194" t="s">
        <v>275</v>
      </c>
      <c r="B10" s="251" t="s">
        <v>290</v>
      </c>
      <c r="C10" s="246"/>
      <c r="D10" s="580"/>
    </row>
    <row r="11" spans="1:4" s="202" customFormat="1">
      <c r="A11" s="197" t="s">
        <v>276</v>
      </c>
      <c r="B11" s="243" t="s">
        <v>356</v>
      </c>
      <c r="C11" s="247">
        <v>0</v>
      </c>
      <c r="D11" s="579">
        <v>0</v>
      </c>
    </row>
    <row r="12" spans="1:4" s="202" customFormat="1">
      <c r="A12" s="197" t="s">
        <v>277</v>
      </c>
      <c r="B12" s="243" t="s">
        <v>291</v>
      </c>
      <c r="C12" s="247">
        <v>0</v>
      </c>
      <c r="D12" s="579">
        <v>0</v>
      </c>
    </row>
    <row r="13" spans="1:4" s="202" customFormat="1">
      <c r="A13" s="197" t="s">
        <v>278</v>
      </c>
      <c r="B13" s="243" t="s">
        <v>292</v>
      </c>
      <c r="C13" s="247">
        <v>0.01</v>
      </c>
      <c r="D13" s="579">
        <v>28479592.31754519</v>
      </c>
    </row>
    <row r="14" spans="1:4" s="202" customFormat="1">
      <c r="A14" s="194" t="s">
        <v>279</v>
      </c>
      <c r="B14" s="251" t="s">
        <v>353</v>
      </c>
      <c r="C14" s="248"/>
      <c r="D14" s="580"/>
    </row>
    <row r="15" spans="1:4" s="202" customFormat="1">
      <c r="A15" s="197">
        <v>3.1</v>
      </c>
      <c r="B15" s="243" t="s">
        <v>297</v>
      </c>
      <c r="C15" s="247">
        <v>3.3548494095621863E-2</v>
      </c>
      <c r="D15" s="579">
        <v>95544743.47108826</v>
      </c>
    </row>
    <row r="16" spans="1:4" s="202" customFormat="1">
      <c r="A16" s="197">
        <v>3.2</v>
      </c>
      <c r="B16" s="243" t="s">
        <v>298</v>
      </c>
      <c r="C16" s="247">
        <v>4.3115903972313657E-2</v>
      </c>
      <c r="D16" s="579">
        <v>122792336.75339201</v>
      </c>
    </row>
    <row r="17" spans="1:6" s="201" customFormat="1">
      <c r="A17" s="197">
        <v>3.3</v>
      </c>
      <c r="B17" s="243" t="s">
        <v>299</v>
      </c>
      <c r="C17" s="247">
        <v>5.5704601178487058E-2</v>
      </c>
      <c r="D17" s="579">
        <v>158644433.17747587</v>
      </c>
    </row>
    <row r="18" spans="1:6" s="200" customFormat="1" ht="12.75" customHeight="1">
      <c r="A18" s="253"/>
      <c r="B18" s="254" t="s">
        <v>352</v>
      </c>
      <c r="C18" s="249" t="s">
        <v>283</v>
      </c>
      <c r="D18" s="581" t="s">
        <v>284</v>
      </c>
    </row>
    <row r="19" spans="1:6" s="201" customFormat="1">
      <c r="A19" s="198">
        <v>4</v>
      </c>
      <c r="B19" s="243" t="s">
        <v>293</v>
      </c>
      <c r="C19" s="247">
        <v>8.8548494095621863E-2</v>
      </c>
      <c r="D19" s="579">
        <v>252182501.21758682</v>
      </c>
    </row>
    <row r="20" spans="1:6" s="201" customFormat="1">
      <c r="A20" s="198">
        <v>5</v>
      </c>
      <c r="B20" s="243" t="s">
        <v>90</v>
      </c>
      <c r="C20" s="247">
        <v>0.11311590397231365</v>
      </c>
      <c r="D20" s="579">
        <v>322149482.97620833</v>
      </c>
    </row>
    <row r="21" spans="1:6" s="201" customFormat="1" ht="14.4" thickBot="1">
      <c r="A21" s="203" t="s">
        <v>280</v>
      </c>
      <c r="B21" s="204" t="s">
        <v>294</v>
      </c>
      <c r="C21" s="250">
        <v>0.14570460117848705</v>
      </c>
      <c r="D21" s="582">
        <v>414960764.03538257</v>
      </c>
    </row>
    <row r="22" spans="1:6">
      <c r="D22" s="583"/>
      <c r="F22" s="170"/>
    </row>
    <row r="23" spans="1:6" ht="53.4">
      <c r="B23" s="169" t="s">
        <v>355</v>
      </c>
    </row>
  </sheetData>
  <conditionalFormatting sqref="C21">
    <cfRule type="cellIs" dxfId="21" priority="1" operator="lessThan">
      <formula>#REF!</formula>
    </cfRule>
  </conditionalFormatting>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70" zoomScaleNormal="70" workbookViewId="0">
      <pane xSplit="1" ySplit="5" topLeftCell="B6"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10.6640625" style="4" customWidth="1"/>
    <col min="2" max="2" width="91.88671875" style="4" customWidth="1"/>
    <col min="3" max="3" width="53.109375" style="4" customWidth="1"/>
    <col min="4" max="4" width="28.88671875" style="4" customWidth="1"/>
    <col min="5" max="5" width="9.44140625" style="5" customWidth="1"/>
    <col min="6" max="16384" width="9.109375" style="5"/>
  </cols>
  <sheetData>
    <row r="1" spans="1:6">
      <c r="A1" s="2" t="s">
        <v>30</v>
      </c>
      <c r="B1" s="3" t="str">
        <f>'Info '!C2</f>
        <v>JSC "Liberty Bank"</v>
      </c>
      <c r="E1" s="4"/>
      <c r="F1" s="4"/>
    </row>
    <row r="2" spans="1:6" s="37" customFormat="1" ht="15.75" customHeight="1">
      <c r="A2" s="2" t="s">
        <v>31</v>
      </c>
      <c r="B2" s="500">
        <f>'1. key ratios '!B2</f>
        <v>45199</v>
      </c>
    </row>
    <row r="3" spans="1:6" s="37" customFormat="1" ht="15.75" customHeight="1">
      <c r="A3" s="68"/>
    </row>
    <row r="4" spans="1:6" s="37" customFormat="1" ht="15.75" customHeight="1" thickBot="1">
      <c r="A4" s="37" t="s">
        <v>47</v>
      </c>
      <c r="B4" s="127" t="s">
        <v>178</v>
      </c>
      <c r="D4" s="17" t="s">
        <v>35</v>
      </c>
    </row>
    <row r="5" spans="1:6" ht="26.4">
      <c r="A5" s="69" t="s">
        <v>6</v>
      </c>
      <c r="B5" s="146" t="s">
        <v>218</v>
      </c>
      <c r="C5" s="70" t="s">
        <v>660</v>
      </c>
      <c r="D5" s="71" t="s">
        <v>49</v>
      </c>
    </row>
    <row r="6" spans="1:6" ht="14.4">
      <c r="A6" s="516">
        <v>1</v>
      </c>
      <c r="B6" s="592" t="s">
        <v>561</v>
      </c>
      <c r="C6" s="520">
        <f>SUM(C7:C9)</f>
        <v>547809014.49000001</v>
      </c>
      <c r="D6" s="72"/>
      <c r="E6" s="73"/>
    </row>
    <row r="7" spans="1:6" ht="14.4">
      <c r="A7" s="516">
        <v>1.1000000000000001</v>
      </c>
      <c r="B7" s="593" t="s">
        <v>562</v>
      </c>
      <c r="C7" s="521">
        <v>283621338.44999999</v>
      </c>
      <c r="D7" s="74"/>
      <c r="E7" s="73"/>
    </row>
    <row r="8" spans="1:6" ht="14.4">
      <c r="A8" s="516">
        <v>1.2</v>
      </c>
      <c r="B8" s="593" t="s">
        <v>563</v>
      </c>
      <c r="C8" s="521">
        <v>134863347.53</v>
      </c>
      <c r="D8" s="74"/>
      <c r="E8" s="73"/>
    </row>
    <row r="9" spans="1:6" ht="14.4">
      <c r="A9" s="516">
        <v>1.3</v>
      </c>
      <c r="B9" s="593" t="s">
        <v>564</v>
      </c>
      <c r="C9" s="521">
        <v>129324328.50999999</v>
      </c>
      <c r="D9" s="334"/>
      <c r="E9" s="73"/>
    </row>
    <row r="10" spans="1:6" ht="14.4">
      <c r="A10" s="516">
        <v>2</v>
      </c>
      <c r="B10" s="594" t="s">
        <v>565</v>
      </c>
      <c r="C10" s="522"/>
      <c r="D10" s="334"/>
      <c r="E10" s="73"/>
    </row>
    <row r="11" spans="1:6" ht="14.4">
      <c r="A11" s="516">
        <v>2.1</v>
      </c>
      <c r="B11" s="595" t="s">
        <v>566</v>
      </c>
      <c r="C11" s="523"/>
      <c r="D11" s="335"/>
      <c r="E11" s="75"/>
    </row>
    <row r="12" spans="1:6" ht="14.4">
      <c r="A12" s="516">
        <v>3</v>
      </c>
      <c r="B12" s="596" t="s">
        <v>567</v>
      </c>
      <c r="C12" s="524"/>
      <c r="D12" s="335"/>
      <c r="E12" s="75"/>
    </row>
    <row r="13" spans="1:6" ht="14.4">
      <c r="A13" s="516">
        <v>4</v>
      </c>
      <c r="B13" s="597" t="s">
        <v>568</v>
      </c>
      <c r="C13" s="524"/>
      <c r="D13" s="335"/>
      <c r="E13" s="75"/>
    </row>
    <row r="14" spans="1:6" ht="14.4">
      <c r="A14" s="516">
        <v>5</v>
      </c>
      <c r="B14" s="598" t="s">
        <v>569</v>
      </c>
      <c r="C14" s="524">
        <f>SUM(C15:C17)</f>
        <v>114652416</v>
      </c>
      <c r="D14" s="335"/>
      <c r="E14" s="75"/>
    </row>
    <row r="15" spans="1:6" ht="14.4">
      <c r="A15" s="516">
        <v>5.0999999999999996</v>
      </c>
      <c r="B15" s="599" t="s">
        <v>570</v>
      </c>
      <c r="C15" s="525"/>
      <c r="D15" s="335"/>
      <c r="E15" s="73"/>
    </row>
    <row r="16" spans="1:6" ht="14.4">
      <c r="A16" s="516">
        <v>5.2</v>
      </c>
      <c r="B16" s="599" t="s">
        <v>571</v>
      </c>
      <c r="C16" s="521">
        <v>114652416</v>
      </c>
      <c r="D16" s="334"/>
      <c r="E16" s="73"/>
    </row>
    <row r="17" spans="1:5" ht="14.4">
      <c r="A17" s="516">
        <v>5.3</v>
      </c>
      <c r="B17" s="600" t="s">
        <v>572</v>
      </c>
      <c r="C17" s="521"/>
      <c r="D17" s="334"/>
      <c r="E17" s="73"/>
    </row>
    <row r="18" spans="1:5" ht="14.4">
      <c r="A18" s="516">
        <v>6</v>
      </c>
      <c r="B18" s="596" t="s">
        <v>573</v>
      </c>
      <c r="C18" s="522">
        <f>SUM(C19:C20)</f>
        <v>2935803213.8021827</v>
      </c>
      <c r="D18" s="334"/>
      <c r="E18" s="73"/>
    </row>
    <row r="19" spans="1:5" ht="14.4">
      <c r="A19" s="516">
        <v>6.1</v>
      </c>
      <c r="B19" s="599" t="s">
        <v>571</v>
      </c>
      <c r="C19" s="523">
        <v>214562434.34515044</v>
      </c>
      <c r="D19" s="334"/>
      <c r="E19" s="73"/>
    </row>
    <row r="20" spans="1:5" ht="14.4">
      <c r="A20" s="516">
        <v>6.2</v>
      </c>
      <c r="B20" s="600" t="s">
        <v>572</v>
      </c>
      <c r="C20" s="523">
        <v>2721240779.4570322</v>
      </c>
      <c r="D20" s="334"/>
      <c r="E20" s="73"/>
    </row>
    <row r="21" spans="1:5" ht="14.4">
      <c r="A21" s="516">
        <v>7</v>
      </c>
      <c r="B21" s="594" t="s">
        <v>574</v>
      </c>
      <c r="C21" s="524">
        <v>106733.3</v>
      </c>
      <c r="D21" s="334"/>
      <c r="E21" s="73"/>
    </row>
    <row r="22" spans="1:5" ht="14.4">
      <c r="A22" s="516">
        <v>8</v>
      </c>
      <c r="B22" s="601" t="s">
        <v>575</v>
      </c>
      <c r="C22" s="522"/>
      <c r="D22" s="334"/>
      <c r="E22" s="73"/>
    </row>
    <row r="23" spans="1:5" ht="14.4">
      <c r="A23" s="516">
        <v>9</v>
      </c>
      <c r="B23" s="597" t="s">
        <v>576</v>
      </c>
      <c r="C23" s="522">
        <f>SUM(C24:C25)</f>
        <v>186340802.50999999</v>
      </c>
      <c r="D23" s="336"/>
      <c r="E23" s="73"/>
    </row>
    <row r="24" spans="1:5" ht="14.4">
      <c r="A24" s="516">
        <v>9.1</v>
      </c>
      <c r="B24" s="599" t="s">
        <v>577</v>
      </c>
      <c r="C24" s="526">
        <v>184333215.50999999</v>
      </c>
      <c r="D24" s="337"/>
      <c r="E24" s="73"/>
    </row>
    <row r="25" spans="1:5" ht="14.4">
      <c r="A25" s="516">
        <v>9.1999999999999993</v>
      </c>
      <c r="B25" s="599" t="s">
        <v>578</v>
      </c>
      <c r="C25" s="591">
        <v>2007587</v>
      </c>
      <c r="D25" s="530"/>
      <c r="E25" s="77"/>
    </row>
    <row r="26" spans="1:5" ht="14.4">
      <c r="A26" s="516">
        <v>10</v>
      </c>
      <c r="B26" s="597" t="s">
        <v>579</v>
      </c>
      <c r="C26" s="527">
        <f>SUM(C27:C28)</f>
        <v>59659118.200000003</v>
      </c>
      <c r="D26" s="434" t="s">
        <v>702</v>
      </c>
      <c r="E26" s="73"/>
    </row>
    <row r="27" spans="1:5" ht="14.4">
      <c r="A27" s="516">
        <v>10.1</v>
      </c>
      <c r="B27" s="599" t="s">
        <v>580</v>
      </c>
      <c r="C27" s="521"/>
      <c r="D27" s="74"/>
      <c r="E27" s="73"/>
    </row>
    <row r="28" spans="1:5" ht="14.4">
      <c r="A28" s="516">
        <v>10.199999999999999</v>
      </c>
      <c r="B28" s="599" t="s">
        <v>581</v>
      </c>
      <c r="C28" s="521">
        <v>59659118.200000003</v>
      </c>
      <c r="D28" s="74"/>
      <c r="E28" s="73"/>
    </row>
    <row r="29" spans="1:5" ht="14.4">
      <c r="A29" s="516">
        <v>11</v>
      </c>
      <c r="B29" s="597" t="s">
        <v>582</v>
      </c>
      <c r="C29" s="522">
        <f>SUM(C30:C31)</f>
        <v>2176710.61</v>
      </c>
      <c r="D29" s="74"/>
      <c r="E29" s="73"/>
    </row>
    <row r="30" spans="1:5" ht="14.4">
      <c r="A30" s="516">
        <v>11.1</v>
      </c>
      <c r="B30" s="599" t="s">
        <v>583</v>
      </c>
      <c r="C30" s="521">
        <v>2176710.61</v>
      </c>
      <c r="D30" s="74"/>
      <c r="E30" s="73"/>
    </row>
    <row r="31" spans="1:5" ht="14.4">
      <c r="A31" s="516">
        <v>11.2</v>
      </c>
      <c r="B31" s="599" t="s">
        <v>584</v>
      </c>
      <c r="C31" s="521"/>
      <c r="D31" s="74"/>
      <c r="E31" s="73"/>
    </row>
    <row r="32" spans="1:5" ht="14.4">
      <c r="A32" s="516">
        <v>13</v>
      </c>
      <c r="B32" s="597" t="s">
        <v>585</v>
      </c>
      <c r="C32" s="522">
        <v>79451146.184999973</v>
      </c>
      <c r="D32" s="74"/>
      <c r="E32" s="73"/>
    </row>
    <row r="33" spans="1:5" ht="14.4">
      <c r="A33" s="516">
        <v>13.1</v>
      </c>
      <c r="B33" s="602" t="s">
        <v>586</v>
      </c>
      <c r="C33" s="521"/>
      <c r="D33" s="74"/>
      <c r="E33" s="73"/>
    </row>
    <row r="34" spans="1:5" ht="14.4">
      <c r="A34" s="516">
        <v>13.2</v>
      </c>
      <c r="B34" s="602" t="s">
        <v>587</v>
      </c>
      <c r="C34" s="526"/>
      <c r="D34" s="76"/>
      <c r="E34" s="73"/>
    </row>
    <row r="35" spans="1:5" ht="14.4">
      <c r="A35" s="516">
        <v>14</v>
      </c>
      <c r="B35" s="531" t="s">
        <v>588</v>
      </c>
      <c r="C35" s="528">
        <f>SUM(C6,C10,C12,C13,C14,C18,C21,C22,C23,C26,C29,C32)</f>
        <v>3925999155.0971832</v>
      </c>
      <c r="D35" s="76"/>
      <c r="E35" s="73"/>
    </row>
    <row r="36" spans="1:5" ht="14.4">
      <c r="A36" s="516"/>
      <c r="B36" s="532" t="s">
        <v>589</v>
      </c>
      <c r="C36" s="529"/>
      <c r="D36" s="78"/>
      <c r="E36" s="73"/>
    </row>
    <row r="37" spans="1:5" ht="14.4">
      <c r="A37" s="516">
        <v>15</v>
      </c>
      <c r="B37" s="603" t="s">
        <v>590</v>
      </c>
      <c r="C37" s="591"/>
      <c r="D37" s="530"/>
      <c r="E37" s="77"/>
    </row>
    <row r="38" spans="1:5" ht="14.4">
      <c r="A38" s="516">
        <v>15.1</v>
      </c>
      <c r="B38" s="595" t="s">
        <v>566</v>
      </c>
      <c r="C38" s="521"/>
      <c r="D38" s="74"/>
      <c r="E38" s="73"/>
    </row>
    <row r="39" spans="1:5" ht="14.4">
      <c r="A39" s="516">
        <v>16</v>
      </c>
      <c r="B39" s="594" t="s">
        <v>591</v>
      </c>
      <c r="C39" s="522">
        <v>31574378.059999999</v>
      </c>
      <c r="D39" s="74"/>
      <c r="E39" s="73"/>
    </row>
    <row r="40" spans="1:5" ht="14.4">
      <c r="A40" s="516">
        <v>17</v>
      </c>
      <c r="B40" s="594" t="s">
        <v>592</v>
      </c>
      <c r="C40" s="522">
        <f>SUM(C41:C44)</f>
        <v>3266051839.841414</v>
      </c>
      <c r="D40" s="74"/>
      <c r="E40" s="73"/>
    </row>
    <row r="41" spans="1:5" ht="14.4">
      <c r="A41" s="516">
        <v>17.100000000000001</v>
      </c>
      <c r="B41" s="604" t="s">
        <v>593</v>
      </c>
      <c r="C41" s="521">
        <v>3071506700.9014139</v>
      </c>
      <c r="D41" s="74"/>
      <c r="E41" s="73"/>
    </row>
    <row r="42" spans="1:5" ht="14.4">
      <c r="A42" s="516">
        <v>17.2</v>
      </c>
      <c r="B42" s="593" t="s">
        <v>594</v>
      </c>
      <c r="C42" s="526">
        <v>162984073.19</v>
      </c>
      <c r="D42" s="74"/>
      <c r="E42" s="73"/>
    </row>
    <row r="43" spans="1:5" ht="14.4">
      <c r="A43" s="516">
        <v>17.3</v>
      </c>
      <c r="B43" s="605" t="s">
        <v>595</v>
      </c>
      <c r="C43" s="716"/>
      <c r="D43" s="76"/>
      <c r="E43" s="73"/>
    </row>
    <row r="44" spans="1:5" ht="14.4">
      <c r="A44" s="516">
        <v>17.399999999999999</v>
      </c>
      <c r="B44" s="606" t="s">
        <v>596</v>
      </c>
      <c r="C44" s="716">
        <v>31561065.75</v>
      </c>
      <c r="D44" s="533"/>
      <c r="E44" s="73"/>
    </row>
    <row r="45" spans="1:5" ht="14.4">
      <c r="A45" s="516">
        <v>18</v>
      </c>
      <c r="B45" s="607" t="s">
        <v>597</v>
      </c>
      <c r="C45" s="717">
        <v>1349262.0717308791</v>
      </c>
      <c r="D45" s="534"/>
      <c r="E45" s="77"/>
    </row>
    <row r="46" spans="1:5" ht="14.4">
      <c r="A46" s="516">
        <v>19</v>
      </c>
      <c r="B46" s="607" t="s">
        <v>598</v>
      </c>
      <c r="C46" s="717">
        <f>SUM(C47:C48)</f>
        <v>25468255.120000001</v>
      </c>
      <c r="D46" s="535"/>
    </row>
    <row r="47" spans="1:5" ht="14.4">
      <c r="A47" s="516">
        <v>19.100000000000001</v>
      </c>
      <c r="B47" s="608" t="s">
        <v>599</v>
      </c>
      <c r="C47" s="718">
        <v>7928267.25</v>
      </c>
      <c r="D47" s="535"/>
    </row>
    <row r="48" spans="1:5" ht="14.4">
      <c r="A48" s="516">
        <v>19.2</v>
      </c>
      <c r="B48" s="608" t="s">
        <v>600</v>
      </c>
      <c r="C48" s="718">
        <v>17539987.870000001</v>
      </c>
      <c r="D48" s="535"/>
    </row>
    <row r="49" spans="1:4" ht="14.4">
      <c r="A49" s="516">
        <v>20</v>
      </c>
      <c r="B49" s="609" t="s">
        <v>601</v>
      </c>
      <c r="C49" s="717">
        <v>93143120.358047992</v>
      </c>
      <c r="D49" s="535"/>
    </row>
    <row r="50" spans="1:4" ht="14.4">
      <c r="A50" s="516">
        <v>21</v>
      </c>
      <c r="B50" s="610" t="s">
        <v>602</v>
      </c>
      <c r="C50" s="717">
        <v>31558910.369999997</v>
      </c>
      <c r="D50" s="535"/>
    </row>
    <row r="51" spans="1:4" ht="14.4">
      <c r="A51" s="516">
        <v>21.1</v>
      </c>
      <c r="B51" s="593" t="s">
        <v>603</v>
      </c>
      <c r="C51" s="718">
        <v>101559.94</v>
      </c>
      <c r="D51" s="535"/>
    </row>
    <row r="52" spans="1:4" ht="14.4">
      <c r="A52" s="516">
        <v>22</v>
      </c>
      <c r="B52" s="611" t="s">
        <v>604</v>
      </c>
      <c r="C52" s="717">
        <f>SUM(C37,C39,C40,C45,C46,C49,C50)</f>
        <v>3449145765.8211927</v>
      </c>
      <c r="D52" s="535"/>
    </row>
    <row r="53" spans="1:4" ht="14.4">
      <c r="A53" s="516"/>
      <c r="B53" s="532" t="s">
        <v>605</v>
      </c>
      <c r="C53" s="719"/>
      <c r="D53" s="535"/>
    </row>
    <row r="54" spans="1:4" ht="14.4">
      <c r="A54" s="516">
        <v>23</v>
      </c>
      <c r="B54" s="609" t="s">
        <v>606</v>
      </c>
      <c r="C54" s="717">
        <v>44490459.530000001</v>
      </c>
      <c r="D54" s="535"/>
    </row>
    <row r="55" spans="1:4" ht="14.4">
      <c r="A55" s="516">
        <v>24</v>
      </c>
      <c r="B55" s="609" t="s">
        <v>607</v>
      </c>
      <c r="C55" s="717">
        <v>45653.84</v>
      </c>
      <c r="D55" s="535"/>
    </row>
    <row r="56" spans="1:4" ht="14.4">
      <c r="A56" s="516">
        <v>25</v>
      </c>
      <c r="B56" s="607" t="s">
        <v>608</v>
      </c>
      <c r="C56" s="717">
        <v>41370267.239999995</v>
      </c>
      <c r="D56" s="535"/>
    </row>
    <row r="57" spans="1:4" ht="14.4">
      <c r="A57" s="516">
        <v>26</v>
      </c>
      <c r="B57" s="607" t="s">
        <v>609</v>
      </c>
      <c r="C57" s="717"/>
      <c r="D57" s="535"/>
    </row>
    <row r="58" spans="1:4" ht="14.4">
      <c r="A58" s="516">
        <v>27</v>
      </c>
      <c r="B58" s="607" t="s">
        <v>610</v>
      </c>
      <c r="C58" s="720">
        <f>SUM(C59:C60)</f>
        <v>0</v>
      </c>
      <c r="D58" s="535"/>
    </row>
    <row r="59" spans="1:4" ht="14.4">
      <c r="A59" s="516">
        <v>27.1</v>
      </c>
      <c r="B59" s="606" t="s">
        <v>611</v>
      </c>
      <c r="C59" s="721"/>
      <c r="D59" s="535"/>
    </row>
    <row r="60" spans="1:4" ht="14.4">
      <c r="A60" s="516">
        <v>27.2</v>
      </c>
      <c r="B60" s="606" t="s">
        <v>612</v>
      </c>
      <c r="C60" s="721"/>
      <c r="D60" s="535"/>
    </row>
    <row r="61" spans="1:4" ht="14.4">
      <c r="A61" s="516">
        <v>28</v>
      </c>
      <c r="B61" s="612" t="s">
        <v>613</v>
      </c>
      <c r="C61" s="720"/>
      <c r="D61" s="535"/>
    </row>
    <row r="62" spans="1:4" ht="14.4">
      <c r="A62" s="516">
        <v>29</v>
      </c>
      <c r="B62" s="607" t="s">
        <v>614</v>
      </c>
      <c r="C62" s="717">
        <f>SUM(C63:C65)</f>
        <v>24524340.420000002</v>
      </c>
      <c r="D62" s="535"/>
    </row>
    <row r="63" spans="1:4" ht="14.4">
      <c r="A63" s="516">
        <v>29.1</v>
      </c>
      <c r="B63" s="613" t="s">
        <v>615</v>
      </c>
      <c r="C63" s="718">
        <v>24524340.420000002</v>
      </c>
      <c r="D63" s="535"/>
    </row>
    <row r="64" spans="1:4" ht="14.4">
      <c r="A64" s="516">
        <v>29.2</v>
      </c>
      <c r="B64" s="614" t="s">
        <v>616</v>
      </c>
      <c r="C64" s="721"/>
      <c r="D64" s="535"/>
    </row>
    <row r="65" spans="1:4" ht="14.4">
      <c r="A65" s="516">
        <v>29.3</v>
      </c>
      <c r="B65" s="614" t="s">
        <v>617</v>
      </c>
      <c r="C65" s="721"/>
      <c r="D65" s="535"/>
    </row>
    <row r="66" spans="1:4" ht="14.4">
      <c r="A66" s="516">
        <v>30</v>
      </c>
      <c r="B66" s="615" t="s">
        <v>618</v>
      </c>
      <c r="C66" s="717">
        <v>366422667.67999995</v>
      </c>
      <c r="D66" s="535"/>
    </row>
    <row r="67" spans="1:4" ht="14.4">
      <c r="A67" s="516">
        <v>31</v>
      </c>
      <c r="B67" s="536" t="s">
        <v>619</v>
      </c>
      <c r="C67" s="717">
        <f>SUM(C54,C55,C56,C57,C58,C61,C62,C66)</f>
        <v>476853388.70999992</v>
      </c>
      <c r="D67" s="535"/>
    </row>
    <row r="68" spans="1:4" ht="15" thickBot="1">
      <c r="A68" s="517">
        <v>32</v>
      </c>
      <c r="B68" s="537" t="s">
        <v>620</v>
      </c>
      <c r="C68" s="538">
        <f>SUM(C52,C67)</f>
        <v>3925999154.5311928</v>
      </c>
      <c r="D68" s="539"/>
    </row>
  </sheetData>
  <pageMargins left="0.7" right="0.7" top="0.75" bottom="0.75" header="0.3" footer="0.3"/>
  <pageSetup paperSize="9" scale="44"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2"/>
  <cols>
    <col min="1" max="1" width="10.5546875" style="4" bestFit="1" customWidth="1"/>
    <col min="2" max="2" width="95" style="4" customWidth="1"/>
    <col min="3" max="3" width="16.33203125"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6.33203125" style="4" bestFit="1" customWidth="1"/>
    <col min="12" max="16" width="13" style="16" bestFit="1" customWidth="1"/>
    <col min="17" max="17" width="14.6640625" style="16" customWidth="1"/>
    <col min="18" max="18" width="13" style="16" bestFit="1" customWidth="1"/>
    <col min="19" max="19" width="30.6640625" style="16" customWidth="1"/>
    <col min="20" max="16384" width="9.109375" style="16"/>
  </cols>
  <sheetData>
    <row r="1" spans="1:19">
      <c r="A1" s="2" t="s">
        <v>30</v>
      </c>
      <c r="B1" s="3" t="str">
        <f>'Info '!C2</f>
        <v>JSC "Liberty Bank"</v>
      </c>
    </row>
    <row r="2" spans="1:19">
      <c r="A2" s="2" t="s">
        <v>31</v>
      </c>
      <c r="B2" s="500">
        <f>'1. key ratios '!B2</f>
        <v>45199</v>
      </c>
    </row>
    <row r="4" spans="1:19" ht="27" thickBot="1">
      <c r="A4" s="4" t="s">
        <v>146</v>
      </c>
      <c r="B4" s="162" t="s">
        <v>251</v>
      </c>
    </row>
    <row r="5" spans="1:19" s="153" customFormat="1" ht="13.8">
      <c r="A5" s="148"/>
      <c r="B5" s="149"/>
      <c r="C5" s="150" t="s">
        <v>0</v>
      </c>
      <c r="D5" s="150" t="s">
        <v>1</v>
      </c>
      <c r="E5" s="150" t="s">
        <v>2</v>
      </c>
      <c r="F5" s="150" t="s">
        <v>3</v>
      </c>
      <c r="G5" s="150" t="s">
        <v>4</v>
      </c>
      <c r="H5" s="150" t="s">
        <v>5</v>
      </c>
      <c r="I5" s="150" t="s">
        <v>8</v>
      </c>
      <c r="J5" s="150" t="s">
        <v>9</v>
      </c>
      <c r="K5" s="150" t="s">
        <v>10</v>
      </c>
      <c r="L5" s="150" t="s">
        <v>11</v>
      </c>
      <c r="M5" s="150" t="s">
        <v>12</v>
      </c>
      <c r="N5" s="150" t="s">
        <v>13</v>
      </c>
      <c r="O5" s="150" t="s">
        <v>235</v>
      </c>
      <c r="P5" s="150" t="s">
        <v>236</v>
      </c>
      <c r="Q5" s="150" t="s">
        <v>237</v>
      </c>
      <c r="R5" s="151" t="s">
        <v>238</v>
      </c>
      <c r="S5" s="152" t="s">
        <v>239</v>
      </c>
    </row>
    <row r="6" spans="1:19" s="153" customFormat="1" ht="99" customHeight="1">
      <c r="A6" s="154"/>
      <c r="B6" s="851" t="s">
        <v>240</v>
      </c>
      <c r="C6" s="847">
        <v>0</v>
      </c>
      <c r="D6" s="848"/>
      <c r="E6" s="847">
        <v>0.2</v>
      </c>
      <c r="F6" s="848"/>
      <c r="G6" s="847">
        <v>0.35</v>
      </c>
      <c r="H6" s="848"/>
      <c r="I6" s="847">
        <v>0.5</v>
      </c>
      <c r="J6" s="848"/>
      <c r="K6" s="847">
        <v>0.75</v>
      </c>
      <c r="L6" s="848"/>
      <c r="M6" s="847">
        <v>1</v>
      </c>
      <c r="N6" s="848"/>
      <c r="O6" s="847">
        <v>1.5</v>
      </c>
      <c r="P6" s="848"/>
      <c r="Q6" s="847">
        <v>2.5</v>
      </c>
      <c r="R6" s="848"/>
      <c r="S6" s="849" t="s">
        <v>145</v>
      </c>
    </row>
    <row r="7" spans="1:19" s="153" customFormat="1" ht="30.75" customHeight="1">
      <c r="A7" s="154"/>
      <c r="B7" s="852"/>
      <c r="C7" s="145" t="s">
        <v>148</v>
      </c>
      <c r="D7" s="145" t="s">
        <v>147</v>
      </c>
      <c r="E7" s="145" t="s">
        <v>148</v>
      </c>
      <c r="F7" s="145" t="s">
        <v>147</v>
      </c>
      <c r="G7" s="145" t="s">
        <v>148</v>
      </c>
      <c r="H7" s="145" t="s">
        <v>147</v>
      </c>
      <c r="I7" s="145" t="s">
        <v>148</v>
      </c>
      <c r="J7" s="145" t="s">
        <v>147</v>
      </c>
      <c r="K7" s="145" t="s">
        <v>148</v>
      </c>
      <c r="L7" s="145" t="s">
        <v>147</v>
      </c>
      <c r="M7" s="145" t="s">
        <v>148</v>
      </c>
      <c r="N7" s="145" t="s">
        <v>147</v>
      </c>
      <c r="O7" s="145" t="s">
        <v>148</v>
      </c>
      <c r="P7" s="145" t="s">
        <v>147</v>
      </c>
      <c r="Q7" s="145" t="s">
        <v>148</v>
      </c>
      <c r="R7" s="145" t="s">
        <v>147</v>
      </c>
      <c r="S7" s="850"/>
    </row>
    <row r="8" spans="1:19" s="80" customFormat="1" ht="13.8">
      <c r="A8" s="79">
        <v>1</v>
      </c>
      <c r="B8" s="1" t="s">
        <v>51</v>
      </c>
      <c r="C8" s="540">
        <v>374733182.18775988</v>
      </c>
      <c r="D8" s="540"/>
      <c r="E8" s="540"/>
      <c r="F8" s="541"/>
      <c r="G8" s="540"/>
      <c r="H8" s="540"/>
      <c r="I8" s="540"/>
      <c r="J8" s="540"/>
      <c r="K8" s="540"/>
      <c r="L8" s="540"/>
      <c r="M8" s="540">
        <v>72472288.802449882</v>
      </c>
      <c r="N8" s="540"/>
      <c r="O8" s="540"/>
      <c r="P8" s="540"/>
      <c r="Q8" s="540"/>
      <c r="R8" s="541"/>
      <c r="S8" s="616">
        <f>$C$6*SUM(C8:D8)+$E$6*SUM(E8:F8)+$G$6*SUM(G8:H8)+$I$6*SUM(I8:J8)+$K$6*SUM(K8:L8)+$M$6*SUM(M8:N8)+$O$6*SUM(O8:P8)+$Q$6*SUM(Q8:R8)</f>
        <v>72472288.802449882</v>
      </c>
    </row>
    <row r="9" spans="1:19" s="80" customFormat="1" ht="13.8">
      <c r="A9" s="79">
        <v>2</v>
      </c>
      <c r="B9" s="1" t="s">
        <v>52</v>
      </c>
      <c r="C9" s="540"/>
      <c r="D9" s="540"/>
      <c r="E9" s="540"/>
      <c r="F9" s="540"/>
      <c r="G9" s="540"/>
      <c r="H9" s="540"/>
      <c r="I9" s="540"/>
      <c r="J9" s="540"/>
      <c r="K9" s="540"/>
      <c r="L9" s="540"/>
      <c r="M9" s="540"/>
      <c r="N9" s="540"/>
      <c r="O9" s="540"/>
      <c r="P9" s="540"/>
      <c r="Q9" s="540"/>
      <c r="R9" s="541"/>
      <c r="S9" s="616">
        <f t="shared" ref="S9:S21" si="0">$C$6*SUM(C9:D9)+$E$6*SUM(E9:F9)+$G$6*SUM(G9:H9)+$I$6*SUM(I9:J9)+$K$6*SUM(K9:L9)+$M$6*SUM(M9:N9)+$O$6*SUM(O9:P9)+$Q$6*SUM(Q9:R9)</f>
        <v>0</v>
      </c>
    </row>
    <row r="10" spans="1:19" s="80" customFormat="1" ht="13.8">
      <c r="A10" s="79">
        <v>3</v>
      </c>
      <c r="B10" s="1" t="s">
        <v>164</v>
      </c>
      <c r="C10" s="540"/>
      <c r="D10" s="540"/>
      <c r="E10" s="540"/>
      <c r="F10" s="540"/>
      <c r="G10" s="540"/>
      <c r="H10" s="540"/>
      <c r="I10" s="540"/>
      <c r="J10" s="540"/>
      <c r="K10" s="540"/>
      <c r="L10" s="540"/>
      <c r="M10" s="540"/>
      <c r="N10" s="540"/>
      <c r="O10" s="540"/>
      <c r="P10" s="540"/>
      <c r="Q10" s="540"/>
      <c r="R10" s="541"/>
      <c r="S10" s="616">
        <f t="shared" si="0"/>
        <v>0</v>
      </c>
    </row>
    <row r="11" spans="1:19" s="80" customFormat="1" ht="13.8">
      <c r="A11" s="79">
        <v>4</v>
      </c>
      <c r="B11" s="1" t="s">
        <v>53</v>
      </c>
      <c r="C11" s="540"/>
      <c r="D11" s="540"/>
      <c r="E11" s="540"/>
      <c r="F11" s="540"/>
      <c r="G11" s="540"/>
      <c r="H11" s="540"/>
      <c r="I11" s="540"/>
      <c r="J11" s="540"/>
      <c r="K11" s="540"/>
      <c r="L11" s="540"/>
      <c r="M11" s="540"/>
      <c r="N11" s="540"/>
      <c r="O11" s="540"/>
      <c r="P11" s="540"/>
      <c r="Q11" s="540"/>
      <c r="R11" s="541"/>
      <c r="S11" s="616">
        <f t="shared" si="0"/>
        <v>0</v>
      </c>
    </row>
    <row r="12" spans="1:19" s="80" customFormat="1" ht="13.8">
      <c r="A12" s="79">
        <v>5</v>
      </c>
      <c r="B12" s="1" t="s">
        <v>54</v>
      </c>
      <c r="C12" s="540"/>
      <c r="D12" s="540"/>
      <c r="E12" s="540"/>
      <c r="F12" s="540"/>
      <c r="G12" s="540"/>
      <c r="H12" s="540"/>
      <c r="I12" s="540"/>
      <c r="J12" s="540"/>
      <c r="K12" s="540"/>
      <c r="L12" s="540"/>
      <c r="M12" s="540">
        <v>39988096.196860455</v>
      </c>
      <c r="N12" s="540"/>
      <c r="O12" s="540"/>
      <c r="P12" s="540"/>
      <c r="Q12" s="540"/>
      <c r="R12" s="541"/>
      <c r="S12" s="616">
        <f t="shared" si="0"/>
        <v>39988096.196860455</v>
      </c>
    </row>
    <row r="13" spans="1:19" s="80" customFormat="1" ht="13.8">
      <c r="A13" s="79">
        <v>6</v>
      </c>
      <c r="B13" s="1" t="s">
        <v>55</v>
      </c>
      <c r="C13" s="540"/>
      <c r="D13" s="540"/>
      <c r="E13" s="540">
        <v>102921305.23021492</v>
      </c>
      <c r="F13" s="540"/>
      <c r="G13" s="540"/>
      <c r="H13" s="540"/>
      <c r="I13" s="540">
        <v>24722392.333118692</v>
      </c>
      <c r="J13" s="540"/>
      <c r="K13" s="540"/>
      <c r="L13" s="540"/>
      <c r="M13" s="540">
        <v>1686304.1120658363</v>
      </c>
      <c r="N13" s="540"/>
      <c r="O13" s="540"/>
      <c r="P13" s="540"/>
      <c r="Q13" s="540"/>
      <c r="R13" s="541"/>
      <c r="S13" s="616">
        <f t="shared" si="0"/>
        <v>34631761.324668169</v>
      </c>
    </row>
    <row r="14" spans="1:19" s="80" customFormat="1" ht="13.8">
      <c r="A14" s="79">
        <v>7</v>
      </c>
      <c r="B14" s="1" t="s">
        <v>56</v>
      </c>
      <c r="C14" s="540"/>
      <c r="D14" s="540"/>
      <c r="E14" s="540"/>
      <c r="F14" s="540"/>
      <c r="G14" s="540"/>
      <c r="H14" s="540"/>
      <c r="I14" s="540"/>
      <c r="J14" s="540"/>
      <c r="K14" s="540"/>
      <c r="L14" s="540"/>
      <c r="M14" s="540">
        <v>488327034.93892431</v>
      </c>
      <c r="N14" s="540">
        <v>32858842.638278857</v>
      </c>
      <c r="O14" s="540"/>
      <c r="P14" s="540"/>
      <c r="Q14" s="540"/>
      <c r="R14" s="541"/>
      <c r="S14" s="616">
        <f>$C$6*SUM(C14:D14)+$E$6*SUM(E14:F14)+$G$6*SUM(G14:H14)+$I$6*SUM(I14:J14)+$K$6*SUM(K14:L14)+$M$6*SUM(M14:N14)+$O$6*SUM(O14:P14)+$Q$6*SUM(Q14:R14)</f>
        <v>521185877.57720315</v>
      </c>
    </row>
    <row r="15" spans="1:19" s="80" customFormat="1" ht="13.8">
      <c r="A15" s="79">
        <v>8</v>
      </c>
      <c r="B15" s="1" t="s">
        <v>57</v>
      </c>
      <c r="C15" s="540"/>
      <c r="D15" s="540"/>
      <c r="E15" s="540"/>
      <c r="F15" s="540"/>
      <c r="G15" s="540"/>
      <c r="H15" s="540"/>
      <c r="I15" s="540" t="s">
        <v>733</v>
      </c>
      <c r="J15" s="540"/>
      <c r="K15" s="540">
        <v>1814634423.4435437</v>
      </c>
      <c r="L15" s="540">
        <v>21506352.932181973</v>
      </c>
      <c r="M15" s="540"/>
      <c r="N15" s="540"/>
      <c r="O15" s="540"/>
      <c r="P15" s="540"/>
      <c r="Q15" s="540"/>
      <c r="R15" s="541"/>
      <c r="S15" s="616">
        <f t="shared" si="0"/>
        <v>1377105582.2817943</v>
      </c>
    </row>
    <row r="16" spans="1:19" s="80" customFormat="1" ht="13.8">
      <c r="A16" s="79">
        <v>9</v>
      </c>
      <c r="B16" s="1" t="s">
        <v>58</v>
      </c>
      <c r="C16" s="540"/>
      <c r="D16" s="540"/>
      <c r="E16" s="540"/>
      <c r="F16" s="540"/>
      <c r="G16" s="540">
        <v>426921491.84284317</v>
      </c>
      <c r="H16" s="540"/>
      <c r="I16" s="540"/>
      <c r="J16" s="540"/>
      <c r="K16" s="540"/>
      <c r="L16" s="540"/>
      <c r="M16" s="540"/>
      <c r="N16" s="540"/>
      <c r="O16" s="540"/>
      <c r="P16" s="540"/>
      <c r="Q16" s="540"/>
      <c r="R16" s="541"/>
      <c r="S16" s="616">
        <f t="shared" si="0"/>
        <v>149422522.14499509</v>
      </c>
    </row>
    <row r="17" spans="1:19" s="80" customFormat="1" ht="13.8">
      <c r="A17" s="79">
        <v>10</v>
      </c>
      <c r="B17" s="1" t="s">
        <v>59</v>
      </c>
      <c r="C17" s="540"/>
      <c r="D17" s="540"/>
      <c r="E17" s="540"/>
      <c r="F17" s="540"/>
      <c r="G17" s="540"/>
      <c r="H17" s="540"/>
      <c r="I17" s="540">
        <v>2437521.141987286</v>
      </c>
      <c r="J17" s="540"/>
      <c r="K17" s="540"/>
      <c r="L17" s="540"/>
      <c r="M17" s="540">
        <v>23235280.69259087</v>
      </c>
      <c r="N17" s="540"/>
      <c r="O17" s="540">
        <v>2116320.5495118797</v>
      </c>
      <c r="P17" s="540"/>
      <c r="Q17" s="540"/>
      <c r="R17" s="541"/>
      <c r="S17" s="616">
        <f t="shared" si="0"/>
        <v>27628522.087852333</v>
      </c>
    </row>
    <row r="18" spans="1:19" s="80" customFormat="1" ht="13.8">
      <c r="A18" s="79">
        <v>11</v>
      </c>
      <c r="B18" s="1" t="s">
        <v>60</v>
      </c>
      <c r="C18" s="540"/>
      <c r="D18" s="540"/>
      <c r="E18" s="540"/>
      <c r="F18" s="540"/>
      <c r="G18" s="540"/>
      <c r="H18" s="540"/>
      <c r="I18" s="540"/>
      <c r="J18" s="540"/>
      <c r="K18" s="540"/>
      <c r="L18" s="540"/>
      <c r="M18" s="540"/>
      <c r="N18" s="540"/>
      <c r="O18" s="540"/>
      <c r="P18" s="540"/>
      <c r="Q18" s="540">
        <v>2007587</v>
      </c>
      <c r="R18" s="541"/>
      <c r="S18" s="616">
        <f t="shared" si="0"/>
        <v>5018967.5</v>
      </c>
    </row>
    <row r="19" spans="1:19" s="80" customFormat="1" ht="13.8">
      <c r="A19" s="79">
        <v>12</v>
      </c>
      <c r="B19" s="1" t="s">
        <v>61</v>
      </c>
      <c r="C19" s="540"/>
      <c r="D19" s="540"/>
      <c r="E19" s="540"/>
      <c r="F19" s="540"/>
      <c r="G19" s="540"/>
      <c r="H19" s="540"/>
      <c r="I19" s="540"/>
      <c r="J19" s="540"/>
      <c r="K19" s="540"/>
      <c r="L19" s="540"/>
      <c r="M19" s="540"/>
      <c r="N19" s="540"/>
      <c r="O19" s="540"/>
      <c r="P19" s="540"/>
      <c r="Q19" s="540"/>
      <c r="R19" s="541"/>
      <c r="S19" s="616">
        <f t="shared" si="0"/>
        <v>0</v>
      </c>
    </row>
    <row r="20" spans="1:19" s="80" customFormat="1" ht="13.8">
      <c r="A20" s="79">
        <v>13</v>
      </c>
      <c r="B20" s="1" t="s">
        <v>144</v>
      </c>
      <c r="C20" s="540"/>
      <c r="D20" s="540"/>
      <c r="E20" s="540"/>
      <c r="F20" s="540"/>
      <c r="G20" s="540"/>
      <c r="H20" s="540"/>
      <c r="I20" s="540"/>
      <c r="J20" s="540"/>
      <c r="K20" s="540"/>
      <c r="L20" s="540"/>
      <c r="M20" s="540"/>
      <c r="N20" s="540"/>
      <c r="O20" s="540"/>
      <c r="P20" s="540"/>
      <c r="Q20" s="540"/>
      <c r="R20" s="541"/>
      <c r="S20" s="616">
        <f t="shared" si="0"/>
        <v>0</v>
      </c>
    </row>
    <row r="21" spans="1:19" s="80" customFormat="1" ht="13.8">
      <c r="A21" s="79">
        <v>14</v>
      </c>
      <c r="B21" s="1" t="s">
        <v>63</v>
      </c>
      <c r="C21" s="540">
        <v>283624317.04999995</v>
      </c>
      <c r="D21" s="540"/>
      <c r="E21" s="540"/>
      <c r="F21" s="540"/>
      <c r="G21" s="540"/>
      <c r="H21" s="540"/>
      <c r="I21" s="540"/>
      <c r="J21" s="540"/>
      <c r="K21" s="540"/>
      <c r="L21" s="540"/>
      <c r="M21" s="540">
        <v>183977642.595</v>
      </c>
      <c r="N21" s="540"/>
      <c r="O21" s="540"/>
      <c r="P21" s="540"/>
      <c r="Q21" s="540"/>
      <c r="R21" s="541"/>
      <c r="S21" s="616">
        <f t="shared" si="0"/>
        <v>183977642.595</v>
      </c>
    </row>
    <row r="22" spans="1:19" ht="14.4" thickBot="1">
      <c r="A22" s="81"/>
      <c r="B22" s="82" t="s">
        <v>64</v>
      </c>
      <c r="C22" s="160">
        <f>SUM(C8:C21)</f>
        <v>658357499.23775983</v>
      </c>
      <c r="D22" s="160">
        <f t="shared" ref="D22:R22" si="1">SUM(D8:D21)</f>
        <v>0</v>
      </c>
      <c r="E22" s="160">
        <f t="shared" si="1"/>
        <v>102921305.23021492</v>
      </c>
      <c r="F22" s="160">
        <f t="shared" si="1"/>
        <v>0</v>
      </c>
      <c r="G22" s="160">
        <f t="shared" si="1"/>
        <v>426921491.84284317</v>
      </c>
      <c r="H22" s="160">
        <f t="shared" si="1"/>
        <v>0</v>
      </c>
      <c r="I22" s="160">
        <f t="shared" si="1"/>
        <v>27159913.475105979</v>
      </c>
      <c r="J22" s="160">
        <f t="shared" si="1"/>
        <v>0</v>
      </c>
      <c r="K22" s="160">
        <f t="shared" si="1"/>
        <v>1814634423.4435437</v>
      </c>
      <c r="L22" s="160">
        <f t="shared" si="1"/>
        <v>21506352.932181973</v>
      </c>
      <c r="M22" s="160">
        <f t="shared" si="1"/>
        <v>809686647.33789134</v>
      </c>
      <c r="N22" s="160">
        <f t="shared" si="1"/>
        <v>32858842.638278857</v>
      </c>
      <c r="O22" s="160">
        <f t="shared" si="1"/>
        <v>2116320.5495118797</v>
      </c>
      <c r="P22" s="160">
        <f t="shared" si="1"/>
        <v>0</v>
      </c>
      <c r="Q22" s="160">
        <f t="shared" si="1"/>
        <v>2007587</v>
      </c>
      <c r="R22" s="160">
        <f t="shared" si="1"/>
        <v>0</v>
      </c>
      <c r="S22" s="617">
        <f t="shared" ref="S22" si="2">SUM(S8:S21)</f>
        <v>2411431260.5108232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5" zoomScaleNormal="85" workbookViewId="0">
      <pane xSplit="2" ySplit="6" topLeftCell="C7"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2"/>
  <cols>
    <col min="1" max="1" width="8.33203125" style="4"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16"/>
  </cols>
  <sheetData>
    <row r="1" spans="1:22">
      <c r="A1" s="2" t="s">
        <v>30</v>
      </c>
      <c r="B1" s="3" t="str">
        <f>'Info '!C2</f>
        <v>JSC "Liberty Bank"</v>
      </c>
    </row>
    <row r="2" spans="1:22">
      <c r="A2" s="2" t="s">
        <v>31</v>
      </c>
      <c r="B2" s="500">
        <f>'1. key ratios '!B2</f>
        <v>45199</v>
      </c>
    </row>
    <row r="4" spans="1:22" ht="13.8" thickBot="1">
      <c r="A4" s="4" t="s">
        <v>243</v>
      </c>
      <c r="B4" s="83" t="s">
        <v>50</v>
      </c>
      <c r="V4" s="17" t="s">
        <v>35</v>
      </c>
    </row>
    <row r="5" spans="1:22" ht="12.75" customHeight="1">
      <c r="A5" s="84"/>
      <c r="B5" s="85"/>
      <c r="C5" s="853" t="s">
        <v>169</v>
      </c>
      <c r="D5" s="854"/>
      <c r="E5" s="854"/>
      <c r="F5" s="854"/>
      <c r="G5" s="854"/>
      <c r="H5" s="854"/>
      <c r="I5" s="854"/>
      <c r="J5" s="854"/>
      <c r="K5" s="854"/>
      <c r="L5" s="855"/>
      <c r="M5" s="856" t="s">
        <v>170</v>
      </c>
      <c r="N5" s="857"/>
      <c r="O5" s="857"/>
      <c r="P5" s="857"/>
      <c r="Q5" s="857"/>
      <c r="R5" s="857"/>
      <c r="S5" s="858"/>
      <c r="T5" s="861" t="s">
        <v>241</v>
      </c>
      <c r="U5" s="861" t="s">
        <v>242</v>
      </c>
      <c r="V5" s="859" t="s">
        <v>76</v>
      </c>
    </row>
    <row r="6" spans="1:22" s="46" customFormat="1" ht="105.6">
      <c r="A6" s="43"/>
      <c r="B6" s="86"/>
      <c r="C6" s="87" t="s">
        <v>65</v>
      </c>
      <c r="D6" s="129" t="s">
        <v>66</v>
      </c>
      <c r="E6" s="107" t="s">
        <v>172</v>
      </c>
      <c r="F6" s="107" t="s">
        <v>173</v>
      </c>
      <c r="G6" s="129" t="s">
        <v>176</v>
      </c>
      <c r="H6" s="129" t="s">
        <v>171</v>
      </c>
      <c r="I6" s="129" t="s">
        <v>67</v>
      </c>
      <c r="J6" s="129" t="s">
        <v>68</v>
      </c>
      <c r="K6" s="88" t="s">
        <v>69</v>
      </c>
      <c r="L6" s="89" t="s">
        <v>70</v>
      </c>
      <c r="M6" s="87" t="s">
        <v>174</v>
      </c>
      <c r="N6" s="88" t="s">
        <v>71</v>
      </c>
      <c r="O6" s="88" t="s">
        <v>72</v>
      </c>
      <c r="P6" s="88" t="s">
        <v>73</v>
      </c>
      <c r="Q6" s="88" t="s">
        <v>74</v>
      </c>
      <c r="R6" s="88" t="s">
        <v>75</v>
      </c>
      <c r="S6" s="147" t="s">
        <v>175</v>
      </c>
      <c r="T6" s="862"/>
      <c r="U6" s="862"/>
      <c r="V6" s="860"/>
    </row>
    <row r="7" spans="1:22" s="80" customFormat="1" ht="13.8">
      <c r="A7" s="90">
        <v>1</v>
      </c>
      <c r="B7" s="1" t="s">
        <v>51</v>
      </c>
      <c r="C7" s="542"/>
      <c r="D7" s="540"/>
      <c r="E7" s="540"/>
      <c r="F7" s="540"/>
      <c r="G7" s="540"/>
      <c r="H7" s="540"/>
      <c r="I7" s="540"/>
      <c r="J7" s="540"/>
      <c r="K7" s="540"/>
      <c r="L7" s="543"/>
      <c r="M7" s="542"/>
      <c r="N7" s="540"/>
      <c r="O7" s="540"/>
      <c r="P7" s="540"/>
      <c r="Q7" s="540"/>
      <c r="R7" s="540"/>
      <c r="S7" s="543"/>
      <c r="T7" s="544"/>
      <c r="U7" s="545"/>
      <c r="V7" s="546">
        <f>SUM(C7:S7)</f>
        <v>0</v>
      </c>
    </row>
    <row r="8" spans="1:22" s="80" customFormat="1" ht="13.8">
      <c r="A8" s="90">
        <v>2</v>
      </c>
      <c r="B8" s="1" t="s">
        <v>52</v>
      </c>
      <c r="C8" s="542"/>
      <c r="D8" s="540"/>
      <c r="E8" s="540"/>
      <c r="F8" s="540"/>
      <c r="G8" s="540"/>
      <c r="H8" s="540"/>
      <c r="I8" s="540"/>
      <c r="J8" s="540"/>
      <c r="K8" s="540"/>
      <c r="L8" s="543"/>
      <c r="M8" s="542"/>
      <c r="N8" s="540"/>
      <c r="O8" s="540"/>
      <c r="P8" s="540"/>
      <c r="Q8" s="540"/>
      <c r="R8" s="540"/>
      <c r="S8" s="543"/>
      <c r="T8" s="545"/>
      <c r="U8" s="545"/>
      <c r="V8" s="546">
        <f t="shared" ref="V8:V20" si="0">SUM(C8:S8)</f>
        <v>0</v>
      </c>
    </row>
    <row r="9" spans="1:22" s="80" customFormat="1" ht="13.8">
      <c r="A9" s="90">
        <v>3</v>
      </c>
      <c r="B9" s="1" t="s">
        <v>165</v>
      </c>
      <c r="C9" s="542"/>
      <c r="D9" s="540"/>
      <c r="E9" s="540"/>
      <c r="F9" s="540"/>
      <c r="G9" s="540"/>
      <c r="H9" s="540"/>
      <c r="I9" s="540"/>
      <c r="J9" s="540"/>
      <c r="K9" s="540"/>
      <c r="L9" s="543"/>
      <c r="M9" s="542"/>
      <c r="N9" s="540"/>
      <c r="O9" s="540"/>
      <c r="P9" s="540"/>
      <c r="Q9" s="540"/>
      <c r="R9" s="540"/>
      <c r="S9" s="543"/>
      <c r="T9" s="545"/>
      <c r="U9" s="545"/>
      <c r="V9" s="546">
        <f>SUM(C9:S9)</f>
        <v>0</v>
      </c>
    </row>
    <row r="10" spans="1:22" s="80" customFormat="1" ht="13.8">
      <c r="A10" s="90">
        <v>4</v>
      </c>
      <c r="B10" s="1" t="s">
        <v>53</v>
      </c>
      <c r="C10" s="542"/>
      <c r="D10" s="540"/>
      <c r="E10" s="540"/>
      <c r="F10" s="540"/>
      <c r="G10" s="540"/>
      <c r="H10" s="540"/>
      <c r="I10" s="540"/>
      <c r="J10" s="540"/>
      <c r="K10" s="540"/>
      <c r="L10" s="543"/>
      <c r="M10" s="542"/>
      <c r="N10" s="540"/>
      <c r="O10" s="540"/>
      <c r="P10" s="540"/>
      <c r="Q10" s="540"/>
      <c r="R10" s="540"/>
      <c r="S10" s="543"/>
      <c r="T10" s="545"/>
      <c r="U10" s="545"/>
      <c r="V10" s="546">
        <f t="shared" si="0"/>
        <v>0</v>
      </c>
    </row>
    <row r="11" spans="1:22" s="80" customFormat="1" ht="13.8">
      <c r="A11" s="90">
        <v>5</v>
      </c>
      <c r="B11" s="1" t="s">
        <v>54</v>
      </c>
      <c r="C11" s="542"/>
      <c r="D11" s="540">
        <v>17108100</v>
      </c>
      <c r="E11" s="540"/>
      <c r="F11" s="540"/>
      <c r="G11" s="540"/>
      <c r="H11" s="540"/>
      <c r="I11" s="540"/>
      <c r="J11" s="540"/>
      <c r="K11" s="540"/>
      <c r="L11" s="543"/>
      <c r="M11" s="542"/>
      <c r="N11" s="540"/>
      <c r="O11" s="540"/>
      <c r="P11" s="540"/>
      <c r="Q11" s="540"/>
      <c r="R11" s="540"/>
      <c r="S11" s="543"/>
      <c r="T11" s="545">
        <v>17108100</v>
      </c>
      <c r="U11" s="545"/>
      <c r="V11" s="546">
        <f t="shared" si="0"/>
        <v>17108100</v>
      </c>
    </row>
    <row r="12" spans="1:22" s="80" customFormat="1" ht="13.8">
      <c r="A12" s="90">
        <v>6</v>
      </c>
      <c r="B12" s="1" t="s">
        <v>55</v>
      </c>
      <c r="C12" s="542"/>
      <c r="D12" s="540">
        <v>0</v>
      </c>
      <c r="E12" s="540"/>
      <c r="F12" s="540"/>
      <c r="G12" s="540"/>
      <c r="H12" s="540"/>
      <c r="I12" s="540"/>
      <c r="J12" s="540"/>
      <c r="K12" s="540"/>
      <c r="L12" s="543"/>
      <c r="M12" s="542"/>
      <c r="N12" s="540"/>
      <c r="O12" s="540"/>
      <c r="P12" s="540"/>
      <c r="Q12" s="540"/>
      <c r="R12" s="540"/>
      <c r="S12" s="543"/>
      <c r="T12" s="545">
        <v>0</v>
      </c>
      <c r="U12" s="545"/>
      <c r="V12" s="546">
        <f>SUM(C12:S12)</f>
        <v>0</v>
      </c>
    </row>
    <row r="13" spans="1:22" s="80" customFormat="1" ht="13.8">
      <c r="A13" s="90">
        <v>7</v>
      </c>
      <c r="B13" s="1" t="s">
        <v>56</v>
      </c>
      <c r="C13" s="542"/>
      <c r="D13" s="540">
        <v>4182674.9733555634</v>
      </c>
      <c r="E13" s="540"/>
      <c r="F13" s="540"/>
      <c r="G13" s="540"/>
      <c r="H13" s="540"/>
      <c r="I13" s="540"/>
      <c r="J13" s="540"/>
      <c r="K13" s="540"/>
      <c r="L13" s="543"/>
      <c r="M13" s="542"/>
      <c r="N13" s="540"/>
      <c r="O13" s="540"/>
      <c r="P13" s="540"/>
      <c r="Q13" s="540"/>
      <c r="R13" s="540"/>
      <c r="S13" s="543"/>
      <c r="T13" s="545">
        <v>4182674.9733555634</v>
      </c>
      <c r="U13" s="545"/>
      <c r="V13" s="546">
        <f t="shared" si="0"/>
        <v>4182674.9733555634</v>
      </c>
    </row>
    <row r="14" spans="1:22" s="80" customFormat="1" ht="13.8">
      <c r="A14" s="90">
        <v>8</v>
      </c>
      <c r="B14" s="1" t="s">
        <v>57</v>
      </c>
      <c r="C14" s="542"/>
      <c r="D14" s="540">
        <v>14819502.207882348</v>
      </c>
      <c r="E14" s="540"/>
      <c r="F14" s="540"/>
      <c r="G14" s="540"/>
      <c r="H14" s="540"/>
      <c r="I14" s="540"/>
      <c r="J14" s="540"/>
      <c r="K14" s="540"/>
      <c r="L14" s="543"/>
      <c r="M14" s="542"/>
      <c r="N14" s="540"/>
      <c r="O14" s="540"/>
      <c r="P14" s="540"/>
      <c r="Q14" s="540"/>
      <c r="R14" s="540"/>
      <c r="S14" s="543"/>
      <c r="T14" s="545">
        <v>11113422.074515991</v>
      </c>
      <c r="U14" s="545">
        <v>3706080.1333663575</v>
      </c>
      <c r="V14" s="546">
        <f t="shared" si="0"/>
        <v>14819502.207882348</v>
      </c>
    </row>
    <row r="15" spans="1:22" s="80" customFormat="1" ht="13.8">
      <c r="A15" s="90">
        <v>9</v>
      </c>
      <c r="B15" s="1" t="s">
        <v>58</v>
      </c>
      <c r="C15" s="542"/>
      <c r="D15" s="540">
        <v>177939.42656498367</v>
      </c>
      <c r="E15" s="540"/>
      <c r="F15" s="540"/>
      <c r="G15" s="540"/>
      <c r="H15" s="540"/>
      <c r="I15" s="540"/>
      <c r="J15" s="540"/>
      <c r="K15" s="540"/>
      <c r="L15" s="543"/>
      <c r="M15" s="542"/>
      <c r="N15" s="540"/>
      <c r="O15" s="540"/>
      <c r="P15" s="540"/>
      <c r="Q15" s="540"/>
      <c r="R15" s="540"/>
      <c r="S15" s="543"/>
      <c r="T15" s="545">
        <v>177939.42656498367</v>
      </c>
      <c r="U15" s="545"/>
      <c r="V15" s="546">
        <f t="shared" si="0"/>
        <v>177939.42656498367</v>
      </c>
    </row>
    <row r="16" spans="1:22" s="80" customFormat="1" ht="13.8">
      <c r="A16" s="90">
        <v>10</v>
      </c>
      <c r="B16" s="1" t="s">
        <v>59</v>
      </c>
      <c r="C16" s="542"/>
      <c r="D16" s="540"/>
      <c r="E16" s="540"/>
      <c r="F16" s="540"/>
      <c r="G16" s="540"/>
      <c r="H16" s="540"/>
      <c r="I16" s="540"/>
      <c r="J16" s="540"/>
      <c r="K16" s="540"/>
      <c r="L16" s="543"/>
      <c r="M16" s="542"/>
      <c r="N16" s="540"/>
      <c r="O16" s="540"/>
      <c r="P16" s="540"/>
      <c r="Q16" s="540"/>
      <c r="R16" s="540"/>
      <c r="S16" s="543"/>
      <c r="T16" s="545"/>
      <c r="U16" s="545"/>
      <c r="V16" s="546">
        <f t="shared" si="0"/>
        <v>0</v>
      </c>
    </row>
    <row r="17" spans="1:22" s="80" customFormat="1" ht="13.8">
      <c r="A17" s="90">
        <v>11</v>
      </c>
      <c r="B17" s="1" t="s">
        <v>60</v>
      </c>
      <c r="C17" s="542"/>
      <c r="D17" s="540"/>
      <c r="E17" s="540"/>
      <c r="F17" s="540"/>
      <c r="G17" s="540"/>
      <c r="H17" s="540"/>
      <c r="I17" s="540"/>
      <c r="J17" s="540"/>
      <c r="K17" s="540"/>
      <c r="L17" s="543"/>
      <c r="M17" s="542"/>
      <c r="N17" s="540"/>
      <c r="O17" s="540"/>
      <c r="P17" s="540"/>
      <c r="Q17" s="540"/>
      <c r="R17" s="540"/>
      <c r="S17" s="543"/>
      <c r="T17" s="545"/>
      <c r="U17" s="545"/>
      <c r="V17" s="546">
        <f t="shared" si="0"/>
        <v>0</v>
      </c>
    </row>
    <row r="18" spans="1:22" s="80" customFormat="1" ht="13.8">
      <c r="A18" s="90">
        <v>12</v>
      </c>
      <c r="B18" s="1" t="s">
        <v>61</v>
      </c>
      <c r="C18" s="542"/>
      <c r="D18" s="540"/>
      <c r="E18" s="540"/>
      <c r="F18" s="540"/>
      <c r="G18" s="540"/>
      <c r="H18" s="540"/>
      <c r="I18" s="540"/>
      <c r="J18" s="540"/>
      <c r="K18" s="540"/>
      <c r="L18" s="543"/>
      <c r="M18" s="542"/>
      <c r="N18" s="540"/>
      <c r="O18" s="540"/>
      <c r="P18" s="540"/>
      <c r="Q18" s="540"/>
      <c r="R18" s="540"/>
      <c r="S18" s="543"/>
      <c r="T18" s="545"/>
      <c r="U18" s="545"/>
      <c r="V18" s="546">
        <f t="shared" si="0"/>
        <v>0</v>
      </c>
    </row>
    <row r="19" spans="1:22" s="80" customFormat="1" ht="13.8">
      <c r="A19" s="90">
        <v>13</v>
      </c>
      <c r="B19" s="1" t="s">
        <v>62</v>
      </c>
      <c r="C19" s="542"/>
      <c r="D19" s="540"/>
      <c r="E19" s="540"/>
      <c r="F19" s="540"/>
      <c r="G19" s="540"/>
      <c r="H19" s="540"/>
      <c r="I19" s="540"/>
      <c r="J19" s="540"/>
      <c r="K19" s="540"/>
      <c r="L19" s="543"/>
      <c r="M19" s="542"/>
      <c r="N19" s="540"/>
      <c r="O19" s="540"/>
      <c r="P19" s="540"/>
      <c r="Q19" s="540"/>
      <c r="R19" s="540"/>
      <c r="S19" s="543"/>
      <c r="T19" s="545"/>
      <c r="U19" s="545"/>
      <c r="V19" s="546">
        <f t="shared" si="0"/>
        <v>0</v>
      </c>
    </row>
    <row r="20" spans="1:22" s="80" customFormat="1" ht="13.8">
      <c r="A20" s="90">
        <v>14</v>
      </c>
      <c r="B20" s="1" t="s">
        <v>63</v>
      </c>
      <c r="C20" s="542"/>
      <c r="D20" s="540"/>
      <c r="E20" s="540"/>
      <c r="F20" s="540"/>
      <c r="G20" s="540"/>
      <c r="H20" s="540"/>
      <c r="I20" s="540"/>
      <c r="J20" s="540"/>
      <c r="K20" s="540"/>
      <c r="L20" s="543"/>
      <c r="M20" s="542"/>
      <c r="N20" s="540"/>
      <c r="O20" s="540"/>
      <c r="P20" s="540"/>
      <c r="Q20" s="540"/>
      <c r="R20" s="540"/>
      <c r="S20" s="543"/>
      <c r="T20" s="545"/>
      <c r="U20" s="545"/>
      <c r="V20" s="546">
        <f t="shared" si="0"/>
        <v>0</v>
      </c>
    </row>
    <row r="21" spans="1:22" ht="14.4" thickBot="1">
      <c r="A21" s="81"/>
      <c r="B21" s="92" t="s">
        <v>64</v>
      </c>
      <c r="C21" s="547">
        <f>SUM(C7:C20)</f>
        <v>0</v>
      </c>
      <c r="D21" s="160">
        <f t="shared" ref="D21:V21" si="1">SUM(D7:D20)</f>
        <v>36288216.60780289</v>
      </c>
      <c r="E21" s="160">
        <f t="shared" si="1"/>
        <v>0</v>
      </c>
      <c r="F21" s="160">
        <f t="shared" si="1"/>
        <v>0</v>
      </c>
      <c r="G21" s="160">
        <f t="shared" si="1"/>
        <v>0</v>
      </c>
      <c r="H21" s="160">
        <f t="shared" si="1"/>
        <v>0</v>
      </c>
      <c r="I21" s="160">
        <f t="shared" si="1"/>
        <v>0</v>
      </c>
      <c r="J21" s="160">
        <f t="shared" si="1"/>
        <v>0</v>
      </c>
      <c r="K21" s="160">
        <f t="shared" si="1"/>
        <v>0</v>
      </c>
      <c r="L21" s="548">
        <f t="shared" si="1"/>
        <v>0</v>
      </c>
      <c r="M21" s="547">
        <f t="shared" si="1"/>
        <v>0</v>
      </c>
      <c r="N21" s="160">
        <f t="shared" si="1"/>
        <v>0</v>
      </c>
      <c r="O21" s="160">
        <f t="shared" si="1"/>
        <v>0</v>
      </c>
      <c r="P21" s="160">
        <f t="shared" si="1"/>
        <v>0</v>
      </c>
      <c r="Q21" s="160">
        <f t="shared" si="1"/>
        <v>0</v>
      </c>
      <c r="R21" s="160">
        <f t="shared" si="1"/>
        <v>0</v>
      </c>
      <c r="S21" s="548">
        <f t="shared" si="1"/>
        <v>0</v>
      </c>
      <c r="T21" s="548">
        <f>SUM(T7:T20)</f>
        <v>32582136.474436536</v>
      </c>
      <c r="U21" s="548">
        <f t="shared" si="1"/>
        <v>3706080.1333663575</v>
      </c>
      <c r="V21" s="549">
        <f t="shared" si="1"/>
        <v>36288216.60780289</v>
      </c>
    </row>
    <row r="24" spans="1:22">
      <c r="A24" s="7"/>
      <c r="B24" s="7"/>
      <c r="C24" s="21"/>
      <c r="D24" s="21"/>
      <c r="E24" s="21"/>
    </row>
    <row r="25" spans="1:22">
      <c r="A25" s="93"/>
      <c r="B25" s="93"/>
      <c r="C25" s="7"/>
      <c r="D25" s="21"/>
      <c r="E25" s="21"/>
    </row>
    <row r="26" spans="1:22">
      <c r="A26" s="93"/>
      <c r="B26" s="22"/>
      <c r="C26" s="7"/>
      <c r="D26" s="21"/>
      <c r="E26" s="21"/>
    </row>
    <row r="27" spans="1:22">
      <c r="A27" s="93"/>
      <c r="B27" s="93"/>
      <c r="C27" s="7"/>
      <c r="D27" s="21"/>
      <c r="E27" s="21"/>
    </row>
    <row r="28" spans="1:22">
      <c r="A28" s="93"/>
      <c r="B28" s="22"/>
      <c r="C28" s="7"/>
      <c r="D28" s="21"/>
      <c r="E28" s="21"/>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85" zoomScaleNormal="85" workbookViewId="0">
      <pane xSplit="1" ySplit="7" topLeftCell="B8"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9" style="4" customWidth="1"/>
    <col min="2" max="2" width="66.44140625" style="4" customWidth="1"/>
    <col min="3" max="3" width="23.5546875" style="155" bestFit="1" customWidth="1"/>
    <col min="4" max="4" width="14.88671875" style="155" bestFit="1" customWidth="1"/>
    <col min="5" max="5" width="17.6640625" style="155" customWidth="1"/>
    <col min="6" max="6" width="15.88671875" style="155" customWidth="1"/>
    <col min="7" max="7" width="17.44140625" style="155" customWidth="1"/>
    <col min="8" max="8" width="15.33203125" style="155" customWidth="1"/>
    <col min="9" max="16384" width="9.109375" style="16"/>
  </cols>
  <sheetData>
    <row r="1" spans="1:9">
      <c r="A1" s="2" t="s">
        <v>30</v>
      </c>
      <c r="B1" s="4" t="str">
        <f>'Info '!C2</f>
        <v>JSC "Liberty Bank"</v>
      </c>
      <c r="C1" s="3"/>
    </row>
    <row r="2" spans="1:9">
      <c r="A2" s="2" t="s">
        <v>31</v>
      </c>
      <c r="B2" s="500">
        <f>'1. key ratios '!B2</f>
        <v>45199</v>
      </c>
      <c r="C2" s="269"/>
    </row>
    <row r="4" spans="1:9" ht="14.4" thickBot="1">
      <c r="A4" s="2" t="s">
        <v>150</v>
      </c>
      <c r="B4" s="83" t="s">
        <v>252</v>
      </c>
    </row>
    <row r="5" spans="1:9">
      <c r="A5" s="84"/>
      <c r="B5" s="94"/>
      <c r="C5" s="156" t="s">
        <v>0</v>
      </c>
      <c r="D5" s="156" t="s">
        <v>1</v>
      </c>
      <c r="E5" s="156" t="s">
        <v>2</v>
      </c>
      <c r="F5" s="156" t="s">
        <v>3</v>
      </c>
      <c r="G5" s="157" t="s">
        <v>4</v>
      </c>
      <c r="H5" s="158" t="s">
        <v>5</v>
      </c>
      <c r="I5" s="95"/>
    </row>
    <row r="6" spans="1:9" s="95" customFormat="1" ht="12.75" customHeight="1">
      <c r="A6" s="96"/>
      <c r="B6" s="865" t="s">
        <v>149</v>
      </c>
      <c r="C6" s="867" t="s">
        <v>245</v>
      </c>
      <c r="D6" s="869" t="s">
        <v>244</v>
      </c>
      <c r="E6" s="870"/>
      <c r="F6" s="867" t="s">
        <v>249</v>
      </c>
      <c r="G6" s="867" t="s">
        <v>250</v>
      </c>
      <c r="H6" s="863" t="s">
        <v>248</v>
      </c>
    </row>
    <row r="7" spans="1:9" ht="41.4">
      <c r="A7" s="98"/>
      <c r="B7" s="866"/>
      <c r="C7" s="868"/>
      <c r="D7" s="159" t="s">
        <v>247</v>
      </c>
      <c r="E7" s="159" t="s">
        <v>246</v>
      </c>
      <c r="F7" s="868"/>
      <c r="G7" s="868"/>
      <c r="H7" s="864"/>
      <c r="I7" s="95"/>
    </row>
    <row r="8" spans="1:9">
      <c r="A8" s="96">
        <v>1</v>
      </c>
      <c r="B8" s="1" t="s">
        <v>51</v>
      </c>
      <c r="C8" s="618">
        <v>447205470.99020976</v>
      </c>
      <c r="D8" s="619"/>
      <c r="E8" s="618"/>
      <c r="F8" s="618">
        <v>72472288.802449882</v>
      </c>
      <c r="G8" s="620">
        <v>72472288.802449882</v>
      </c>
      <c r="H8" s="621">
        <f>G8/(C8+E8)</f>
        <v>0.16205590830984365</v>
      </c>
    </row>
    <row r="9" spans="1:9" ht="15" customHeight="1">
      <c r="A9" s="96">
        <v>2</v>
      </c>
      <c r="B9" s="1" t="s">
        <v>52</v>
      </c>
      <c r="C9" s="618"/>
      <c r="D9" s="619"/>
      <c r="E9" s="618"/>
      <c r="F9" s="618"/>
      <c r="G9" s="620"/>
      <c r="H9" s="621"/>
    </row>
    <row r="10" spans="1:9">
      <c r="A10" s="96">
        <v>3</v>
      </c>
      <c r="B10" s="1" t="s">
        <v>165</v>
      </c>
      <c r="C10" s="618"/>
      <c r="D10" s="619"/>
      <c r="E10" s="618"/>
      <c r="F10" s="618"/>
      <c r="G10" s="620"/>
      <c r="H10" s="621"/>
    </row>
    <row r="11" spans="1:9">
      <c r="A11" s="96">
        <v>4</v>
      </c>
      <c r="B11" s="1" t="s">
        <v>53</v>
      </c>
      <c r="C11" s="618"/>
      <c r="D11" s="619"/>
      <c r="E11" s="618"/>
      <c r="F11" s="618"/>
      <c r="G11" s="620"/>
      <c r="H11" s="621"/>
    </row>
    <row r="12" spans="1:9">
      <c r="A12" s="96">
        <v>5</v>
      </c>
      <c r="B12" s="1" t="s">
        <v>54</v>
      </c>
      <c r="C12" s="618">
        <v>39988096.196860455</v>
      </c>
      <c r="D12" s="619"/>
      <c r="E12" s="618"/>
      <c r="F12" s="618">
        <v>39988096.196860455</v>
      </c>
      <c r="G12" s="620">
        <v>22879996.196860455</v>
      </c>
      <c r="H12" s="621">
        <f t="shared" ref="H12:H21" si="0">G12/(C12+E12)</f>
        <v>0.57217017995112274</v>
      </c>
    </row>
    <row r="13" spans="1:9">
      <c r="A13" s="96">
        <v>6</v>
      </c>
      <c r="B13" s="1" t="s">
        <v>55</v>
      </c>
      <c r="C13" s="618">
        <v>129330001.67539948</v>
      </c>
      <c r="D13" s="619"/>
      <c r="E13" s="618"/>
      <c r="F13" s="618">
        <v>34631761.324668169</v>
      </c>
      <c r="G13" s="620">
        <v>34631761.324668169</v>
      </c>
      <c r="H13" s="621">
        <f t="shared" si="0"/>
        <v>0.26777824848088322</v>
      </c>
    </row>
    <row r="14" spans="1:9">
      <c r="A14" s="96">
        <v>7</v>
      </c>
      <c r="B14" s="1" t="s">
        <v>56</v>
      </c>
      <c r="C14" s="618">
        <v>488327034.93892431</v>
      </c>
      <c r="D14" s="619">
        <v>150465811.99455467</v>
      </c>
      <c r="E14" s="618">
        <v>32858842.638279025</v>
      </c>
      <c r="F14" s="619">
        <v>521185877.57720333</v>
      </c>
      <c r="G14" s="620">
        <v>517003202.60384774</v>
      </c>
      <c r="H14" s="621">
        <f>G14/(C14+E14)</f>
        <v>0.99197469625846491</v>
      </c>
    </row>
    <row r="15" spans="1:9">
      <c r="A15" s="96">
        <v>8</v>
      </c>
      <c r="B15" s="1" t="s">
        <v>57</v>
      </c>
      <c r="C15" s="618">
        <v>1814634423.4435437</v>
      </c>
      <c r="D15" s="619">
        <v>65789492.426723778</v>
      </c>
      <c r="E15" s="618">
        <v>21506352.932181798</v>
      </c>
      <c r="F15" s="619">
        <v>1377105582.2817941</v>
      </c>
      <c r="G15" s="620">
        <v>1362286080.0739117</v>
      </c>
      <c r="H15" s="621">
        <f t="shared" si="0"/>
        <v>0.74192899455283923</v>
      </c>
    </row>
    <row r="16" spans="1:9">
      <c r="A16" s="96">
        <v>9</v>
      </c>
      <c r="B16" s="1" t="s">
        <v>58</v>
      </c>
      <c r="C16" s="618">
        <v>426921491.84284317</v>
      </c>
      <c r="D16" s="619"/>
      <c r="E16" s="618"/>
      <c r="F16" s="619">
        <v>149422522.14499509</v>
      </c>
      <c r="G16" s="620">
        <v>149244582.7184301</v>
      </c>
      <c r="H16" s="621">
        <f t="shared" si="0"/>
        <v>0.34958320339930199</v>
      </c>
    </row>
    <row r="17" spans="1:8">
      <c r="A17" s="96">
        <v>10</v>
      </c>
      <c r="B17" s="1" t="s">
        <v>59</v>
      </c>
      <c r="C17" s="618">
        <v>27789122.384090032</v>
      </c>
      <c r="D17" s="619"/>
      <c r="E17" s="618"/>
      <c r="F17" s="619">
        <v>27628522.087852333</v>
      </c>
      <c r="G17" s="620">
        <v>27627181.737852331</v>
      </c>
      <c r="H17" s="621">
        <f t="shared" si="0"/>
        <v>0.99417251671357509</v>
      </c>
    </row>
    <row r="18" spans="1:8">
      <c r="A18" s="96">
        <v>11</v>
      </c>
      <c r="B18" s="1" t="s">
        <v>60</v>
      </c>
      <c r="C18" s="618">
        <v>2007587</v>
      </c>
      <c r="D18" s="619"/>
      <c r="E18" s="618"/>
      <c r="F18" s="619">
        <v>5018967.5</v>
      </c>
      <c r="G18" s="620">
        <v>5018967.5</v>
      </c>
      <c r="H18" s="621">
        <f t="shared" si="0"/>
        <v>2.5</v>
      </c>
    </row>
    <row r="19" spans="1:8">
      <c r="A19" s="96">
        <v>12</v>
      </c>
      <c r="B19" s="1" t="s">
        <v>61</v>
      </c>
      <c r="C19" s="618"/>
      <c r="D19" s="619"/>
      <c r="E19" s="618"/>
      <c r="F19" s="619"/>
      <c r="G19" s="620"/>
      <c r="H19" s="621"/>
    </row>
    <row r="20" spans="1:8">
      <c r="A20" s="96">
        <v>13</v>
      </c>
      <c r="B20" s="1" t="s">
        <v>144</v>
      </c>
      <c r="C20" s="618"/>
      <c r="D20" s="619"/>
      <c r="E20" s="618"/>
      <c r="F20" s="619"/>
      <c r="G20" s="620"/>
      <c r="H20" s="621"/>
    </row>
    <row r="21" spans="1:8">
      <c r="A21" s="96">
        <v>14</v>
      </c>
      <c r="B21" s="1" t="s">
        <v>63</v>
      </c>
      <c r="C21" s="618">
        <v>549795925.85500002</v>
      </c>
      <c r="D21" s="619"/>
      <c r="E21" s="618"/>
      <c r="F21" s="619">
        <v>183977642.595</v>
      </c>
      <c r="G21" s="620">
        <v>183977642.595</v>
      </c>
      <c r="H21" s="621">
        <f t="shared" si="0"/>
        <v>0.3346289667550596</v>
      </c>
    </row>
    <row r="22" spans="1:8" ht="14.4" thickBot="1">
      <c r="A22" s="99"/>
      <c r="B22" s="100" t="s">
        <v>64</v>
      </c>
      <c r="C22" s="160">
        <f>SUM(C8:C21)</f>
        <v>3925999154.3268709</v>
      </c>
      <c r="D22" s="160">
        <f>SUM(D8:D21)</f>
        <v>216255304.42127845</v>
      </c>
      <c r="E22" s="160">
        <f>SUM(E8:E21)</f>
        <v>54365195.570460826</v>
      </c>
      <c r="F22" s="160">
        <f>SUM(F8:F21)</f>
        <v>2411431260.5108232</v>
      </c>
      <c r="G22" s="160">
        <f>SUM(G8:G21)</f>
        <v>2375141703.55302</v>
      </c>
      <c r="H22" s="161">
        <f>G22/(C22+E22)</f>
        <v>0.59671464588770218</v>
      </c>
    </row>
  </sheetData>
  <mergeCells count="6">
    <mergeCell ref="H6:H7"/>
    <mergeCell ref="B6:B7"/>
    <mergeCell ref="C6:C7"/>
    <mergeCell ref="D6:E6"/>
    <mergeCell ref="F6:F7"/>
    <mergeCell ref="G6:G7"/>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10.5546875" style="155" bestFit="1" customWidth="1"/>
    <col min="2" max="2" width="90.44140625" style="155" customWidth="1"/>
    <col min="3" max="3" width="14.88671875" style="155" bestFit="1" customWidth="1"/>
    <col min="4" max="4" width="12.6640625" style="155" customWidth="1"/>
    <col min="5" max="5" width="14.44140625" style="155" bestFit="1" customWidth="1"/>
    <col min="6" max="8" width="12.6640625" style="155" customWidth="1"/>
    <col min="9" max="9" width="13.33203125" style="155" bestFit="1" customWidth="1"/>
    <col min="10" max="11" width="12.6640625" style="155" customWidth="1"/>
    <col min="12" max="16384" width="9.109375" style="155"/>
  </cols>
  <sheetData>
    <row r="1" spans="1:11">
      <c r="A1" s="155" t="s">
        <v>30</v>
      </c>
      <c r="B1" s="3" t="str">
        <f>'Info '!C2</f>
        <v>JSC "Liberty Bank"</v>
      </c>
    </row>
    <row r="2" spans="1:11">
      <c r="A2" s="155" t="s">
        <v>31</v>
      </c>
      <c r="B2" s="500">
        <f>'1. key ratios '!B2</f>
        <v>45199</v>
      </c>
      <c r="C2" s="170"/>
      <c r="D2" s="170"/>
    </row>
    <row r="3" spans="1:11">
      <c r="B3" s="170"/>
      <c r="C3" s="170"/>
      <c r="D3" s="170"/>
    </row>
    <row r="4" spans="1:11" ht="14.4" thickBot="1">
      <c r="A4" s="155" t="s">
        <v>146</v>
      </c>
      <c r="B4" s="190" t="s">
        <v>253</v>
      </c>
      <c r="C4" s="170"/>
      <c r="D4" s="170"/>
    </row>
    <row r="5" spans="1:11" ht="30" customHeight="1">
      <c r="A5" s="871"/>
      <c r="B5" s="872"/>
      <c r="C5" s="873" t="s">
        <v>305</v>
      </c>
      <c r="D5" s="873"/>
      <c r="E5" s="873"/>
      <c r="F5" s="873" t="s">
        <v>306</v>
      </c>
      <c r="G5" s="873"/>
      <c r="H5" s="873"/>
      <c r="I5" s="873" t="s">
        <v>307</v>
      </c>
      <c r="J5" s="873"/>
      <c r="K5" s="874"/>
    </row>
    <row r="6" spans="1:11">
      <c r="A6" s="171"/>
      <c r="B6" s="631"/>
      <c r="C6" s="632" t="s">
        <v>32</v>
      </c>
      <c r="D6" s="632" t="s">
        <v>33</v>
      </c>
      <c r="E6" s="632" t="s">
        <v>34</v>
      </c>
      <c r="F6" s="632" t="s">
        <v>32</v>
      </c>
      <c r="G6" s="632" t="s">
        <v>33</v>
      </c>
      <c r="H6" s="632" t="s">
        <v>34</v>
      </c>
      <c r="I6" s="632" t="s">
        <v>32</v>
      </c>
      <c r="J6" s="632" t="s">
        <v>33</v>
      </c>
      <c r="K6" s="633" t="s">
        <v>34</v>
      </c>
    </row>
    <row r="7" spans="1:11">
      <c r="A7" s="634" t="s">
        <v>256</v>
      </c>
      <c r="B7" s="635"/>
      <c r="C7" s="635"/>
      <c r="D7" s="635"/>
      <c r="E7" s="635"/>
      <c r="F7" s="635"/>
      <c r="G7" s="635"/>
      <c r="H7" s="635"/>
      <c r="I7" s="635"/>
      <c r="J7" s="635"/>
      <c r="K7" s="172"/>
    </row>
    <row r="8" spans="1:11">
      <c r="A8" s="173">
        <v>1</v>
      </c>
      <c r="B8" s="174" t="s">
        <v>254</v>
      </c>
      <c r="C8" s="490"/>
      <c r="D8" s="490"/>
      <c r="E8" s="490"/>
      <c r="F8" s="489">
        <v>593370804.06795025</v>
      </c>
      <c r="G8" s="489">
        <v>244064706.59409112</v>
      </c>
      <c r="H8" s="489">
        <v>837435510.66204083</v>
      </c>
      <c r="I8" s="489">
        <v>589423982.4396894</v>
      </c>
      <c r="J8" s="489">
        <v>149148722.41743058</v>
      </c>
      <c r="K8" s="488">
        <v>738572704.85712016</v>
      </c>
    </row>
    <row r="9" spans="1:11">
      <c r="A9" s="634" t="s">
        <v>257</v>
      </c>
      <c r="B9" s="635"/>
      <c r="C9" s="636"/>
      <c r="D9" s="636"/>
      <c r="E9" s="636"/>
      <c r="F9" s="636"/>
      <c r="G9" s="636"/>
      <c r="H9" s="636"/>
      <c r="I9" s="636"/>
      <c r="J9" s="636"/>
      <c r="K9" s="637"/>
    </row>
    <row r="10" spans="1:11">
      <c r="A10" s="175">
        <v>2</v>
      </c>
      <c r="B10" s="638" t="s">
        <v>265</v>
      </c>
      <c r="C10" s="639">
        <v>1028877817.1870044</v>
      </c>
      <c r="D10" s="640">
        <v>464050551.8003881</v>
      </c>
      <c r="E10" s="640">
        <v>1492928368.9873927</v>
      </c>
      <c r="F10" s="640">
        <v>162828554.23978797</v>
      </c>
      <c r="G10" s="640">
        <v>104338548.73252371</v>
      </c>
      <c r="H10" s="640">
        <v>267167102.97231153</v>
      </c>
      <c r="I10" s="640">
        <v>42315668.235546067</v>
      </c>
      <c r="J10" s="640">
        <v>28328719.894686159</v>
      </c>
      <c r="K10" s="641">
        <v>70644388.130232245</v>
      </c>
    </row>
    <row r="11" spans="1:11">
      <c r="A11" s="175">
        <v>3</v>
      </c>
      <c r="B11" s="638" t="s">
        <v>259</v>
      </c>
      <c r="C11" s="639">
        <v>1113374635.1868696</v>
      </c>
      <c r="D11" s="640">
        <v>334592669.16648138</v>
      </c>
      <c r="E11" s="640">
        <v>1447967304.3533514</v>
      </c>
      <c r="F11" s="640">
        <v>346582008.10418755</v>
      </c>
      <c r="G11" s="640">
        <v>77909623.474984854</v>
      </c>
      <c r="H11" s="640">
        <v>424491631.57917237</v>
      </c>
      <c r="I11" s="640">
        <v>294422713.57449025</v>
      </c>
      <c r="J11" s="640">
        <v>67314113.821679324</v>
      </c>
      <c r="K11" s="641">
        <v>361736827.39616954</v>
      </c>
    </row>
    <row r="12" spans="1:11">
      <c r="A12" s="175">
        <v>4</v>
      </c>
      <c r="B12" s="638" t="s">
        <v>260</v>
      </c>
      <c r="C12" s="639"/>
      <c r="D12" s="640"/>
      <c r="E12" s="640">
        <v>0</v>
      </c>
      <c r="F12" s="640"/>
      <c r="G12" s="640"/>
      <c r="H12" s="640"/>
      <c r="I12" s="640"/>
      <c r="J12" s="640"/>
      <c r="K12" s="641"/>
    </row>
    <row r="13" spans="1:11">
      <c r="A13" s="175">
        <v>5</v>
      </c>
      <c r="B13" s="638" t="s">
        <v>268</v>
      </c>
      <c r="C13" s="639">
        <v>21784.909130434786</v>
      </c>
      <c r="D13" s="640">
        <v>0</v>
      </c>
      <c r="E13" s="640">
        <v>21784.909130434786</v>
      </c>
      <c r="F13" s="640">
        <v>21784.909130434786</v>
      </c>
      <c r="G13" s="640">
        <v>0</v>
      </c>
      <c r="H13" s="640">
        <v>21784.909130434786</v>
      </c>
      <c r="I13" s="640">
        <v>21784.909130434786</v>
      </c>
      <c r="J13" s="640">
        <v>0</v>
      </c>
      <c r="K13" s="641">
        <v>21784.909130434786</v>
      </c>
    </row>
    <row r="14" spans="1:11">
      <c r="A14" s="175">
        <v>6</v>
      </c>
      <c r="B14" s="638" t="s">
        <v>300</v>
      </c>
      <c r="C14" s="639">
        <v>46571031.247391313</v>
      </c>
      <c r="D14" s="640">
        <v>13122637.078876801</v>
      </c>
      <c r="E14" s="640">
        <v>59693668.326268099</v>
      </c>
      <c r="F14" s="640">
        <v>20499593.394096192</v>
      </c>
      <c r="G14" s="640">
        <v>26040461.479505658</v>
      </c>
      <c r="H14" s="640">
        <v>46540054.873601846</v>
      </c>
      <c r="I14" s="640">
        <v>6873033.8991793469</v>
      </c>
      <c r="J14" s="640">
        <v>9028398.8216635045</v>
      </c>
      <c r="K14" s="641">
        <v>15901432.720842853</v>
      </c>
    </row>
    <row r="15" spans="1:11">
      <c r="A15" s="175">
        <v>7</v>
      </c>
      <c r="B15" s="638" t="s">
        <v>301</v>
      </c>
      <c r="C15" s="639">
        <v>163313209.0193328</v>
      </c>
      <c r="D15" s="640">
        <v>50149961.861614577</v>
      </c>
      <c r="E15" s="640">
        <v>213463170.88094741</v>
      </c>
      <c r="F15" s="640">
        <v>50923912.790065229</v>
      </c>
      <c r="G15" s="640">
        <v>8629175.0337065216</v>
      </c>
      <c r="H15" s="640">
        <v>59553087.823771723</v>
      </c>
      <c r="I15" s="640">
        <v>49512303.68642389</v>
      </c>
      <c r="J15" s="640">
        <v>9168852.2842962816</v>
      </c>
      <c r="K15" s="641">
        <v>58681155.970720187</v>
      </c>
    </row>
    <row r="16" spans="1:11">
      <c r="A16" s="175">
        <v>8</v>
      </c>
      <c r="B16" s="642" t="s">
        <v>261</v>
      </c>
      <c r="C16" s="639">
        <v>2352158477.5497289</v>
      </c>
      <c r="D16" s="640">
        <v>861915819.90736091</v>
      </c>
      <c r="E16" s="640">
        <v>3214074297.4570899</v>
      </c>
      <c r="F16" s="640">
        <v>580855853.43726742</v>
      </c>
      <c r="G16" s="640">
        <v>216917808.72072074</v>
      </c>
      <c r="H16" s="640">
        <v>797773662.15798783</v>
      </c>
      <c r="I16" s="640">
        <v>393145504.30476999</v>
      </c>
      <c r="J16" s="640">
        <v>113840084.82232526</v>
      </c>
      <c r="K16" s="641">
        <v>506985589.12709522</v>
      </c>
    </row>
    <row r="17" spans="1:11">
      <c r="A17" s="634" t="s">
        <v>258</v>
      </c>
      <c r="B17" s="635"/>
      <c r="C17" s="636"/>
      <c r="D17" s="636"/>
      <c r="E17" s="636"/>
      <c r="F17" s="636"/>
      <c r="G17" s="636"/>
      <c r="H17" s="636"/>
      <c r="I17" s="636"/>
      <c r="J17" s="636"/>
      <c r="K17" s="637"/>
    </row>
    <row r="18" spans="1:11">
      <c r="A18" s="175">
        <v>9</v>
      </c>
      <c r="B18" s="638" t="s">
        <v>264</v>
      </c>
      <c r="C18" s="639">
        <v>6750000</v>
      </c>
      <c r="D18" s="640">
        <v>0</v>
      </c>
      <c r="E18" s="640">
        <v>6750000</v>
      </c>
      <c r="F18" s="640">
        <v>0</v>
      </c>
      <c r="G18" s="640">
        <v>0</v>
      </c>
      <c r="H18" s="640">
        <v>0</v>
      </c>
      <c r="I18" s="640">
        <v>0</v>
      </c>
      <c r="J18" s="640">
        <v>0</v>
      </c>
      <c r="K18" s="641">
        <v>0</v>
      </c>
    </row>
    <row r="19" spans="1:11">
      <c r="A19" s="175">
        <v>10</v>
      </c>
      <c r="B19" s="638" t="s">
        <v>302</v>
      </c>
      <c r="C19" s="639">
        <v>1995919239.9681115</v>
      </c>
      <c r="D19" s="640">
        <v>550221333.47718108</v>
      </c>
      <c r="E19" s="640">
        <v>2546140573.4452929</v>
      </c>
      <c r="F19" s="640">
        <v>95892488.57265161</v>
      </c>
      <c r="G19" s="640">
        <v>30394114.237316847</v>
      </c>
      <c r="H19" s="640">
        <v>126286602.80996841</v>
      </c>
      <c r="I19" s="640">
        <v>99857099.227325544</v>
      </c>
      <c r="J19" s="640">
        <v>127475080.45990768</v>
      </c>
      <c r="K19" s="641">
        <v>227332179.68723321</v>
      </c>
    </row>
    <row r="20" spans="1:11">
      <c r="A20" s="175">
        <v>11</v>
      </c>
      <c r="B20" s="638" t="s">
        <v>263</v>
      </c>
      <c r="C20" s="639">
        <v>43230279.523329459</v>
      </c>
      <c r="D20" s="640">
        <v>9575391.448616175</v>
      </c>
      <c r="E20" s="640">
        <v>52805670.971945658</v>
      </c>
      <c r="F20" s="640">
        <v>1624315.6446890924</v>
      </c>
      <c r="G20" s="640">
        <v>0</v>
      </c>
      <c r="H20" s="640">
        <v>1624315.6446890924</v>
      </c>
      <c r="I20" s="640">
        <v>1624315.6446890924</v>
      </c>
      <c r="J20" s="640">
        <v>0</v>
      </c>
      <c r="K20" s="641">
        <v>1624315.6446890924</v>
      </c>
    </row>
    <row r="21" spans="1:11" ht="14.4" thickBot="1">
      <c r="A21" s="176">
        <v>12</v>
      </c>
      <c r="B21" s="177" t="s">
        <v>262</v>
      </c>
      <c r="C21" s="487">
        <v>2045899519.491441</v>
      </c>
      <c r="D21" s="486">
        <v>559796724.92579722</v>
      </c>
      <c r="E21" s="487">
        <v>2605696244.4172382</v>
      </c>
      <c r="F21" s="486">
        <v>97516804.217340708</v>
      </c>
      <c r="G21" s="486">
        <v>30394114.237316847</v>
      </c>
      <c r="H21" s="486">
        <v>127910918.45465751</v>
      </c>
      <c r="I21" s="486">
        <v>101481414.87201464</v>
      </c>
      <c r="J21" s="486">
        <v>127475080.45990768</v>
      </c>
      <c r="K21" s="485">
        <v>228956495.33192232</v>
      </c>
    </row>
    <row r="22" spans="1:11" ht="38.25" customHeight="1" thickBot="1">
      <c r="A22" s="178"/>
      <c r="B22" s="179"/>
      <c r="C22" s="179"/>
      <c r="D22" s="179"/>
      <c r="E22" s="179"/>
      <c r="F22" s="875" t="s">
        <v>304</v>
      </c>
      <c r="G22" s="873"/>
      <c r="H22" s="873"/>
      <c r="I22" s="875" t="s">
        <v>269</v>
      </c>
      <c r="J22" s="873"/>
      <c r="K22" s="874"/>
    </row>
    <row r="23" spans="1:11">
      <c r="A23" s="180">
        <v>13</v>
      </c>
      <c r="B23" s="181" t="s">
        <v>254</v>
      </c>
      <c r="C23" s="182"/>
      <c r="D23" s="182"/>
      <c r="E23" s="182"/>
      <c r="F23" s="484">
        <v>593370804.06795025</v>
      </c>
      <c r="G23" s="484">
        <v>244064706.59409112</v>
      </c>
      <c r="H23" s="484">
        <v>837435510.66204143</v>
      </c>
      <c r="I23" s="484">
        <v>589423982.4396894</v>
      </c>
      <c r="J23" s="484">
        <v>149148722.41743058</v>
      </c>
      <c r="K23" s="483">
        <v>738572704.85712004</v>
      </c>
    </row>
    <row r="24" spans="1:11" ht="14.4" thickBot="1">
      <c r="A24" s="183">
        <v>14</v>
      </c>
      <c r="B24" s="643" t="s">
        <v>266</v>
      </c>
      <c r="C24" s="184"/>
      <c r="D24" s="185"/>
      <c r="E24" s="186"/>
      <c r="F24" s="644">
        <v>483339049.21992671</v>
      </c>
      <c r="G24" s="644">
        <v>186523694.48340389</v>
      </c>
      <c r="H24" s="644">
        <v>669862743.70333028</v>
      </c>
      <c r="I24" s="644">
        <v>291664089.43275535</v>
      </c>
      <c r="J24" s="644">
        <v>28460021.205581315</v>
      </c>
      <c r="K24" s="645">
        <v>278029093.79517293</v>
      </c>
    </row>
    <row r="25" spans="1:11" ht="14.4" thickBot="1">
      <c r="A25" s="187">
        <v>15</v>
      </c>
      <c r="B25" s="188" t="s">
        <v>267</v>
      </c>
      <c r="C25" s="189"/>
      <c r="D25" s="189"/>
      <c r="E25" s="189"/>
      <c r="F25" s="482">
        <v>1.2276492144088225</v>
      </c>
      <c r="G25" s="482">
        <v>1.3084917027300624</v>
      </c>
      <c r="H25" s="482">
        <v>1.2501598551850885</v>
      </c>
      <c r="I25" s="482">
        <v>2.0209000826465617</v>
      </c>
      <c r="J25" s="482">
        <v>5.2406398906048928</v>
      </c>
      <c r="K25" s="481">
        <v>2.6564583395766292</v>
      </c>
    </row>
    <row r="27" spans="1:11" ht="31.5" customHeight="1">
      <c r="B27" s="169" t="s">
        <v>303</v>
      </c>
    </row>
  </sheetData>
  <mergeCells count="6">
    <mergeCell ref="A5:B5"/>
    <mergeCell ref="C5:E5"/>
    <mergeCell ref="F5:H5"/>
    <mergeCell ref="I5:K5"/>
    <mergeCell ref="F22:H22"/>
    <mergeCell ref="I22:K22"/>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5" zoomScaleNormal="85" workbookViewId="0">
      <pane xSplit="1" ySplit="5" topLeftCell="B6"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2"/>
  <cols>
    <col min="1" max="1" width="10.5546875" style="4" bestFit="1" customWidth="1"/>
    <col min="2" max="2" width="40.44140625" style="4" customWidth="1"/>
    <col min="3" max="3" width="15.5546875" style="4" bestFit="1" customWidth="1"/>
    <col min="4" max="4" width="11.44140625" style="4" customWidth="1"/>
    <col min="5" max="5" width="18.33203125" style="4" bestFit="1" customWidth="1"/>
    <col min="6" max="13" width="12.6640625" style="4" customWidth="1"/>
    <col min="14" max="14" width="23" style="4" customWidth="1"/>
    <col min="15" max="16384" width="9.109375" style="16"/>
  </cols>
  <sheetData>
    <row r="1" spans="1:14">
      <c r="A1" s="4" t="s">
        <v>30</v>
      </c>
      <c r="B1" s="3" t="str">
        <f>'Info '!C2</f>
        <v>JSC "Liberty Bank"</v>
      </c>
    </row>
    <row r="2" spans="1:14" ht="14.25" customHeight="1">
      <c r="A2" s="4" t="s">
        <v>31</v>
      </c>
      <c r="B2" s="500">
        <f>'1. key ratios '!B2</f>
        <v>45199</v>
      </c>
    </row>
    <row r="3" spans="1:14" ht="14.25" customHeight="1"/>
    <row r="4" spans="1:14" ht="13.8" thickBot="1">
      <c r="A4" s="4" t="s">
        <v>162</v>
      </c>
      <c r="B4" s="128" t="s">
        <v>28</v>
      </c>
    </row>
    <row r="5" spans="1:14" s="105" customFormat="1">
      <c r="A5" s="101"/>
      <c r="B5" s="102"/>
      <c r="C5" s="103" t="s">
        <v>0</v>
      </c>
      <c r="D5" s="103" t="s">
        <v>1</v>
      </c>
      <c r="E5" s="103" t="s">
        <v>2</v>
      </c>
      <c r="F5" s="103" t="s">
        <v>3</v>
      </c>
      <c r="G5" s="103" t="s">
        <v>4</v>
      </c>
      <c r="H5" s="103" t="s">
        <v>5</v>
      </c>
      <c r="I5" s="103" t="s">
        <v>8</v>
      </c>
      <c r="J5" s="103" t="s">
        <v>9</v>
      </c>
      <c r="K5" s="103" t="s">
        <v>10</v>
      </c>
      <c r="L5" s="103" t="s">
        <v>11</v>
      </c>
      <c r="M5" s="103" t="s">
        <v>12</v>
      </c>
      <c r="N5" s="104" t="s">
        <v>13</v>
      </c>
    </row>
    <row r="6" spans="1:14" ht="26.4">
      <c r="A6" s="106"/>
      <c r="B6" s="646"/>
      <c r="C6" s="647" t="s">
        <v>161</v>
      </c>
      <c r="D6" s="648" t="s">
        <v>160</v>
      </c>
      <c r="E6" s="649" t="s">
        <v>159</v>
      </c>
      <c r="F6" s="650">
        <v>0</v>
      </c>
      <c r="G6" s="650">
        <v>0.2</v>
      </c>
      <c r="H6" s="650">
        <v>0.35</v>
      </c>
      <c r="I6" s="650">
        <v>0.5</v>
      </c>
      <c r="J6" s="650">
        <v>0.75</v>
      </c>
      <c r="K6" s="650">
        <v>1</v>
      </c>
      <c r="L6" s="650">
        <v>1.5</v>
      </c>
      <c r="M6" s="650">
        <v>2.5</v>
      </c>
      <c r="N6" s="651" t="s">
        <v>168</v>
      </c>
    </row>
    <row r="7" spans="1:14" ht="14.4">
      <c r="A7" s="652">
        <v>1</v>
      </c>
      <c r="B7" s="653" t="s">
        <v>158</v>
      </c>
      <c r="C7" s="776">
        <f>SUM(C8:C13)</f>
        <v>102860301</v>
      </c>
      <c r="D7" s="777"/>
      <c r="E7" s="778">
        <f t="shared" ref="E7:M7" si="0">SUM(E8:E13)</f>
        <v>9472801.8900000006</v>
      </c>
      <c r="F7" s="776">
        <f>SUM(F8:F13)</f>
        <v>0</v>
      </c>
      <c r="G7" s="776">
        <f t="shared" si="0"/>
        <v>0</v>
      </c>
      <c r="H7" s="776">
        <f t="shared" si="0"/>
        <v>0</v>
      </c>
      <c r="I7" s="776">
        <f t="shared" si="0"/>
        <v>0</v>
      </c>
      <c r="J7" s="776">
        <f t="shared" si="0"/>
        <v>0</v>
      </c>
      <c r="K7" s="776">
        <f t="shared" si="0"/>
        <v>9472801.8900000006</v>
      </c>
      <c r="L7" s="776">
        <f t="shared" si="0"/>
        <v>0</v>
      </c>
      <c r="M7" s="776">
        <f t="shared" si="0"/>
        <v>0</v>
      </c>
      <c r="N7" s="622">
        <f>SUM(N8:N13)</f>
        <v>9472801.8900000006</v>
      </c>
    </row>
    <row r="8" spans="1:14" ht="13.8">
      <c r="A8" s="652">
        <v>1.1000000000000001</v>
      </c>
      <c r="B8" s="654" t="s">
        <v>156</v>
      </c>
      <c r="C8" s="779">
        <v>0</v>
      </c>
      <c r="D8" s="780">
        <v>0.02</v>
      </c>
      <c r="E8" s="778">
        <f>C8*D8</f>
        <v>0</v>
      </c>
      <c r="F8" s="779"/>
      <c r="G8" s="779"/>
      <c r="H8" s="779"/>
      <c r="I8" s="779"/>
      <c r="J8" s="779"/>
      <c r="K8" s="779">
        <v>0</v>
      </c>
      <c r="L8" s="779"/>
      <c r="M8" s="779"/>
      <c r="N8" s="622">
        <f>SUMPRODUCT($F$6:$M$6,F8:M8)</f>
        <v>0</v>
      </c>
    </row>
    <row r="9" spans="1:14" ht="13.8">
      <c r="A9" s="652">
        <v>1.2</v>
      </c>
      <c r="B9" s="654" t="s">
        <v>155</v>
      </c>
      <c r="C9" s="779">
        <v>0</v>
      </c>
      <c r="D9" s="780">
        <v>0.05</v>
      </c>
      <c r="E9" s="778">
        <f>C9*D9</f>
        <v>0</v>
      </c>
      <c r="F9" s="779"/>
      <c r="G9" s="779"/>
      <c r="H9" s="779"/>
      <c r="I9" s="779"/>
      <c r="J9" s="779"/>
      <c r="K9" s="779">
        <v>0</v>
      </c>
      <c r="L9" s="779"/>
      <c r="M9" s="779"/>
      <c r="N9" s="622">
        <f t="shared" ref="N9:N12" si="1">SUMPRODUCT($F$6:$M$6,F9:M9)</f>
        <v>0</v>
      </c>
    </row>
    <row r="10" spans="1:14" ht="13.8">
      <c r="A10" s="652">
        <v>1.3</v>
      </c>
      <c r="B10" s="654" t="s">
        <v>154</v>
      </c>
      <c r="C10" s="779">
        <v>61394374</v>
      </c>
      <c r="D10" s="780">
        <v>0.08</v>
      </c>
      <c r="E10" s="778">
        <f>C10*D10</f>
        <v>4911549.92</v>
      </c>
      <c r="F10" s="779"/>
      <c r="G10" s="779"/>
      <c r="H10" s="779"/>
      <c r="I10" s="779"/>
      <c r="J10" s="779"/>
      <c r="K10" s="779">
        <v>4911549.92</v>
      </c>
      <c r="L10" s="779"/>
      <c r="M10" s="779"/>
      <c r="N10" s="622">
        <f>SUMPRODUCT($F$6:$M$6,F10:M10)</f>
        <v>4911549.92</v>
      </c>
    </row>
    <row r="11" spans="1:14" ht="13.8">
      <c r="A11" s="652">
        <v>1.4</v>
      </c>
      <c r="B11" s="654" t="s">
        <v>153</v>
      </c>
      <c r="C11" s="779">
        <v>41465927</v>
      </c>
      <c r="D11" s="780">
        <v>0.11</v>
      </c>
      <c r="E11" s="778">
        <f>C11*D11</f>
        <v>4561251.97</v>
      </c>
      <c r="F11" s="779"/>
      <c r="G11" s="779"/>
      <c r="H11" s="779"/>
      <c r="I11" s="779"/>
      <c r="J11" s="779"/>
      <c r="K11" s="779">
        <v>4561251.97</v>
      </c>
      <c r="L11" s="779"/>
      <c r="M11" s="779"/>
      <c r="N11" s="622">
        <f t="shared" si="1"/>
        <v>4561251.97</v>
      </c>
    </row>
    <row r="12" spans="1:14" ht="13.8">
      <c r="A12" s="652">
        <v>1.5</v>
      </c>
      <c r="B12" s="654" t="s">
        <v>152</v>
      </c>
      <c r="C12" s="779">
        <v>0</v>
      </c>
      <c r="D12" s="780">
        <v>0.14000000000000001</v>
      </c>
      <c r="E12" s="778">
        <f>C12*D12</f>
        <v>0</v>
      </c>
      <c r="F12" s="779"/>
      <c r="G12" s="779"/>
      <c r="H12" s="779"/>
      <c r="I12" s="779"/>
      <c r="J12" s="779"/>
      <c r="K12" s="779"/>
      <c r="L12" s="779"/>
      <c r="M12" s="779"/>
      <c r="N12" s="622">
        <f t="shared" si="1"/>
        <v>0</v>
      </c>
    </row>
    <row r="13" spans="1:14" ht="13.8">
      <c r="A13" s="652">
        <v>1.6</v>
      </c>
      <c r="B13" s="655" t="s">
        <v>151</v>
      </c>
      <c r="C13" s="779">
        <v>0</v>
      </c>
      <c r="D13" s="781"/>
      <c r="E13" s="779"/>
      <c r="F13" s="779"/>
      <c r="G13" s="779"/>
      <c r="H13" s="779"/>
      <c r="I13" s="779"/>
      <c r="J13" s="779"/>
      <c r="K13" s="779"/>
      <c r="L13" s="779"/>
      <c r="M13" s="779"/>
      <c r="N13" s="622">
        <f>SUMPRODUCT($F$6:$M$6,F13:M13)</f>
        <v>0</v>
      </c>
    </row>
    <row r="14" spans="1:14" ht="14.4">
      <c r="A14" s="652">
        <v>2</v>
      </c>
      <c r="B14" s="656" t="s">
        <v>157</v>
      </c>
      <c r="C14" s="776">
        <f>SUM(C15:C20)</f>
        <v>0</v>
      </c>
      <c r="D14" s="777"/>
      <c r="E14" s="778">
        <f t="shared" ref="E14:M14" si="2">SUM(E15:E20)</f>
        <v>0</v>
      </c>
      <c r="F14" s="779">
        <f t="shared" si="2"/>
        <v>0</v>
      </c>
      <c r="G14" s="779">
        <f t="shared" si="2"/>
        <v>0</v>
      </c>
      <c r="H14" s="779">
        <f t="shared" si="2"/>
        <v>0</v>
      </c>
      <c r="I14" s="779">
        <f t="shared" si="2"/>
        <v>0</v>
      </c>
      <c r="J14" s="779">
        <f t="shared" si="2"/>
        <v>0</v>
      </c>
      <c r="K14" s="779">
        <f t="shared" si="2"/>
        <v>0</v>
      </c>
      <c r="L14" s="779">
        <f t="shared" si="2"/>
        <v>0</v>
      </c>
      <c r="M14" s="779">
        <f t="shared" si="2"/>
        <v>0</v>
      </c>
      <c r="N14" s="622">
        <f>SUM(N15:N20)</f>
        <v>0</v>
      </c>
    </row>
    <row r="15" spans="1:14" ht="13.8">
      <c r="A15" s="652">
        <v>2.1</v>
      </c>
      <c r="B15" s="655" t="s">
        <v>156</v>
      </c>
      <c r="C15" s="779"/>
      <c r="D15" s="780">
        <v>5.0000000000000001E-3</v>
      </c>
      <c r="E15" s="778">
        <f>C15*D15</f>
        <v>0</v>
      </c>
      <c r="F15" s="779"/>
      <c r="G15" s="779"/>
      <c r="H15" s="779"/>
      <c r="I15" s="779"/>
      <c r="J15" s="779"/>
      <c r="K15" s="779"/>
      <c r="L15" s="779"/>
      <c r="M15" s="779"/>
      <c r="N15" s="622">
        <f>SUMPRODUCT($F$6:$M$6,F15:M15)</f>
        <v>0</v>
      </c>
    </row>
    <row r="16" spans="1:14" ht="13.8">
      <c r="A16" s="652">
        <v>2.2000000000000002</v>
      </c>
      <c r="B16" s="655" t="s">
        <v>155</v>
      </c>
      <c r="C16" s="779"/>
      <c r="D16" s="780">
        <v>0.01</v>
      </c>
      <c r="E16" s="778">
        <f>C16*D16</f>
        <v>0</v>
      </c>
      <c r="F16" s="779"/>
      <c r="G16" s="779"/>
      <c r="H16" s="779"/>
      <c r="I16" s="779"/>
      <c r="J16" s="779"/>
      <c r="K16" s="779"/>
      <c r="L16" s="779"/>
      <c r="M16" s="779"/>
      <c r="N16" s="622">
        <f t="shared" ref="N16:N20" si="3">SUMPRODUCT($F$6:$M$6,F16:M16)</f>
        <v>0</v>
      </c>
    </row>
    <row r="17" spans="1:14" ht="13.8">
      <c r="A17" s="652">
        <v>2.2999999999999998</v>
      </c>
      <c r="B17" s="655" t="s">
        <v>154</v>
      </c>
      <c r="C17" s="779"/>
      <c r="D17" s="780">
        <v>0.02</v>
      </c>
      <c r="E17" s="778">
        <f>C17*D17</f>
        <v>0</v>
      </c>
      <c r="F17" s="779"/>
      <c r="G17" s="779"/>
      <c r="H17" s="779"/>
      <c r="I17" s="779"/>
      <c r="J17" s="779"/>
      <c r="K17" s="779"/>
      <c r="L17" s="779"/>
      <c r="M17" s="779"/>
      <c r="N17" s="622">
        <f t="shared" si="3"/>
        <v>0</v>
      </c>
    </row>
    <row r="18" spans="1:14" ht="13.8">
      <c r="A18" s="652">
        <v>2.4</v>
      </c>
      <c r="B18" s="655" t="s">
        <v>153</v>
      </c>
      <c r="C18" s="779"/>
      <c r="D18" s="780">
        <v>0.03</v>
      </c>
      <c r="E18" s="778">
        <f>C18*D18</f>
        <v>0</v>
      </c>
      <c r="F18" s="779"/>
      <c r="G18" s="779"/>
      <c r="H18" s="779"/>
      <c r="I18" s="779"/>
      <c r="J18" s="779"/>
      <c r="K18" s="779"/>
      <c r="L18" s="779"/>
      <c r="M18" s="779"/>
      <c r="N18" s="622">
        <f t="shared" si="3"/>
        <v>0</v>
      </c>
    </row>
    <row r="19" spans="1:14" ht="13.8">
      <c r="A19" s="652">
        <v>2.5</v>
      </c>
      <c r="B19" s="655" t="s">
        <v>152</v>
      </c>
      <c r="C19" s="779"/>
      <c r="D19" s="780">
        <v>0.04</v>
      </c>
      <c r="E19" s="778">
        <f>C19*D19</f>
        <v>0</v>
      </c>
      <c r="F19" s="779"/>
      <c r="G19" s="779"/>
      <c r="H19" s="779"/>
      <c r="I19" s="779"/>
      <c r="J19" s="779"/>
      <c r="K19" s="779"/>
      <c r="L19" s="779"/>
      <c r="M19" s="779"/>
      <c r="N19" s="622">
        <f t="shared" si="3"/>
        <v>0</v>
      </c>
    </row>
    <row r="20" spans="1:14" ht="13.8">
      <c r="A20" s="652">
        <v>2.6</v>
      </c>
      <c r="B20" s="655" t="s">
        <v>151</v>
      </c>
      <c r="C20" s="779"/>
      <c r="D20" s="781"/>
      <c r="E20" s="782"/>
      <c r="F20" s="779"/>
      <c r="G20" s="779"/>
      <c r="H20" s="779"/>
      <c r="I20" s="779"/>
      <c r="J20" s="779"/>
      <c r="K20" s="779"/>
      <c r="L20" s="779"/>
      <c r="M20" s="779"/>
      <c r="N20" s="622">
        <f t="shared" si="3"/>
        <v>0</v>
      </c>
    </row>
    <row r="21" spans="1:14" ht="15" thickBot="1">
      <c r="A21" s="657"/>
      <c r="B21" s="658" t="s">
        <v>64</v>
      </c>
      <c r="C21" s="550">
        <f>C14+C7</f>
        <v>102860301</v>
      </c>
      <c r="D21" s="551"/>
      <c r="E21" s="552">
        <f>E14+E7</f>
        <v>9472801.8900000006</v>
      </c>
      <c r="F21" s="553">
        <f>F7+F14</f>
        <v>0</v>
      </c>
      <c r="G21" s="553">
        <f t="shared" ref="G21:L21" si="4">G7+G14</f>
        <v>0</v>
      </c>
      <c r="H21" s="553">
        <f t="shared" si="4"/>
        <v>0</v>
      </c>
      <c r="I21" s="553">
        <f t="shared" si="4"/>
        <v>0</v>
      </c>
      <c r="J21" s="553">
        <f t="shared" si="4"/>
        <v>0</v>
      </c>
      <c r="K21" s="553">
        <f t="shared" si="4"/>
        <v>9472801.8900000006</v>
      </c>
      <c r="L21" s="553">
        <f t="shared" si="4"/>
        <v>0</v>
      </c>
      <c r="M21" s="553">
        <f>M7+M14</f>
        <v>0</v>
      </c>
      <c r="N21" s="554">
        <f>N14+N7</f>
        <v>9472801.8900000006</v>
      </c>
    </row>
    <row r="22" spans="1:14">
      <c r="E22" s="108"/>
      <c r="F22" s="108"/>
      <c r="G22" s="108"/>
      <c r="H22" s="108"/>
      <c r="I22" s="108"/>
      <c r="J22" s="108"/>
      <c r="K22" s="108"/>
      <c r="L22" s="108"/>
      <c r="M22" s="10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G22" sqref="G22"/>
    </sheetView>
  </sheetViews>
  <sheetFormatPr defaultRowHeight="14.4"/>
  <cols>
    <col min="1" max="1" width="11.44140625" customWidth="1"/>
    <col min="2" max="2" width="76.88671875" style="211" customWidth="1"/>
    <col min="3" max="3" width="22.88671875" customWidth="1"/>
  </cols>
  <sheetData>
    <row r="1" spans="1:3">
      <c r="A1" s="2" t="s">
        <v>30</v>
      </c>
      <c r="B1" s="3" t="str">
        <f>'Info '!C2</f>
        <v>JSC "Liberty Bank"</v>
      </c>
    </row>
    <row r="2" spans="1:3">
      <c r="A2" s="2" t="s">
        <v>31</v>
      </c>
      <c r="B2" s="500">
        <f>'1. key ratios '!B2</f>
        <v>45199</v>
      </c>
    </row>
    <row r="3" spans="1:3">
      <c r="A3" s="4"/>
      <c r="B3"/>
    </row>
    <row r="4" spans="1:3">
      <c r="A4" s="4" t="s">
        <v>308</v>
      </c>
      <c r="B4" t="s">
        <v>309</v>
      </c>
    </row>
    <row r="5" spans="1:3">
      <c r="A5" s="212" t="s">
        <v>310</v>
      </c>
      <c r="B5" s="213"/>
      <c r="C5" s="214"/>
    </row>
    <row r="6" spans="1:3" ht="19.8" customHeight="1">
      <c r="A6" s="215">
        <v>1</v>
      </c>
      <c r="B6" s="216" t="s">
        <v>361</v>
      </c>
      <c r="C6" s="623">
        <v>3925999154.3268709</v>
      </c>
    </row>
    <row r="7" spans="1:3">
      <c r="A7" s="215">
        <v>2</v>
      </c>
      <c r="B7" s="216" t="s">
        <v>311</v>
      </c>
      <c r="C7" s="623">
        <v>-85230967.190915599</v>
      </c>
    </row>
    <row r="8" spans="1:3" ht="29.25" customHeight="1">
      <c r="A8" s="218">
        <v>3</v>
      </c>
      <c r="B8" s="219" t="s">
        <v>312</v>
      </c>
      <c r="C8" s="624">
        <f>C6+C7</f>
        <v>3840768187.1359553</v>
      </c>
    </row>
    <row r="9" spans="1:3">
      <c r="A9" s="212" t="s">
        <v>313</v>
      </c>
      <c r="B9" s="213"/>
      <c r="C9" s="220"/>
    </row>
    <row r="10" spans="1:3" ht="20.399999999999999" customHeight="1">
      <c r="A10" s="221">
        <v>4</v>
      </c>
      <c r="B10" s="222" t="s">
        <v>314</v>
      </c>
      <c r="C10" s="217"/>
    </row>
    <row r="11" spans="1:3">
      <c r="A11" s="221">
        <v>5</v>
      </c>
      <c r="B11" s="223" t="s">
        <v>315</v>
      </c>
      <c r="C11" s="217"/>
    </row>
    <row r="12" spans="1:3">
      <c r="A12" s="221" t="s">
        <v>316</v>
      </c>
      <c r="B12" s="223" t="s">
        <v>317</v>
      </c>
      <c r="C12" s="217">
        <v>9472801.8900000006</v>
      </c>
    </row>
    <row r="13" spans="1:3" ht="22.8">
      <c r="A13" s="224">
        <v>6</v>
      </c>
      <c r="B13" s="222" t="s">
        <v>318</v>
      </c>
      <c r="C13" s="217"/>
    </row>
    <row r="14" spans="1:3">
      <c r="A14" s="224">
        <v>7</v>
      </c>
      <c r="B14" s="225" t="s">
        <v>319</v>
      </c>
      <c r="C14" s="217"/>
    </row>
    <row r="15" spans="1:3">
      <c r="A15" s="226">
        <v>8</v>
      </c>
      <c r="B15" s="227" t="s">
        <v>320</v>
      </c>
      <c r="C15" s="217"/>
    </row>
    <row r="16" spans="1:3">
      <c r="A16" s="224">
        <v>9</v>
      </c>
      <c r="B16" s="225" t="s">
        <v>321</v>
      </c>
      <c r="C16" s="217"/>
    </row>
    <row r="17" spans="1:3">
      <c r="A17" s="224">
        <v>10</v>
      </c>
      <c r="B17" s="225" t="s">
        <v>322</v>
      </c>
      <c r="C17" s="217"/>
    </row>
    <row r="18" spans="1:3">
      <c r="A18" s="228">
        <v>11</v>
      </c>
      <c r="B18" s="229" t="s">
        <v>323</v>
      </c>
      <c r="C18" s="230">
        <f>SUM(C10:C17)</f>
        <v>9472801.8900000006</v>
      </c>
    </row>
    <row r="19" spans="1:3">
      <c r="A19" s="231" t="s">
        <v>324</v>
      </c>
      <c r="B19" s="232"/>
      <c r="C19" s="233"/>
    </row>
    <row r="20" spans="1:3">
      <c r="A20" s="234">
        <v>12</v>
      </c>
      <c r="B20" s="222" t="s">
        <v>325</v>
      </c>
      <c r="C20" s="217"/>
    </row>
    <row r="21" spans="1:3">
      <c r="A21" s="234">
        <v>13</v>
      </c>
      <c r="B21" s="222" t="s">
        <v>326</v>
      </c>
      <c r="C21" s="217"/>
    </row>
    <row r="22" spans="1:3">
      <c r="A22" s="234">
        <v>14</v>
      </c>
      <c r="B22" s="222" t="s">
        <v>327</v>
      </c>
      <c r="C22" s="217"/>
    </row>
    <row r="23" spans="1:3" ht="22.8">
      <c r="A23" s="234" t="s">
        <v>328</v>
      </c>
      <c r="B23" s="222" t="s">
        <v>329</v>
      </c>
      <c r="C23" s="217"/>
    </row>
    <row r="24" spans="1:3">
      <c r="A24" s="234">
        <v>15</v>
      </c>
      <c r="B24" s="222" t="s">
        <v>330</v>
      </c>
      <c r="C24" s="217"/>
    </row>
    <row r="25" spans="1:3">
      <c r="A25" s="234" t="s">
        <v>331</v>
      </c>
      <c r="B25" s="222" t="s">
        <v>332</v>
      </c>
      <c r="C25" s="217"/>
    </row>
    <row r="26" spans="1:3">
      <c r="A26" s="235">
        <v>16</v>
      </c>
      <c r="B26" s="236" t="s">
        <v>333</v>
      </c>
      <c r="C26" s="230">
        <f>SUM(C20:C25)</f>
        <v>0</v>
      </c>
    </row>
    <row r="27" spans="1:3">
      <c r="A27" s="212" t="s">
        <v>334</v>
      </c>
      <c r="B27" s="213"/>
      <c r="C27" s="220"/>
    </row>
    <row r="28" spans="1:3">
      <c r="A28" s="237">
        <v>17</v>
      </c>
      <c r="B28" s="223" t="s">
        <v>335</v>
      </c>
      <c r="C28" s="217">
        <v>216255304.42127845</v>
      </c>
    </row>
    <row r="29" spans="1:3">
      <c r="A29" s="237">
        <v>18</v>
      </c>
      <c r="B29" s="223" t="s">
        <v>336</v>
      </c>
      <c r="C29" s="217">
        <v>-150253531.33212814</v>
      </c>
    </row>
    <row r="30" spans="1:3">
      <c r="A30" s="235">
        <v>19</v>
      </c>
      <c r="B30" s="236" t="s">
        <v>337</v>
      </c>
      <c r="C30" s="230">
        <f>C28+C29</f>
        <v>66001773.08915031</v>
      </c>
    </row>
    <row r="31" spans="1:3">
      <c r="A31" s="212" t="s">
        <v>338</v>
      </c>
      <c r="B31" s="213"/>
      <c r="C31" s="220"/>
    </row>
    <row r="32" spans="1:3" ht="22.8">
      <c r="A32" s="237" t="s">
        <v>339</v>
      </c>
      <c r="B32" s="222" t="s">
        <v>340</v>
      </c>
      <c r="C32" s="238"/>
    </row>
    <row r="33" spans="1:3">
      <c r="A33" s="237" t="s">
        <v>341</v>
      </c>
      <c r="B33" s="223" t="s">
        <v>342</v>
      </c>
      <c r="C33" s="238"/>
    </row>
    <row r="34" spans="1:3">
      <c r="A34" s="212" t="s">
        <v>343</v>
      </c>
      <c r="B34" s="213"/>
      <c r="C34" s="220"/>
    </row>
    <row r="35" spans="1:3">
      <c r="A35" s="239">
        <v>20</v>
      </c>
      <c r="B35" s="240" t="s">
        <v>344</v>
      </c>
      <c r="C35" s="230">
        <v>389526196.1214807</v>
      </c>
    </row>
    <row r="36" spans="1:3">
      <c r="A36" s="235">
        <v>21</v>
      </c>
      <c r="B36" s="236" t="s">
        <v>345</v>
      </c>
      <c r="C36" s="230">
        <f>C8+C18+C26+C30</f>
        <v>3916242762.1151056</v>
      </c>
    </row>
    <row r="37" spans="1:3">
      <c r="A37" s="212" t="s">
        <v>346</v>
      </c>
      <c r="B37" s="213"/>
      <c r="C37" s="220"/>
    </row>
    <row r="38" spans="1:3">
      <c r="A38" s="235">
        <v>22</v>
      </c>
      <c r="B38" s="236" t="s">
        <v>346</v>
      </c>
      <c r="C38" s="555">
        <f>C35/C36</f>
        <v>9.9464261993580619E-2</v>
      </c>
    </row>
    <row r="39" spans="1:3">
      <c r="A39" s="212" t="s">
        <v>347</v>
      </c>
      <c r="B39" s="213"/>
      <c r="C39" s="220"/>
    </row>
    <row r="40" spans="1:3">
      <c r="A40" s="241" t="s">
        <v>348</v>
      </c>
      <c r="B40" s="222" t="s">
        <v>349</v>
      </c>
      <c r="C40" s="238"/>
    </row>
    <row r="41" spans="1:3" ht="22.8">
      <c r="A41" s="242" t="s">
        <v>350</v>
      </c>
      <c r="B41" s="216" t="s">
        <v>351</v>
      </c>
      <c r="C41" s="238"/>
    </row>
    <row r="43" spans="1:3">
      <c r="B43" s="211" t="s">
        <v>362</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G22" sqref="G22"/>
      <selection pane="topRight" activeCell="G22" sqref="G22"/>
      <selection pane="bottomLeft" activeCell="G22" sqref="G22"/>
      <selection pane="bottomRight" activeCell="G22" sqref="G22"/>
    </sheetView>
  </sheetViews>
  <sheetFormatPr defaultRowHeight="14.4"/>
  <cols>
    <col min="1" max="1" width="8.6640625" style="155"/>
    <col min="2" max="2" width="82.5546875" style="274" customWidth="1"/>
    <col min="3" max="6" width="17.5546875" style="155" customWidth="1"/>
    <col min="7" max="7" width="20.44140625" style="155" bestFit="1" customWidth="1"/>
  </cols>
  <sheetData>
    <row r="1" spans="1:7">
      <c r="A1" s="155" t="s">
        <v>30</v>
      </c>
      <c r="B1" s="3" t="str">
        <f>'Info '!C2</f>
        <v>JSC "Liberty Bank"</v>
      </c>
    </row>
    <row r="2" spans="1:7">
      <c r="A2" s="155" t="s">
        <v>31</v>
      </c>
      <c r="B2" s="500">
        <f>'1. key ratios '!B2</f>
        <v>45199</v>
      </c>
    </row>
    <row r="4" spans="1:7" ht="15" thickBot="1">
      <c r="A4" s="155" t="s">
        <v>412</v>
      </c>
      <c r="B4" s="275" t="s">
        <v>373</v>
      </c>
    </row>
    <row r="5" spans="1:7">
      <c r="A5" s="276"/>
      <c r="B5" s="277"/>
      <c r="C5" s="876" t="s">
        <v>374</v>
      </c>
      <c r="D5" s="876"/>
      <c r="E5" s="876"/>
      <c r="F5" s="876"/>
      <c r="G5" s="877" t="s">
        <v>375</v>
      </c>
    </row>
    <row r="6" spans="1:7">
      <c r="A6" s="278"/>
      <c r="B6" s="279"/>
      <c r="C6" s="280" t="s">
        <v>376</v>
      </c>
      <c r="D6" s="281" t="s">
        <v>377</v>
      </c>
      <c r="E6" s="281" t="s">
        <v>378</v>
      </c>
      <c r="F6" s="281" t="s">
        <v>379</v>
      </c>
      <c r="G6" s="878"/>
    </row>
    <row r="7" spans="1:7">
      <c r="A7" s="282"/>
      <c r="B7" s="283" t="s">
        <v>380</v>
      </c>
      <c r="C7" s="284"/>
      <c r="D7" s="284"/>
      <c r="E7" s="284"/>
      <c r="F7" s="284"/>
      <c r="G7" s="285"/>
    </row>
    <row r="8" spans="1:7">
      <c r="A8" s="286">
        <v>1</v>
      </c>
      <c r="B8" s="287" t="s">
        <v>381</v>
      </c>
      <c r="C8" s="722">
        <f>SUM(C9:C10)</f>
        <v>389526196.1214807</v>
      </c>
      <c r="D8" s="722">
        <f>SUM(D9:D10)</f>
        <v>0</v>
      </c>
      <c r="E8" s="722">
        <f>SUM(E9:E10)</f>
        <v>0</v>
      </c>
      <c r="F8" s="722">
        <f>SUM(F9:F10)</f>
        <v>345231640.18044788</v>
      </c>
      <c r="G8" s="723">
        <f>SUM(G9:G10)</f>
        <v>734757836.30192852</v>
      </c>
    </row>
    <row r="9" spans="1:7">
      <c r="A9" s="286">
        <v>2</v>
      </c>
      <c r="B9" s="288" t="s">
        <v>382</v>
      </c>
      <c r="C9" s="722">
        <v>389526196.1214807</v>
      </c>
      <c r="D9" s="722"/>
      <c r="E9" s="722"/>
      <c r="F9" s="722">
        <v>63595190.635999985</v>
      </c>
      <c r="G9" s="723">
        <v>453121386.75748068</v>
      </c>
    </row>
    <row r="10" spans="1:7" ht="27.6">
      <c r="A10" s="286">
        <v>3</v>
      </c>
      <c r="B10" s="288" t="s">
        <v>383</v>
      </c>
      <c r="C10" s="724"/>
      <c r="D10" s="724"/>
      <c r="E10" s="724"/>
      <c r="F10" s="722">
        <v>281636449.5444479</v>
      </c>
      <c r="G10" s="723">
        <v>281636449.5444479</v>
      </c>
    </row>
    <row r="11" spans="1:7" ht="14.4" customHeight="1">
      <c r="A11" s="286">
        <v>4</v>
      </c>
      <c r="B11" s="287" t="s">
        <v>384</v>
      </c>
      <c r="C11" s="722">
        <f t="shared" ref="C11:E11" si="0">SUM(C12:C13)</f>
        <v>650892435.94411755</v>
      </c>
      <c r="D11" s="722">
        <f t="shared" si="0"/>
        <v>499921818.59682</v>
      </c>
      <c r="E11" s="722">
        <f t="shared" si="0"/>
        <v>344540032.12729502</v>
      </c>
      <c r="F11" s="722">
        <f>SUM(F12:F13)</f>
        <v>23337844.111525003</v>
      </c>
      <c r="G11" s="723">
        <f>SUM(G12:G13)</f>
        <v>1361282915.1321247</v>
      </c>
    </row>
    <row r="12" spans="1:7">
      <c r="A12" s="286">
        <v>5</v>
      </c>
      <c r="B12" s="288" t="s">
        <v>385</v>
      </c>
      <c r="C12" s="722">
        <v>531082964.91535574</v>
      </c>
      <c r="D12" s="725">
        <v>460616912.15476602</v>
      </c>
      <c r="E12" s="722">
        <v>324379661.02432799</v>
      </c>
      <c r="F12" s="722">
        <v>21557905.777208004</v>
      </c>
      <c r="G12" s="723">
        <v>1270755571.6780748</v>
      </c>
    </row>
    <row r="13" spans="1:7">
      <c r="A13" s="286">
        <v>6</v>
      </c>
      <c r="B13" s="288" t="s">
        <v>386</v>
      </c>
      <c r="C13" s="722">
        <v>119809471.02876183</v>
      </c>
      <c r="D13" s="725">
        <v>39304906.442054003</v>
      </c>
      <c r="E13" s="722">
        <v>20160371.102967001</v>
      </c>
      <c r="F13" s="722">
        <v>1779938.3343169999</v>
      </c>
      <c r="G13" s="723">
        <v>90527343.454049915</v>
      </c>
    </row>
    <row r="14" spans="1:7">
      <c r="A14" s="286">
        <v>7</v>
      </c>
      <c r="B14" s="287" t="s">
        <v>387</v>
      </c>
      <c r="C14" s="722">
        <f>SUM(C15:C16)</f>
        <v>762976315.36953437</v>
      </c>
      <c r="D14" s="722">
        <f t="shared" ref="D14:F14" si="1">SUM(D15:D16)</f>
        <v>481930805.42920065</v>
      </c>
      <c r="E14" s="722">
        <f t="shared" si="1"/>
        <v>176149061.44556361</v>
      </c>
      <c r="F14" s="722">
        <f t="shared" si="1"/>
        <v>13328528</v>
      </c>
      <c r="G14" s="723">
        <f>SUM(G15:G16)</f>
        <v>585866083.12839973</v>
      </c>
    </row>
    <row r="15" spans="1:7" ht="41.4">
      <c r="A15" s="286">
        <v>8</v>
      </c>
      <c r="B15" s="288" t="s">
        <v>388</v>
      </c>
      <c r="C15" s="722">
        <v>680945998.23203516</v>
      </c>
      <c r="D15" s="725">
        <v>301308578.57920063</v>
      </c>
      <c r="E15" s="722">
        <v>70080741.499729604</v>
      </c>
      <c r="F15" s="722">
        <v>13328528</v>
      </c>
      <c r="G15" s="723">
        <v>532831923.15548271</v>
      </c>
    </row>
    <row r="16" spans="1:7" ht="27.6">
      <c r="A16" s="286">
        <v>9</v>
      </c>
      <c r="B16" s="288" t="s">
        <v>389</v>
      </c>
      <c r="C16" s="722">
        <v>82030317.137499258</v>
      </c>
      <c r="D16" s="725">
        <v>180622226.84999999</v>
      </c>
      <c r="E16" s="722">
        <v>106068319.945834</v>
      </c>
      <c r="F16" s="722">
        <v>0</v>
      </c>
      <c r="G16" s="723">
        <v>53034159.972916998</v>
      </c>
    </row>
    <row r="17" spans="1:7">
      <c r="A17" s="286">
        <v>10</v>
      </c>
      <c r="B17" s="287" t="s">
        <v>390</v>
      </c>
      <c r="C17" s="722"/>
      <c r="D17" s="725"/>
      <c r="E17" s="722"/>
      <c r="F17" s="722"/>
      <c r="G17" s="723"/>
    </row>
    <row r="18" spans="1:7">
      <c r="A18" s="286">
        <v>11</v>
      </c>
      <c r="B18" s="287" t="s">
        <v>391</v>
      </c>
      <c r="C18" s="722">
        <f>SUM(C19:C20)</f>
        <v>867586.87999999989</v>
      </c>
      <c r="D18" s="725">
        <f t="shared" ref="D18:G18" si="2">SUM(D19:D20)</f>
        <v>52826999.849692009</v>
      </c>
      <c r="E18" s="722">
        <f t="shared" si="2"/>
        <v>16488409.323957002</v>
      </c>
      <c r="F18" s="722">
        <f t="shared" si="2"/>
        <v>59842707.20463112</v>
      </c>
      <c r="G18" s="723">
        <f t="shared" si="2"/>
        <v>0</v>
      </c>
    </row>
    <row r="19" spans="1:7">
      <c r="A19" s="286">
        <v>12</v>
      </c>
      <c r="B19" s="288" t="s">
        <v>392</v>
      </c>
      <c r="C19" s="724"/>
      <c r="D19" s="725">
        <v>21532.37</v>
      </c>
      <c r="E19" s="722">
        <v>0</v>
      </c>
      <c r="F19" s="722">
        <v>0</v>
      </c>
      <c r="G19" s="723">
        <v>0</v>
      </c>
    </row>
    <row r="20" spans="1:7">
      <c r="A20" s="286">
        <v>13</v>
      </c>
      <c r="B20" s="288" t="s">
        <v>393</v>
      </c>
      <c r="C20" s="722">
        <v>867586.87999999989</v>
      </c>
      <c r="D20" s="722">
        <v>52805467.479692012</v>
      </c>
      <c r="E20" s="722">
        <v>16488409.323957002</v>
      </c>
      <c r="F20" s="722">
        <v>59842707.20463112</v>
      </c>
      <c r="G20" s="723">
        <v>0</v>
      </c>
    </row>
    <row r="21" spans="1:7">
      <c r="A21" s="289">
        <v>14</v>
      </c>
      <c r="B21" s="290" t="s">
        <v>394</v>
      </c>
      <c r="C21" s="724"/>
      <c r="D21" s="724"/>
      <c r="E21" s="724"/>
      <c r="F21" s="724"/>
      <c r="G21" s="726">
        <f>SUM(G8,G11,G14,G17,G18)</f>
        <v>2681906834.5624528</v>
      </c>
    </row>
    <row r="22" spans="1:7">
      <c r="A22" s="291"/>
      <c r="B22" s="292" t="s">
        <v>395</v>
      </c>
      <c r="C22" s="293"/>
      <c r="D22" s="294"/>
      <c r="E22" s="293"/>
      <c r="F22" s="293"/>
      <c r="G22" s="295"/>
    </row>
    <row r="23" spans="1:7">
      <c r="A23" s="286">
        <v>15</v>
      </c>
      <c r="B23" s="287" t="s">
        <v>396</v>
      </c>
      <c r="C23" s="727">
        <v>831921386.61657369</v>
      </c>
      <c r="D23" s="728">
        <v>99247600</v>
      </c>
      <c r="E23" s="727">
        <v>0</v>
      </c>
      <c r="F23" s="727">
        <v>0</v>
      </c>
      <c r="G23" s="723">
        <v>25638894.268308282</v>
      </c>
    </row>
    <row r="24" spans="1:7">
      <c r="A24" s="286">
        <v>16</v>
      </c>
      <c r="B24" s="287" t="s">
        <v>397</v>
      </c>
      <c r="C24" s="722">
        <f>SUM(C25:C27,C29,C31)</f>
        <v>959175.82282559993</v>
      </c>
      <c r="D24" s="725">
        <f t="shared" ref="D24:G24" si="3">SUM(D25:D27,D29,D31)</f>
        <v>773414176.84587955</v>
      </c>
      <c r="E24" s="722">
        <f t="shared" si="3"/>
        <v>351201036.34050375</v>
      </c>
      <c r="F24" s="722">
        <f t="shared" si="3"/>
        <v>1448385566.8868778</v>
      </c>
      <c r="G24" s="723">
        <f t="shared" si="3"/>
        <v>1726932669.8784249</v>
      </c>
    </row>
    <row r="25" spans="1:7">
      <c r="A25" s="286">
        <v>17</v>
      </c>
      <c r="B25" s="288" t="s">
        <v>398</v>
      </c>
      <c r="C25" s="722">
        <v>0</v>
      </c>
      <c r="D25" s="725">
        <v>0</v>
      </c>
      <c r="E25" s="722">
        <v>0</v>
      </c>
      <c r="F25" s="722">
        <v>0</v>
      </c>
      <c r="G25" s="723"/>
    </row>
    <row r="26" spans="1:7" ht="27.6">
      <c r="A26" s="286">
        <v>18</v>
      </c>
      <c r="B26" s="288" t="s">
        <v>399</v>
      </c>
      <c r="C26" s="722">
        <v>959175.82282559993</v>
      </c>
      <c r="D26" s="725">
        <v>26912634.628899999</v>
      </c>
      <c r="E26" s="722">
        <v>25612736.132300001</v>
      </c>
      <c r="F26" s="722">
        <v>43164.647299999997</v>
      </c>
      <c r="G26" s="723">
        <v>16886427.907785002</v>
      </c>
    </row>
    <row r="27" spans="1:7">
      <c r="A27" s="286">
        <v>19</v>
      </c>
      <c r="B27" s="288" t="s">
        <v>400</v>
      </c>
      <c r="C27" s="722"/>
      <c r="D27" s="725">
        <v>695875376.27609491</v>
      </c>
      <c r="E27" s="722">
        <v>290454030.90513104</v>
      </c>
      <c r="F27" s="722">
        <v>1138328987.6903343</v>
      </c>
      <c r="G27" s="723">
        <v>1460744343.1273971</v>
      </c>
    </row>
    <row r="28" spans="1:7">
      <c r="A28" s="286">
        <v>20</v>
      </c>
      <c r="B28" s="296" t="s">
        <v>401</v>
      </c>
      <c r="C28" s="722"/>
      <c r="D28" s="725">
        <v>0</v>
      </c>
      <c r="E28" s="722">
        <v>0</v>
      </c>
      <c r="F28" s="722">
        <v>0</v>
      </c>
      <c r="G28" s="723">
        <v>0</v>
      </c>
    </row>
    <row r="29" spans="1:7">
      <c r="A29" s="286">
        <v>21</v>
      </c>
      <c r="B29" s="288" t="s">
        <v>402</v>
      </c>
      <c r="C29" s="722"/>
      <c r="D29" s="725">
        <v>49348622.210367605</v>
      </c>
      <c r="E29" s="722">
        <v>34817047.570718549</v>
      </c>
      <c r="F29" s="722">
        <v>285448605.72796339</v>
      </c>
      <c r="G29" s="723">
        <v>227624428.61371928</v>
      </c>
    </row>
    <row r="30" spans="1:7">
      <c r="A30" s="286">
        <v>22</v>
      </c>
      <c r="B30" s="296" t="s">
        <v>401</v>
      </c>
      <c r="C30" s="722"/>
      <c r="D30" s="725">
        <v>49348622.210367605</v>
      </c>
      <c r="E30" s="722">
        <v>34817047.570718549</v>
      </c>
      <c r="F30" s="722">
        <v>285448605.72796339</v>
      </c>
      <c r="G30" s="723">
        <v>227624428.61371928</v>
      </c>
    </row>
    <row r="31" spans="1:7">
      <c r="A31" s="286">
        <v>23</v>
      </c>
      <c r="B31" s="288" t="s">
        <v>403</v>
      </c>
      <c r="C31" s="722"/>
      <c r="D31" s="725">
        <v>1277543.7305169981</v>
      </c>
      <c r="E31" s="722">
        <v>317221.73235419113</v>
      </c>
      <c r="F31" s="722">
        <v>24564808.821279943</v>
      </c>
      <c r="G31" s="723">
        <v>21677470.229523547</v>
      </c>
    </row>
    <row r="32" spans="1:7">
      <c r="A32" s="286">
        <v>24</v>
      </c>
      <c r="B32" s="287" t="s">
        <v>404</v>
      </c>
      <c r="C32" s="722">
        <v>0</v>
      </c>
      <c r="D32" s="725">
        <v>0</v>
      </c>
      <c r="E32" s="722">
        <v>0</v>
      </c>
      <c r="F32" s="722">
        <v>0</v>
      </c>
      <c r="G32" s="723">
        <v>0</v>
      </c>
    </row>
    <row r="33" spans="1:7">
      <c r="A33" s="286">
        <v>25</v>
      </c>
      <c r="B33" s="287" t="s">
        <v>405</v>
      </c>
      <c r="C33" s="722">
        <f>SUM(C34:C35)</f>
        <v>160744762.54908442</v>
      </c>
      <c r="D33" s="722">
        <f>SUM(D34:D35)</f>
        <v>37562288.485415891</v>
      </c>
      <c r="E33" s="722">
        <f>SUM(E34:E35)</f>
        <v>7664670.746832272</v>
      </c>
      <c r="F33" s="722">
        <f>SUM(F34:F35)</f>
        <v>129143921.8575722</v>
      </c>
      <c r="G33" s="723">
        <f>SUM(G34:G35)</f>
        <v>312505000.83778071</v>
      </c>
    </row>
    <row r="34" spans="1:7">
      <c r="A34" s="286">
        <v>26</v>
      </c>
      <c r="B34" s="288" t="s">
        <v>406</v>
      </c>
      <c r="C34" s="724"/>
      <c r="D34" s="725">
        <v>5673.63</v>
      </c>
      <c r="E34" s="722">
        <v>0</v>
      </c>
      <c r="F34" s="722">
        <v>0</v>
      </c>
      <c r="G34" s="723">
        <v>5673.63</v>
      </c>
    </row>
    <row r="35" spans="1:7">
      <c r="A35" s="286">
        <v>27</v>
      </c>
      <c r="B35" s="288" t="s">
        <v>407</v>
      </c>
      <c r="C35" s="722">
        <v>160744762.54908442</v>
      </c>
      <c r="D35" s="725">
        <v>37556614.855415888</v>
      </c>
      <c r="E35" s="722">
        <v>7664670.746832272</v>
      </c>
      <c r="F35" s="722">
        <v>129143921.8575722</v>
      </c>
      <c r="G35" s="723">
        <v>312499327.20778072</v>
      </c>
    </row>
    <row r="36" spans="1:7">
      <c r="A36" s="286">
        <v>28</v>
      </c>
      <c r="B36" s="287" t="s">
        <v>408</v>
      </c>
      <c r="C36" s="722">
        <v>156456515.59899992</v>
      </c>
      <c r="D36" s="725">
        <v>17055255.122524925</v>
      </c>
      <c r="E36" s="722">
        <v>11668093.784789376</v>
      </c>
      <c r="F36" s="722">
        <v>16444479.576866817</v>
      </c>
      <c r="G36" s="723">
        <v>13161832.607211448</v>
      </c>
    </row>
    <row r="37" spans="1:7">
      <c r="A37" s="289">
        <v>29</v>
      </c>
      <c r="B37" s="290" t="s">
        <v>409</v>
      </c>
      <c r="C37" s="724"/>
      <c r="D37" s="724"/>
      <c r="E37" s="724"/>
      <c r="F37" s="724"/>
      <c r="G37" s="726">
        <f>SUM(G23:G24,G32:G33,G36)</f>
        <v>2078238397.5917253</v>
      </c>
    </row>
    <row r="38" spans="1:7">
      <c r="A38" s="282"/>
      <c r="B38" s="297"/>
      <c r="C38" s="729"/>
      <c r="D38" s="729"/>
      <c r="E38" s="729"/>
      <c r="F38" s="729"/>
      <c r="G38" s="298"/>
    </row>
    <row r="39" spans="1:7" ht="15" thickBot="1">
      <c r="A39" s="299">
        <v>30</v>
      </c>
      <c r="B39" s="300" t="s">
        <v>410</v>
      </c>
      <c r="C39" s="184"/>
      <c r="D39" s="185"/>
      <c r="E39" s="185"/>
      <c r="F39" s="186"/>
      <c r="G39" s="731">
        <f>IFERROR(G21/G37,0)</f>
        <v>1.2904712171954198</v>
      </c>
    </row>
    <row r="42" spans="1:7" ht="41.4">
      <c r="B42" s="274" t="s">
        <v>411</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76" zoomScaleNormal="76" workbookViewId="0">
      <selection activeCell="G22" sqref="G22"/>
    </sheetView>
  </sheetViews>
  <sheetFormatPr defaultColWidth="9.109375" defaultRowHeight="14.4"/>
  <cols>
    <col min="1" max="1" width="9.5546875" style="3" bestFit="1" customWidth="1"/>
    <col min="2" max="2" width="86" style="3" customWidth="1"/>
    <col min="3" max="3" width="15.109375" style="474" bestFit="1" customWidth="1"/>
    <col min="4" max="5" width="15.109375" style="496" bestFit="1" customWidth="1"/>
    <col min="6" max="7" width="15.44140625" style="496" bestFit="1" customWidth="1"/>
    <col min="8" max="8" width="6.6640625" style="476" customWidth="1"/>
    <col min="9" max="9" width="11.33203125" style="476" customWidth="1"/>
    <col min="10" max="10" width="14.5546875" style="476" bestFit="1" customWidth="1"/>
    <col min="11" max="11" width="14.88671875" style="476" bestFit="1" customWidth="1"/>
    <col min="12" max="12" width="14.33203125" style="476" bestFit="1" customWidth="1"/>
    <col min="13" max="13" width="6.6640625" style="5" customWidth="1"/>
    <col min="14" max="16384" width="9.109375" style="5"/>
  </cols>
  <sheetData>
    <row r="1" spans="1:12">
      <c r="A1" s="2" t="s">
        <v>30</v>
      </c>
      <c r="B1" s="3" t="str">
        <f>'Info '!C2</f>
        <v>JSC "Liberty Bank"</v>
      </c>
    </row>
    <row r="2" spans="1:12">
      <c r="A2" s="2" t="s">
        <v>31</v>
      </c>
      <c r="B2" s="500">
        <v>45199</v>
      </c>
      <c r="C2" s="473"/>
      <c r="D2" s="472"/>
      <c r="E2" s="472"/>
      <c r="F2" s="472"/>
      <c r="G2" s="472"/>
      <c r="H2" s="471"/>
    </row>
    <row r="3" spans="1:12" ht="15" thickBot="1">
      <c r="A3" s="2"/>
      <c r="B3" s="6"/>
      <c r="C3" s="473"/>
      <c r="D3" s="472"/>
      <c r="E3" s="472"/>
      <c r="F3" s="472"/>
      <c r="G3" s="472"/>
      <c r="H3" s="471"/>
    </row>
    <row r="4" spans="1:12" ht="15" customHeight="1" thickBot="1">
      <c r="A4" s="9" t="s">
        <v>93</v>
      </c>
      <c r="B4" s="10" t="s">
        <v>92</v>
      </c>
      <c r="C4" s="470"/>
      <c r="D4" s="815" t="s">
        <v>700</v>
      </c>
      <c r="E4" s="816"/>
      <c r="F4" s="816"/>
      <c r="G4" s="817"/>
      <c r="H4" s="471"/>
      <c r="I4" s="818" t="s">
        <v>701</v>
      </c>
      <c r="J4" s="819"/>
      <c r="K4" s="819"/>
      <c r="L4" s="820"/>
    </row>
    <row r="5" spans="1:12">
      <c r="A5" s="447" t="s">
        <v>6</v>
      </c>
      <c r="B5" s="12"/>
      <c r="C5" s="440" t="str">
        <f>INT((MONTH($B$2))/3)&amp;"Q"&amp;"-"&amp;YEAR($B$2)</f>
        <v>3Q-2023</v>
      </c>
      <c r="D5" s="469" t="str">
        <f>IF(INT(MONTH($B$2))=3, "4"&amp;"Q"&amp;"-"&amp;YEAR($B$2)-1, IF(INT(MONTH($B$2))=6, "1"&amp;"Q"&amp;"-"&amp;YEAR($B$2), IF(INT(MONTH($B$2))=9, "2"&amp;"Q"&amp;"-"&amp;YEAR($B$2),IF(INT(MONTH($B$2))=12, "3"&amp;"Q"&amp;"-"&amp;YEAR($B$2), 0))))</f>
        <v>2Q-2023</v>
      </c>
      <c r="E5" s="469" t="str">
        <f>IF(INT(MONTH($B$2))=3, "3"&amp;"Q"&amp;"-"&amp;YEAR($B$2)-1, IF(INT(MONTH($B$2))=6, "4"&amp;"Q"&amp;"-"&amp;YEAR($B$2)-1, IF(INT(MONTH($B$2))=9, "1"&amp;"Q"&amp;"-"&amp;YEAR($B$2),IF(INT(MONTH($B$2))=12, "2"&amp;"Q"&amp;"-"&amp;YEAR($B$2), 0))))</f>
        <v>1Q-2023</v>
      </c>
      <c r="F5" s="469" t="str">
        <f>IF(INT(MONTH($B$2))=3, "2"&amp;"Q"&amp;"-"&amp;YEAR($B$2)-1, IF(INT(MONTH($B$2))=6, "3"&amp;"Q"&amp;"-"&amp;YEAR($B$2)-1, IF(INT(MONTH($B$2))=9, "4"&amp;"Q"&amp;"-"&amp;YEAR($B$2)-1,IF(INT(MONTH($B$2))=12, "1"&amp;"Q"&amp;"-"&amp;YEAR($B$2), 0))))</f>
        <v>4Q-2022</v>
      </c>
      <c r="G5" s="468" t="str">
        <f>IF(INT(MONTH($B$2))=3, "1"&amp;"Q"&amp;"-"&amp;YEAR($B$2)-1, IF(INT(MONTH($B$2))=6, "2"&amp;"Q"&amp;"-"&amp;YEAR($B$2)-1, IF(INT(MONTH($B$2))=9, "3"&amp;"Q"&amp;"-"&amp;YEAR($B$2)-1,IF(INT(MONTH($B$2))=12, "4"&amp;"Q"&amp;"-"&amp;YEAR($B$2)-1, 0))))</f>
        <v>3Q-2022</v>
      </c>
      <c r="I5" s="467" t="str">
        <f>D5</f>
        <v>2Q-2023</v>
      </c>
      <c r="J5" s="469" t="str">
        <f t="shared" ref="J5:L5" si="0">E5</f>
        <v>1Q-2023</v>
      </c>
      <c r="K5" s="469" t="str">
        <f t="shared" si="0"/>
        <v>4Q-2022</v>
      </c>
      <c r="L5" s="468" t="str">
        <f t="shared" si="0"/>
        <v>3Q-2022</v>
      </c>
    </row>
    <row r="6" spans="1:12">
      <c r="A6" s="446"/>
      <c r="B6" s="445" t="s">
        <v>91</v>
      </c>
      <c r="C6" s="466"/>
      <c r="D6" s="466"/>
      <c r="E6" s="466"/>
      <c r="F6" s="466"/>
      <c r="G6" s="465"/>
      <c r="I6" s="464"/>
      <c r="J6" s="466"/>
      <c r="K6" s="466"/>
      <c r="L6" s="465"/>
    </row>
    <row r="7" spans="1:12">
      <c r="A7" s="13"/>
      <c r="B7" s="444" t="s">
        <v>89</v>
      </c>
      <c r="C7" s="466"/>
      <c r="D7" s="466"/>
      <c r="E7" s="466"/>
      <c r="F7" s="466"/>
      <c r="G7" s="465"/>
      <c r="I7" s="464"/>
      <c r="J7" s="466"/>
      <c r="K7" s="466"/>
      <c r="L7" s="465"/>
    </row>
    <row r="8" spans="1:12">
      <c r="A8" s="270">
        <v>1</v>
      </c>
      <c r="B8" s="443" t="s">
        <v>363</v>
      </c>
      <c r="C8" s="439">
        <v>384960812.1214807</v>
      </c>
      <c r="D8" s="480">
        <v>362755876.04808193</v>
      </c>
      <c r="E8" s="480">
        <v>339091387.01284665</v>
      </c>
      <c r="F8" s="480">
        <v>318182648.48792332</v>
      </c>
      <c r="G8" s="479">
        <v>315643038.84666014</v>
      </c>
      <c r="I8" s="661"/>
      <c r="J8" s="463"/>
      <c r="K8" s="463">
        <v>304656174.07479</v>
      </c>
      <c r="L8" s="479">
        <v>280035312</v>
      </c>
    </row>
    <row r="9" spans="1:12">
      <c r="A9" s="270">
        <v>2</v>
      </c>
      <c r="B9" s="443" t="s">
        <v>364</v>
      </c>
      <c r="C9" s="439">
        <v>389526196.1214807</v>
      </c>
      <c r="D9" s="480">
        <v>367321260.04808193</v>
      </c>
      <c r="E9" s="480">
        <v>343656771.01284665</v>
      </c>
      <c r="F9" s="480">
        <v>322748032.48792332</v>
      </c>
      <c r="G9" s="479">
        <v>320208422.84666014</v>
      </c>
      <c r="I9" s="661"/>
      <c r="J9" s="463"/>
      <c r="K9" s="463">
        <v>309221558.07479</v>
      </c>
      <c r="L9" s="479">
        <v>284600696</v>
      </c>
    </row>
    <row r="10" spans="1:12">
      <c r="A10" s="270">
        <v>3</v>
      </c>
      <c r="B10" s="443" t="s">
        <v>142</v>
      </c>
      <c r="C10" s="439">
        <v>453121386.75748068</v>
      </c>
      <c r="D10" s="480">
        <v>430902274.34608197</v>
      </c>
      <c r="E10" s="480">
        <v>410327314.85284668</v>
      </c>
      <c r="F10" s="480">
        <v>379786204.40792334</v>
      </c>
      <c r="G10" s="479">
        <v>380938395.29466015</v>
      </c>
      <c r="I10" s="661"/>
      <c r="J10" s="463"/>
      <c r="K10" s="463">
        <v>395255135.79429698</v>
      </c>
      <c r="L10" s="479">
        <v>373535018</v>
      </c>
    </row>
    <row r="11" spans="1:12">
      <c r="A11" s="270">
        <v>4</v>
      </c>
      <c r="B11" s="443" t="s">
        <v>366</v>
      </c>
      <c r="C11" s="439">
        <v>252182501.21758682</v>
      </c>
      <c r="D11" s="480">
        <v>232545218.93363068</v>
      </c>
      <c r="E11" s="480">
        <v>232855011.40294367</v>
      </c>
      <c r="F11" s="480">
        <v>214999240.89426437</v>
      </c>
      <c r="G11" s="479">
        <v>219255980.94540113</v>
      </c>
      <c r="I11" s="661"/>
      <c r="J11" s="463"/>
      <c r="K11" s="463">
        <v>223364270.20872572</v>
      </c>
      <c r="L11" s="479">
        <v>214071353</v>
      </c>
    </row>
    <row r="12" spans="1:12">
      <c r="A12" s="270">
        <v>5</v>
      </c>
      <c r="B12" s="443" t="s">
        <v>367</v>
      </c>
      <c r="C12" s="439">
        <v>322149482.97620833</v>
      </c>
      <c r="D12" s="480">
        <v>299246193.97942567</v>
      </c>
      <c r="E12" s="480">
        <v>299397119.87828332</v>
      </c>
      <c r="F12" s="480">
        <v>252247753.37256491</v>
      </c>
      <c r="G12" s="479">
        <v>257713710.25724071</v>
      </c>
      <c r="I12" s="661"/>
      <c r="J12" s="463"/>
      <c r="K12" s="463">
        <v>262986369.790757</v>
      </c>
      <c r="L12" s="479">
        <v>252043780</v>
      </c>
    </row>
    <row r="13" spans="1:12">
      <c r="A13" s="270">
        <v>6</v>
      </c>
      <c r="B13" s="443" t="s">
        <v>365</v>
      </c>
      <c r="C13" s="439">
        <v>414960764.03538257</v>
      </c>
      <c r="D13" s="480">
        <v>387727507.47445738</v>
      </c>
      <c r="E13" s="480">
        <v>387665681.49837297</v>
      </c>
      <c r="F13" s="480">
        <v>355379682.30216306</v>
      </c>
      <c r="G13" s="479">
        <v>364540790.96459305</v>
      </c>
      <c r="I13" s="661"/>
      <c r="J13" s="463"/>
      <c r="K13" s="463">
        <v>372963463.38351107</v>
      </c>
      <c r="L13" s="479">
        <v>357498213</v>
      </c>
    </row>
    <row r="14" spans="1:12">
      <c r="A14" s="13"/>
      <c r="B14" s="445" t="s">
        <v>369</v>
      </c>
      <c r="C14" s="466"/>
      <c r="D14" s="466"/>
      <c r="E14" s="466"/>
      <c r="F14" s="466"/>
      <c r="G14" s="465"/>
      <c r="I14" s="464"/>
      <c r="J14" s="466"/>
      <c r="K14" s="466"/>
      <c r="L14" s="465"/>
    </row>
    <row r="15" spans="1:12" ht="15" customHeight="1">
      <c r="A15" s="270">
        <v>7</v>
      </c>
      <c r="B15" s="443" t="s">
        <v>368</v>
      </c>
      <c r="C15" s="438">
        <v>2847959231.754519</v>
      </c>
      <c r="D15" s="480">
        <v>2724116052.1454225</v>
      </c>
      <c r="E15" s="480">
        <v>2709991779.6421099</v>
      </c>
      <c r="F15" s="480">
        <v>2609882836.8143373</v>
      </c>
      <c r="G15" s="479">
        <v>2708577039.3449993</v>
      </c>
      <c r="I15" s="662"/>
      <c r="J15" s="462"/>
      <c r="K15" s="462">
        <v>2789371291.1460576</v>
      </c>
      <c r="L15" s="479">
        <v>2673360965</v>
      </c>
    </row>
    <row r="16" spans="1:12">
      <c r="A16" s="13"/>
      <c r="B16" s="445" t="s">
        <v>370</v>
      </c>
      <c r="C16" s="466"/>
      <c r="D16" s="466"/>
      <c r="E16" s="466"/>
      <c r="F16" s="466"/>
      <c r="G16" s="465"/>
      <c r="I16" s="464"/>
      <c r="J16" s="466"/>
      <c r="K16" s="466"/>
      <c r="L16" s="465"/>
    </row>
    <row r="17" spans="1:12" s="14" customFormat="1">
      <c r="A17" s="270"/>
      <c r="B17" s="444" t="s">
        <v>354</v>
      </c>
      <c r="C17" s="466"/>
      <c r="D17" s="466"/>
      <c r="E17" s="466"/>
      <c r="F17" s="466"/>
      <c r="G17" s="465"/>
      <c r="H17" s="475"/>
      <c r="I17" s="464"/>
      <c r="J17" s="466"/>
      <c r="K17" s="466"/>
      <c r="L17" s="465"/>
    </row>
    <row r="18" spans="1:12">
      <c r="A18" s="11">
        <v>8</v>
      </c>
      <c r="B18" s="443" t="s">
        <v>363</v>
      </c>
      <c r="C18" s="437">
        <v>0.13517075940877182</v>
      </c>
      <c r="D18" s="478">
        <v>0.1331646189457999</v>
      </c>
      <c r="E18" s="478">
        <v>0.12512635261854102</v>
      </c>
      <c r="F18" s="478">
        <v>0.12191453348009365</v>
      </c>
      <c r="G18" s="477">
        <v>0.11653463581120455</v>
      </c>
      <c r="I18" s="663"/>
      <c r="J18" s="461"/>
      <c r="K18" s="461">
        <v>0.10922037343749141</v>
      </c>
      <c r="L18" s="477">
        <v>0.1048</v>
      </c>
    </row>
    <row r="19" spans="1:12" ht="15" customHeight="1">
      <c r="A19" s="11">
        <v>9</v>
      </c>
      <c r="B19" s="443" t="s">
        <v>364</v>
      </c>
      <c r="C19" s="437">
        <v>0.13677379640069795</v>
      </c>
      <c r="D19" s="478">
        <v>0.13484053286158348</v>
      </c>
      <c r="E19" s="478">
        <v>0.12681100127109263</v>
      </c>
      <c r="F19" s="478">
        <v>0.12366380127694716</v>
      </c>
      <c r="G19" s="477">
        <v>0.11822016438716265</v>
      </c>
      <c r="I19" s="663"/>
      <c r="J19" s="461"/>
      <c r="K19" s="461">
        <v>0.11085708061035553</v>
      </c>
      <c r="L19" s="477">
        <v>0.1065</v>
      </c>
    </row>
    <row r="20" spans="1:12">
      <c r="A20" s="11">
        <v>10</v>
      </c>
      <c r="B20" s="443" t="s">
        <v>142</v>
      </c>
      <c r="C20" s="437">
        <v>0.15910388804208053</v>
      </c>
      <c r="D20" s="478">
        <v>0.15818058632513757</v>
      </c>
      <c r="E20" s="478">
        <v>0.1514127525903548</v>
      </c>
      <c r="F20" s="478">
        <v>0.14551848805270362</v>
      </c>
      <c r="G20" s="477">
        <v>0.14064152127154575</v>
      </c>
      <c r="I20" s="663"/>
      <c r="J20" s="461"/>
      <c r="K20" s="461">
        <v>0.14170043875080543</v>
      </c>
      <c r="L20" s="477">
        <v>0.13969999999999999</v>
      </c>
    </row>
    <row r="21" spans="1:12">
      <c r="A21" s="11">
        <v>11</v>
      </c>
      <c r="B21" s="443" t="s">
        <v>366</v>
      </c>
      <c r="C21" s="437">
        <v>8.8548494095621863E-2</v>
      </c>
      <c r="D21" s="478">
        <v>8.5365386232530677E-2</v>
      </c>
      <c r="E21" s="478">
        <v>8.5924619090060453E-2</v>
      </c>
      <c r="F21" s="478">
        <v>8.2378886079306046E-2</v>
      </c>
      <c r="G21" s="477">
        <v>8.0948770428336286E-2</v>
      </c>
      <c r="I21" s="663"/>
      <c r="J21" s="461"/>
      <c r="K21" s="461">
        <v>8.0076923039153008E-2</v>
      </c>
      <c r="L21" s="477">
        <v>8.0100000000000005E-2</v>
      </c>
    </row>
    <row r="22" spans="1:12">
      <c r="A22" s="11">
        <v>12</v>
      </c>
      <c r="B22" s="443" t="s">
        <v>367</v>
      </c>
      <c r="C22" s="437">
        <v>0.11311590397231365</v>
      </c>
      <c r="D22" s="478">
        <v>0.10985075094130053</v>
      </c>
      <c r="E22" s="478">
        <v>0.11047897714207172</v>
      </c>
      <c r="F22" s="478">
        <v>9.6650987475155159E-2</v>
      </c>
      <c r="G22" s="477">
        <v>9.514726977068455E-2</v>
      </c>
      <c r="I22" s="663"/>
      <c r="J22" s="461"/>
      <c r="K22" s="461">
        <v>9.4281593356008497E-2</v>
      </c>
      <c r="L22" s="477">
        <v>9.4299999999999995E-2</v>
      </c>
    </row>
    <row r="23" spans="1:12">
      <c r="A23" s="11">
        <v>13</v>
      </c>
      <c r="B23" s="443" t="s">
        <v>365</v>
      </c>
      <c r="C23" s="437">
        <v>0.14570460117848705</v>
      </c>
      <c r="D23" s="478">
        <v>0.14233149397915562</v>
      </c>
      <c r="E23" s="478">
        <v>0.14305050089471813</v>
      </c>
      <c r="F23" s="478">
        <v>0.13616691036443035</v>
      </c>
      <c r="G23" s="477">
        <v>0.13458756596886312</v>
      </c>
      <c r="I23" s="663"/>
      <c r="J23" s="461"/>
      <c r="K23" s="461">
        <v>0.13370879114134465</v>
      </c>
      <c r="L23" s="477">
        <v>0.13370000000000001</v>
      </c>
    </row>
    <row r="24" spans="1:12">
      <c r="A24" s="13"/>
      <c r="B24" s="445" t="s">
        <v>88</v>
      </c>
      <c r="C24" s="466"/>
      <c r="D24" s="466"/>
      <c r="E24" s="466"/>
      <c r="F24" s="466"/>
      <c r="G24" s="465"/>
      <c r="I24" s="464"/>
      <c r="J24" s="466"/>
      <c r="K24" s="466"/>
      <c r="L24" s="465"/>
    </row>
    <row r="25" spans="1:12" ht="15" customHeight="1">
      <c r="A25" s="271">
        <v>14</v>
      </c>
      <c r="B25" s="443" t="s">
        <v>87</v>
      </c>
      <c r="C25" s="436">
        <v>0.13762786277312858</v>
      </c>
      <c r="D25" s="436">
        <v>0.13676258338176459</v>
      </c>
      <c r="E25" s="436">
        <v>0.1339054844107157</v>
      </c>
      <c r="F25" s="436">
        <v>0.13269085640257341</v>
      </c>
      <c r="G25" s="513">
        <v>0.13239779074982486</v>
      </c>
      <c r="I25" s="664"/>
      <c r="J25" s="459"/>
      <c r="K25" s="459">
        <v>0.13147239980341136</v>
      </c>
      <c r="L25" s="458">
        <v>0.13059999999999999</v>
      </c>
    </row>
    <row r="26" spans="1:12">
      <c r="A26" s="271">
        <v>15</v>
      </c>
      <c r="B26" s="443" t="s">
        <v>86</v>
      </c>
      <c r="C26" s="436">
        <v>6.1809207426479731E-2</v>
      </c>
      <c r="D26" s="436">
        <v>6.109896003377592E-2</v>
      </c>
      <c r="E26" s="436">
        <v>5.9024258032832726E-2</v>
      </c>
      <c r="F26" s="436">
        <v>5.7789865374658259E-2</v>
      </c>
      <c r="G26" s="513">
        <v>5.7455637919074876E-2</v>
      </c>
      <c r="I26" s="664"/>
      <c r="J26" s="459"/>
      <c r="K26" s="459">
        <v>5.6929543893366581E-2</v>
      </c>
      <c r="L26" s="458">
        <v>5.6500000000000002E-2</v>
      </c>
    </row>
    <row r="27" spans="1:12">
      <c r="A27" s="271">
        <v>16</v>
      </c>
      <c r="B27" s="443" t="s">
        <v>85</v>
      </c>
      <c r="C27" s="436">
        <v>3.603764286658459E-2</v>
      </c>
      <c r="D27" s="436">
        <v>3.4778316023107353E-2</v>
      </c>
      <c r="E27" s="436">
        <v>3.0397463985269078E-2</v>
      </c>
      <c r="F27" s="436">
        <v>3.2045881724551001E-2</v>
      </c>
      <c r="G27" s="513">
        <v>3.4215991715720526E-2</v>
      </c>
      <c r="I27" s="664"/>
      <c r="J27" s="459"/>
      <c r="K27" s="459">
        <v>3.7222877606409049E-2</v>
      </c>
      <c r="L27" s="458">
        <v>3.7100000000000001E-2</v>
      </c>
    </row>
    <row r="28" spans="1:12">
      <c r="A28" s="271">
        <v>17</v>
      </c>
      <c r="B28" s="443" t="s">
        <v>84</v>
      </c>
      <c r="C28" s="436">
        <v>7.5818655346648847E-2</v>
      </c>
      <c r="D28" s="436">
        <v>7.5663623347988665E-2</v>
      </c>
      <c r="E28" s="436">
        <v>7.4881226377882984E-2</v>
      </c>
      <c r="F28" s="436">
        <v>7.490099102791517E-2</v>
      </c>
      <c r="G28" s="513">
        <v>7.4942152830749995E-2</v>
      </c>
      <c r="I28" s="664"/>
      <c r="J28" s="459"/>
      <c r="K28" s="459">
        <v>7.4542855910044795E-2</v>
      </c>
      <c r="L28" s="458">
        <v>7.3999999999999996E-2</v>
      </c>
    </row>
    <row r="29" spans="1:12">
      <c r="A29" s="271">
        <v>18</v>
      </c>
      <c r="B29" s="443" t="s">
        <v>166</v>
      </c>
      <c r="C29" s="436">
        <v>2.2683945362033345E-2</v>
      </c>
      <c r="D29" s="436">
        <v>2.1600462616840309E-2</v>
      </c>
      <c r="E29" s="436">
        <v>2.374686997911098E-2</v>
      </c>
      <c r="F29" s="436">
        <v>1.7008685850698028E-2</v>
      </c>
      <c r="G29" s="513">
        <v>2.1814664234609586E-2</v>
      </c>
      <c r="I29" s="664"/>
      <c r="J29" s="459"/>
      <c r="K29" s="459">
        <v>2.0148617630484537E-2</v>
      </c>
      <c r="L29" s="458">
        <v>1.6299999999999999E-2</v>
      </c>
    </row>
    <row r="30" spans="1:12">
      <c r="A30" s="271">
        <v>19</v>
      </c>
      <c r="B30" s="443" t="s">
        <v>167</v>
      </c>
      <c r="C30" s="436">
        <v>0.19149949119235457</v>
      </c>
      <c r="D30" s="436">
        <v>0.18538077589134191</v>
      </c>
      <c r="E30" s="436">
        <v>0.20928921131023481</v>
      </c>
      <c r="F30" s="436">
        <v>0.14794515226573307</v>
      </c>
      <c r="G30" s="513">
        <v>0.18844380572641864</v>
      </c>
      <c r="I30" s="664"/>
      <c r="J30" s="459"/>
      <c r="K30" s="459">
        <v>0.1830087230676733</v>
      </c>
      <c r="L30" s="458">
        <v>0.1492</v>
      </c>
    </row>
    <row r="31" spans="1:12">
      <c r="A31" s="13"/>
      <c r="B31" s="445" t="s">
        <v>229</v>
      </c>
      <c r="C31" s="457"/>
      <c r="D31" s="457"/>
      <c r="E31" s="457"/>
      <c r="F31" s="457"/>
      <c r="G31" s="456"/>
      <c r="I31" s="665"/>
      <c r="J31" s="457"/>
      <c r="K31" s="457"/>
      <c r="L31" s="456"/>
    </row>
    <row r="32" spans="1:12">
      <c r="A32" s="271">
        <v>20</v>
      </c>
      <c r="B32" s="443" t="s">
        <v>83</v>
      </c>
      <c r="C32" s="512">
        <v>4.1111507190188953E-2</v>
      </c>
      <c r="D32" s="512">
        <v>4.2063429359053078E-2</v>
      </c>
      <c r="E32" s="512">
        <v>3.918427778889131E-2</v>
      </c>
      <c r="F32" s="512">
        <v>3.7707640205578798E-2</v>
      </c>
      <c r="G32" s="514">
        <v>3.9343103073369023E-2</v>
      </c>
      <c r="I32" s="664"/>
      <c r="J32" s="459"/>
      <c r="K32" s="459">
        <v>3.9791137817082468E-2</v>
      </c>
      <c r="L32" s="458">
        <v>4.7600000000000003E-2</v>
      </c>
    </row>
    <row r="33" spans="1:12" ht="15" customHeight="1">
      <c r="A33" s="271">
        <v>21</v>
      </c>
      <c r="B33" s="443" t="s">
        <v>712</v>
      </c>
      <c r="C33" s="512">
        <v>4.6348441593550685E-2</v>
      </c>
      <c r="D33" s="512">
        <v>4.7443619509338231E-2</v>
      </c>
      <c r="E33" s="512">
        <v>4.6661310837162427E-2</v>
      </c>
      <c r="F33" s="512">
        <v>4.647979016099351E-2</v>
      </c>
      <c r="G33" s="514">
        <v>4.5820945174762699E-2</v>
      </c>
      <c r="I33" s="664"/>
      <c r="J33" s="459"/>
      <c r="K33" s="459">
        <v>5.2254218293599719E-2</v>
      </c>
      <c r="L33" s="458">
        <v>5.4600000000000003E-2</v>
      </c>
    </row>
    <row r="34" spans="1:12">
      <c r="A34" s="271">
        <v>22</v>
      </c>
      <c r="B34" s="443" t="s">
        <v>82</v>
      </c>
      <c r="C34" s="436">
        <v>0.19403507225663488</v>
      </c>
      <c r="D34" s="436">
        <v>0.17581367630952</v>
      </c>
      <c r="E34" s="436">
        <v>0.18373986066087525</v>
      </c>
      <c r="F34" s="436">
        <v>0.20147680870913523</v>
      </c>
      <c r="G34" s="513">
        <v>0.20242441066625103</v>
      </c>
      <c r="I34" s="664"/>
      <c r="J34" s="459"/>
      <c r="K34" s="459">
        <v>0.20368419464471332</v>
      </c>
      <c r="L34" s="458">
        <v>0.20669999999999999</v>
      </c>
    </row>
    <row r="35" spans="1:12" ht="15" customHeight="1">
      <c r="A35" s="271">
        <v>23</v>
      </c>
      <c r="B35" s="443" t="s">
        <v>81</v>
      </c>
      <c r="C35" s="436">
        <v>0.21864614747501965</v>
      </c>
      <c r="D35" s="436">
        <v>0.20936299372718514</v>
      </c>
      <c r="E35" s="436">
        <v>0.23502780196466114</v>
      </c>
      <c r="F35" s="436">
        <v>0.23677846672506755</v>
      </c>
      <c r="G35" s="513">
        <v>0.26485434759038307</v>
      </c>
      <c r="I35" s="664"/>
      <c r="J35" s="459"/>
      <c r="K35" s="459">
        <v>0.23596077425657788</v>
      </c>
      <c r="L35" s="458">
        <v>0.26350000000000001</v>
      </c>
    </row>
    <row r="36" spans="1:12">
      <c r="A36" s="271">
        <v>24</v>
      </c>
      <c r="B36" s="443" t="s">
        <v>80</v>
      </c>
      <c r="C36" s="436">
        <v>0.12296979044642864</v>
      </c>
      <c r="D36" s="436">
        <v>7.1733079075459782E-2</v>
      </c>
      <c r="E36" s="436">
        <v>3.3784568803086445E-2</v>
      </c>
      <c r="F36" s="436">
        <v>0.25307332964912788</v>
      </c>
      <c r="G36" s="513">
        <v>0.20398759483214146</v>
      </c>
      <c r="I36" s="664"/>
      <c r="J36" s="459"/>
      <c r="K36" s="459">
        <v>0.26681078489664128</v>
      </c>
      <c r="L36" s="458">
        <v>0.2077</v>
      </c>
    </row>
    <row r="37" spans="1:12" ht="15" customHeight="1">
      <c r="A37" s="13"/>
      <c r="B37" s="445" t="s">
        <v>230</v>
      </c>
      <c r="C37" s="457"/>
      <c r="D37" s="457"/>
      <c r="E37" s="457"/>
      <c r="F37" s="457"/>
      <c r="G37" s="456"/>
      <c r="I37" s="665"/>
      <c r="J37" s="457"/>
      <c r="K37" s="457"/>
      <c r="L37" s="456"/>
    </row>
    <row r="38" spans="1:12" ht="15" customHeight="1">
      <c r="A38" s="271">
        <v>25</v>
      </c>
      <c r="B38" s="443" t="s">
        <v>79</v>
      </c>
      <c r="C38" s="512">
        <v>0.21305981271047189</v>
      </c>
      <c r="D38" s="436">
        <v>0.1966751781841462</v>
      </c>
      <c r="E38" s="436">
        <v>0.19797734192973238</v>
      </c>
      <c r="F38" s="436">
        <v>0</v>
      </c>
      <c r="G38" s="513">
        <v>0</v>
      </c>
      <c r="I38" s="664"/>
      <c r="J38" s="459"/>
      <c r="K38" s="459">
        <v>0.21841367434706813</v>
      </c>
      <c r="L38" s="453">
        <v>0.21290000000000001</v>
      </c>
    </row>
    <row r="39" spans="1:12" ht="15" customHeight="1">
      <c r="A39" s="271">
        <v>26</v>
      </c>
      <c r="B39" s="443" t="s">
        <v>78</v>
      </c>
      <c r="C39" s="436">
        <v>0.26384905934533576</v>
      </c>
      <c r="D39" s="436">
        <v>0.25890168905712457</v>
      </c>
      <c r="E39" s="436">
        <v>0.27976177581919986</v>
      </c>
      <c r="F39" s="436">
        <v>0.30331887044337252</v>
      </c>
      <c r="G39" s="513">
        <v>0.31418332543389671</v>
      </c>
      <c r="I39" s="664"/>
      <c r="J39" s="459"/>
      <c r="K39" s="459">
        <v>0.30560732045202155</v>
      </c>
      <c r="L39" s="453">
        <v>0.3145</v>
      </c>
    </row>
    <row r="40" spans="1:12" ht="15" customHeight="1">
      <c r="A40" s="271">
        <v>27</v>
      </c>
      <c r="B40" s="443" t="s">
        <v>77</v>
      </c>
      <c r="C40" s="436">
        <v>0.35411587528408978</v>
      </c>
      <c r="D40" s="436">
        <v>0.33472731996779326</v>
      </c>
      <c r="E40" s="436">
        <v>0.34371171855070615</v>
      </c>
      <c r="F40" s="436">
        <v>0.38133319868943566</v>
      </c>
      <c r="G40" s="513">
        <v>0.40973124285526974</v>
      </c>
      <c r="I40" s="664"/>
      <c r="J40" s="459"/>
      <c r="K40" s="459">
        <v>0.38588952955000083</v>
      </c>
      <c r="L40" s="453">
        <v>0.41489999999999999</v>
      </c>
    </row>
    <row r="41" spans="1:12" ht="15" customHeight="1">
      <c r="A41" s="272"/>
      <c r="B41" s="445" t="s">
        <v>271</v>
      </c>
      <c r="C41" s="466"/>
      <c r="D41" s="466"/>
      <c r="E41" s="466"/>
      <c r="F41" s="466"/>
      <c r="G41" s="465"/>
      <c r="I41" s="464"/>
      <c r="J41" s="466"/>
      <c r="K41" s="466"/>
      <c r="L41" s="465"/>
    </row>
    <row r="42" spans="1:12">
      <c r="A42" s="271">
        <v>28</v>
      </c>
      <c r="B42" s="443" t="s">
        <v>254</v>
      </c>
      <c r="C42" s="730">
        <v>837435510.66204143</v>
      </c>
      <c r="D42" s="576">
        <v>734978241.23261356</v>
      </c>
      <c r="E42" s="576">
        <v>736552742.34232473</v>
      </c>
      <c r="F42" s="576">
        <v>0</v>
      </c>
      <c r="G42" s="577">
        <v>0</v>
      </c>
      <c r="I42" s="666"/>
      <c r="J42" s="455"/>
      <c r="K42" s="455">
        <v>852167490.39691901</v>
      </c>
      <c r="L42" s="454">
        <v>813311528</v>
      </c>
    </row>
    <row r="43" spans="1:12" ht="15" customHeight="1">
      <c r="A43" s="271">
        <v>29</v>
      </c>
      <c r="B43" s="443" t="s">
        <v>266</v>
      </c>
      <c r="C43" s="730">
        <v>669862743.70333028</v>
      </c>
      <c r="D43" s="576">
        <v>623121545.81503963</v>
      </c>
      <c r="E43" s="576">
        <v>622311276.33739471</v>
      </c>
      <c r="F43" s="576">
        <v>0</v>
      </c>
      <c r="G43" s="577">
        <v>0</v>
      </c>
      <c r="I43" s="666"/>
      <c r="J43" s="455"/>
      <c r="K43" s="455">
        <v>693701041.68759179</v>
      </c>
      <c r="L43" s="460">
        <v>672577687</v>
      </c>
    </row>
    <row r="44" spans="1:12" ht="15" customHeight="1">
      <c r="A44" s="442">
        <v>30</v>
      </c>
      <c r="B44" s="441" t="s">
        <v>255</v>
      </c>
      <c r="C44" s="512">
        <v>1.2501598551850885</v>
      </c>
      <c r="D44" s="588">
        <v>1.1795102354730262</v>
      </c>
      <c r="E44" s="588">
        <v>1.1835760821775507</v>
      </c>
      <c r="F44" s="588">
        <v>0</v>
      </c>
      <c r="G44" s="589">
        <v>0</v>
      </c>
      <c r="I44" s="664"/>
      <c r="J44" s="459"/>
      <c r="K44" s="459">
        <v>1.2284362271156752</v>
      </c>
      <c r="L44" s="453">
        <v>1.2092000000000001</v>
      </c>
    </row>
    <row r="45" spans="1:12" ht="15" customHeight="1">
      <c r="A45" s="442"/>
      <c r="B45" s="445" t="s">
        <v>373</v>
      </c>
      <c r="C45" s="466"/>
      <c r="D45" s="466"/>
      <c r="E45" s="466"/>
      <c r="F45" s="466"/>
      <c r="G45" s="465"/>
      <c r="I45" s="464"/>
      <c r="J45" s="466"/>
      <c r="K45" s="466"/>
      <c r="L45" s="465"/>
    </row>
    <row r="46" spans="1:12" ht="15" customHeight="1">
      <c r="A46" s="442">
        <v>31</v>
      </c>
      <c r="B46" s="441" t="s">
        <v>380</v>
      </c>
      <c r="C46" s="732">
        <v>2681906834.5624528</v>
      </c>
      <c r="D46" s="452">
        <v>2534523175.8285394</v>
      </c>
      <c r="E46" s="452">
        <v>2467493939.9152069</v>
      </c>
      <c r="F46" s="452">
        <v>2414809308.204433</v>
      </c>
      <c r="G46" s="451">
        <v>2421655736.3259006</v>
      </c>
      <c r="I46" s="667"/>
      <c r="J46" s="450"/>
      <c r="K46" s="450">
        <v>2401282841.523778</v>
      </c>
      <c r="L46" s="451">
        <v>2386018650</v>
      </c>
    </row>
    <row r="47" spans="1:12" ht="15" customHeight="1">
      <c r="A47" s="442">
        <v>32</v>
      </c>
      <c r="B47" s="441" t="s">
        <v>395</v>
      </c>
      <c r="C47" s="732">
        <v>2078238397.5917275</v>
      </c>
      <c r="D47" s="452">
        <v>1992478760.3492975</v>
      </c>
      <c r="E47" s="452">
        <v>1960963020.1486213</v>
      </c>
      <c r="F47" s="452">
        <v>1922368207.7003715</v>
      </c>
      <c r="G47" s="451">
        <v>1842535960.7613354</v>
      </c>
      <c r="I47" s="667"/>
      <c r="J47" s="450"/>
      <c r="K47" s="450">
        <v>1845372133.4210818</v>
      </c>
      <c r="L47" s="451">
        <v>1763874902</v>
      </c>
    </row>
    <row r="48" spans="1:12" ht="15" thickBot="1">
      <c r="A48" s="273">
        <v>33</v>
      </c>
      <c r="B48" s="114" t="s">
        <v>413</v>
      </c>
      <c r="C48" s="511">
        <v>1.2904712171954185</v>
      </c>
      <c r="D48" s="511">
        <v>1.2720452665624487</v>
      </c>
      <c r="E48" s="511">
        <v>1.2583072268890596</v>
      </c>
      <c r="F48" s="511">
        <v>1.2561637768100331</v>
      </c>
      <c r="G48" s="515">
        <v>1.314305819749251</v>
      </c>
      <c r="I48" s="668"/>
      <c r="J48" s="449"/>
      <c r="K48" s="449">
        <v>1.3012458560713764</v>
      </c>
      <c r="L48" s="448">
        <v>1.3527</v>
      </c>
    </row>
    <row r="49" spans="1:2">
      <c r="A49" s="15"/>
    </row>
    <row r="50" spans="1:2" ht="40.200000000000003">
      <c r="B50" s="169" t="s">
        <v>709</v>
      </c>
    </row>
    <row r="51" spans="1:2" ht="53.4">
      <c r="B51" s="169" t="s">
        <v>270</v>
      </c>
    </row>
    <row r="53" spans="1:2">
      <c r="B53" s="168"/>
    </row>
  </sheetData>
  <mergeCells count="2">
    <mergeCell ref="D4:G4"/>
    <mergeCell ref="I4:L4"/>
  </mergeCells>
  <pageMargins left="0.7" right="0.7" top="0.75" bottom="0.75" header="0.3" footer="0.3"/>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5" zoomScaleNormal="85" workbookViewId="0">
      <selection activeCell="G22" sqref="G22"/>
    </sheetView>
  </sheetViews>
  <sheetFormatPr defaultColWidth="9.109375" defaultRowHeight="12"/>
  <cols>
    <col min="1" max="1" width="11.88671875" style="338" bestFit="1" customWidth="1"/>
    <col min="2" max="2" width="84.109375" style="338" customWidth="1"/>
    <col min="3" max="4" width="14.109375" style="338" bestFit="1" customWidth="1"/>
    <col min="5" max="5" width="17.5546875" style="338" bestFit="1" customWidth="1"/>
    <col min="6" max="6" width="14.109375" style="338" bestFit="1" customWidth="1"/>
    <col min="7" max="7" width="19.44140625" style="338" customWidth="1"/>
    <col min="8" max="8" width="15.88671875" style="338" bestFit="1" customWidth="1"/>
    <col min="9" max="16384" width="9.109375" style="338"/>
  </cols>
  <sheetData>
    <row r="1" spans="1:8" ht="13.8">
      <c r="A1" s="301" t="s">
        <v>30</v>
      </c>
      <c r="B1" s="347" t="str">
        <f>'Info '!C2</f>
        <v>JSC "Liberty Bank"</v>
      </c>
    </row>
    <row r="2" spans="1:8">
      <c r="A2" s="302" t="s">
        <v>31</v>
      </c>
      <c r="B2" s="493">
        <f>'1. key ratios '!B2</f>
        <v>45199</v>
      </c>
    </row>
    <row r="3" spans="1:8">
      <c r="A3" s="303" t="s">
        <v>416</v>
      </c>
    </row>
    <row r="5" spans="1:8" ht="12" customHeight="1">
      <c r="A5" s="879" t="s">
        <v>417</v>
      </c>
      <c r="B5" s="880"/>
      <c r="C5" s="885" t="s">
        <v>418</v>
      </c>
      <c r="D5" s="886"/>
      <c r="E5" s="886"/>
      <c r="F5" s="886"/>
      <c r="G5" s="886"/>
      <c r="H5" s="887"/>
    </row>
    <row r="6" spans="1:8">
      <c r="A6" s="881"/>
      <c r="B6" s="882"/>
      <c r="C6" s="888"/>
      <c r="D6" s="889"/>
      <c r="E6" s="889"/>
      <c r="F6" s="889"/>
      <c r="G6" s="889"/>
      <c r="H6" s="890"/>
    </row>
    <row r="7" spans="1:8">
      <c r="A7" s="883"/>
      <c r="B7" s="884"/>
      <c r="C7" s="346" t="s">
        <v>419</v>
      </c>
      <c r="D7" s="346" t="s">
        <v>420</v>
      </c>
      <c r="E7" s="346" t="s">
        <v>421</v>
      </c>
      <c r="F7" s="346" t="s">
        <v>422</v>
      </c>
      <c r="G7" s="346" t="s">
        <v>423</v>
      </c>
      <c r="H7" s="346" t="s">
        <v>64</v>
      </c>
    </row>
    <row r="8" spans="1:8">
      <c r="A8" s="342">
        <v>1</v>
      </c>
      <c r="B8" s="341" t="s">
        <v>51</v>
      </c>
      <c r="C8" s="626">
        <v>134863347.52294862</v>
      </c>
      <c r="D8" s="626">
        <v>39555327.901087806</v>
      </c>
      <c r="E8" s="626">
        <v>238428149.72824189</v>
      </c>
      <c r="F8" s="626">
        <v>32181935.227931842</v>
      </c>
      <c r="G8" s="626">
        <v>2176710.61</v>
      </c>
      <c r="H8" s="625">
        <f t="shared" ref="H8:H20" si="0">SUM(C8:G8)</f>
        <v>447205470.99021018</v>
      </c>
    </row>
    <row r="9" spans="1:8">
      <c r="A9" s="342">
        <v>2</v>
      </c>
      <c r="B9" s="341" t="s">
        <v>52</v>
      </c>
      <c r="C9" s="626">
        <v>0</v>
      </c>
      <c r="D9" s="626">
        <v>0</v>
      </c>
      <c r="E9" s="626">
        <v>0</v>
      </c>
      <c r="F9" s="626">
        <v>0</v>
      </c>
      <c r="G9" s="626">
        <v>0</v>
      </c>
      <c r="H9" s="625">
        <f t="shared" si="0"/>
        <v>0</v>
      </c>
    </row>
    <row r="10" spans="1:8">
      <c r="A10" s="342">
        <v>3</v>
      </c>
      <c r="B10" s="341" t="s">
        <v>164</v>
      </c>
      <c r="C10" s="626">
        <v>0</v>
      </c>
      <c r="D10" s="626">
        <v>0</v>
      </c>
      <c r="E10" s="626">
        <v>0</v>
      </c>
      <c r="F10" s="626">
        <v>0</v>
      </c>
      <c r="G10" s="626">
        <v>0</v>
      </c>
      <c r="H10" s="625">
        <f t="shared" si="0"/>
        <v>0</v>
      </c>
    </row>
    <row r="11" spans="1:8">
      <c r="A11" s="342">
        <v>4</v>
      </c>
      <c r="B11" s="341" t="s">
        <v>53</v>
      </c>
      <c r="C11" s="626">
        <v>0</v>
      </c>
      <c r="D11" s="626">
        <v>0</v>
      </c>
      <c r="E11" s="626">
        <v>0</v>
      </c>
      <c r="F11" s="626">
        <v>0</v>
      </c>
      <c r="G11" s="626">
        <v>0</v>
      </c>
      <c r="H11" s="625">
        <f t="shared" si="0"/>
        <v>0</v>
      </c>
    </row>
    <row r="12" spans="1:8">
      <c r="A12" s="342">
        <v>5</v>
      </c>
      <c r="B12" s="341" t="s">
        <v>54</v>
      </c>
      <c r="C12" s="626">
        <v>0</v>
      </c>
      <c r="D12" s="626">
        <v>0</v>
      </c>
      <c r="E12" s="626">
        <v>39988096.196860455</v>
      </c>
      <c r="F12" s="626">
        <v>0</v>
      </c>
      <c r="G12" s="626">
        <v>0</v>
      </c>
      <c r="H12" s="625">
        <f t="shared" si="0"/>
        <v>39988096.196860455</v>
      </c>
    </row>
    <row r="13" spans="1:8">
      <c r="A13" s="342">
        <v>6</v>
      </c>
      <c r="B13" s="341" t="s">
        <v>55</v>
      </c>
      <c r="C13" s="626">
        <v>125852921.27356006</v>
      </c>
      <c r="D13" s="626">
        <v>3477080.401839423</v>
      </c>
      <c r="E13" s="626">
        <v>0</v>
      </c>
      <c r="F13" s="626">
        <v>0</v>
      </c>
      <c r="G13" s="626">
        <v>0</v>
      </c>
      <c r="H13" s="625">
        <f t="shared" si="0"/>
        <v>129330001.67539948</v>
      </c>
    </row>
    <row r="14" spans="1:8">
      <c r="A14" s="342">
        <v>7</v>
      </c>
      <c r="B14" s="341" t="s">
        <v>56</v>
      </c>
      <c r="C14" s="626">
        <v>226848.28000000003</v>
      </c>
      <c r="D14" s="626">
        <v>242952563.99295646</v>
      </c>
      <c r="E14" s="626">
        <v>77907186.34682098</v>
      </c>
      <c r="F14" s="626">
        <v>167240436.32467574</v>
      </c>
      <c r="G14" s="626">
        <v>0</v>
      </c>
      <c r="H14" s="625">
        <f t="shared" si="0"/>
        <v>488327034.94445318</v>
      </c>
    </row>
    <row r="15" spans="1:8">
      <c r="A15" s="342">
        <v>8</v>
      </c>
      <c r="B15" s="343" t="s">
        <v>57</v>
      </c>
      <c r="C15" s="626">
        <v>10830426.32130569</v>
      </c>
      <c r="D15" s="626">
        <v>338690030.13656867</v>
      </c>
      <c r="E15" s="626">
        <v>1257175785.442162</v>
      </c>
      <c r="F15" s="626">
        <v>230838180.46558675</v>
      </c>
      <c r="G15" s="626">
        <v>0</v>
      </c>
      <c r="H15" s="625">
        <f t="shared" si="0"/>
        <v>1837534422.365623</v>
      </c>
    </row>
    <row r="16" spans="1:8">
      <c r="A16" s="342">
        <v>9</v>
      </c>
      <c r="B16" s="341" t="s">
        <v>58</v>
      </c>
      <c r="C16" s="626">
        <v>166506.90040354844</v>
      </c>
      <c r="D16" s="626">
        <v>19095467.703897025</v>
      </c>
      <c r="E16" s="626">
        <v>166457052.00342596</v>
      </c>
      <c r="F16" s="626">
        <v>246091588.69712758</v>
      </c>
      <c r="G16" s="626">
        <v>0</v>
      </c>
      <c r="H16" s="625">
        <f t="shared" si="0"/>
        <v>431810615.30485409</v>
      </c>
    </row>
    <row r="17" spans="1:8">
      <c r="A17" s="342">
        <v>10</v>
      </c>
      <c r="B17" s="345" t="s">
        <v>431</v>
      </c>
      <c r="C17" s="626">
        <v>5401119.2151407618</v>
      </c>
      <c r="D17" s="626">
        <v>4597399.5828762725</v>
      </c>
      <c r="E17" s="626">
        <v>13866562.126214078</v>
      </c>
      <c r="F17" s="626">
        <v>3924041.4598589404</v>
      </c>
      <c r="G17" s="626">
        <v>0</v>
      </c>
      <c r="H17" s="625">
        <f t="shared" si="0"/>
        <v>27789122.384090051</v>
      </c>
    </row>
    <row r="18" spans="1:8">
      <c r="A18" s="342">
        <v>11</v>
      </c>
      <c r="B18" s="341" t="s">
        <v>60</v>
      </c>
      <c r="C18" s="626">
        <v>0</v>
      </c>
      <c r="D18" s="626">
        <v>0</v>
      </c>
      <c r="E18" s="626">
        <v>0</v>
      </c>
      <c r="F18" s="626">
        <v>0</v>
      </c>
      <c r="G18" s="626">
        <v>2007587</v>
      </c>
      <c r="H18" s="625">
        <f t="shared" si="0"/>
        <v>2007587</v>
      </c>
    </row>
    <row r="19" spans="1:8">
      <c r="A19" s="342">
        <v>12</v>
      </c>
      <c r="B19" s="341" t="s">
        <v>61</v>
      </c>
      <c r="C19" s="626">
        <v>0</v>
      </c>
      <c r="D19" s="626">
        <v>0</v>
      </c>
      <c r="E19" s="626">
        <v>0</v>
      </c>
      <c r="F19" s="626">
        <v>0</v>
      </c>
      <c r="G19" s="626">
        <v>0</v>
      </c>
      <c r="H19" s="625">
        <f t="shared" si="0"/>
        <v>0</v>
      </c>
    </row>
    <row r="20" spans="1:8">
      <c r="A20" s="344">
        <v>13</v>
      </c>
      <c r="B20" s="343" t="s">
        <v>144</v>
      </c>
      <c r="C20" s="626">
        <v>0</v>
      </c>
      <c r="D20" s="626">
        <v>0</v>
      </c>
      <c r="E20" s="626">
        <v>0</v>
      </c>
      <c r="F20" s="626">
        <v>0</v>
      </c>
      <c r="G20" s="626">
        <v>0</v>
      </c>
      <c r="H20" s="625">
        <f t="shared" si="0"/>
        <v>0</v>
      </c>
    </row>
    <row r="21" spans="1:8">
      <c r="A21" s="342">
        <v>14</v>
      </c>
      <c r="B21" s="341" t="s">
        <v>63</v>
      </c>
      <c r="C21" s="626">
        <v>283621338.44999999</v>
      </c>
      <c r="D21" s="626">
        <v>13472390.075000003</v>
      </c>
      <c r="E21" s="626">
        <v>0</v>
      </c>
      <c r="F21" s="626">
        <v>2467851.4900000002</v>
      </c>
      <c r="G21" s="626">
        <v>168040379.62999991</v>
      </c>
      <c r="H21" s="625">
        <f>SUM(C21:G21)</f>
        <v>467601959.64499986</v>
      </c>
    </row>
    <row r="22" spans="1:8">
      <c r="A22" s="340">
        <v>15</v>
      </c>
      <c r="B22" s="339" t="s">
        <v>64</v>
      </c>
      <c r="C22" s="625">
        <f>SUM(C18:C21)+SUM(C8:C16)</f>
        <v>555561388.74821782</v>
      </c>
      <c r="D22" s="625">
        <f t="shared" ref="D22:H22" si="1">SUM(D18:D21)+SUM(D8:D16)</f>
        <v>657242860.21134937</v>
      </c>
      <c r="E22" s="625">
        <f t="shared" si="1"/>
        <v>1779956269.7175112</v>
      </c>
      <c r="F22" s="625">
        <f t="shared" si="1"/>
        <v>678819992.20532191</v>
      </c>
      <c r="G22" s="625">
        <f t="shared" si="1"/>
        <v>172224677.23999992</v>
      </c>
      <c r="H22" s="625">
        <f t="shared" si="1"/>
        <v>3843805188.1224003</v>
      </c>
    </row>
    <row r="26" spans="1:8" ht="53.25" customHeight="1">
      <c r="B26" s="307" t="s">
        <v>518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85" zoomScaleNormal="85" workbookViewId="0">
      <selection activeCell="C7" sqref="C7:H23"/>
    </sheetView>
  </sheetViews>
  <sheetFormatPr defaultColWidth="9.109375" defaultRowHeight="12"/>
  <cols>
    <col min="1" max="1" width="11.88671875" style="348" bestFit="1" customWidth="1"/>
    <col min="2" max="2" width="82.33203125" style="338" customWidth="1"/>
    <col min="3" max="3" width="26.5546875" style="338" customWidth="1"/>
    <col min="4" max="4" width="31.5546875" style="338" customWidth="1"/>
    <col min="5" max="5" width="15.109375" style="304" bestFit="1" customWidth="1"/>
    <col min="6" max="6" width="14" style="304" bestFit="1" customWidth="1"/>
    <col min="7" max="7" width="21.5546875" style="338" bestFit="1" customWidth="1"/>
    <col min="8" max="8" width="20.33203125" style="338" customWidth="1"/>
    <col min="9" max="16384" width="9.109375" style="338"/>
  </cols>
  <sheetData>
    <row r="1" spans="1:8" ht="13.8">
      <c r="A1" s="301" t="s">
        <v>30</v>
      </c>
      <c r="B1" s="347" t="str">
        <f>'Info '!C2</f>
        <v>JSC "Liberty Bank"</v>
      </c>
      <c r="C1" s="361"/>
      <c r="D1" s="361"/>
      <c r="E1" s="361"/>
      <c r="F1" s="361"/>
      <c r="G1" s="361"/>
      <c r="H1" s="361"/>
    </row>
    <row r="2" spans="1:8">
      <c r="A2" s="302" t="s">
        <v>31</v>
      </c>
      <c r="B2" s="493">
        <f>'1. key ratios '!B2</f>
        <v>45199</v>
      </c>
      <c r="C2" s="361"/>
      <c r="D2" s="361"/>
      <c r="E2" s="361"/>
      <c r="F2" s="361"/>
      <c r="G2" s="361"/>
      <c r="H2" s="361"/>
    </row>
    <row r="3" spans="1:8">
      <c r="A3" s="303" t="s">
        <v>424</v>
      </c>
      <c r="B3" s="361"/>
      <c r="C3" s="361"/>
      <c r="D3" s="361"/>
      <c r="E3" s="361"/>
      <c r="F3" s="361"/>
      <c r="G3" s="361"/>
      <c r="H3" s="361"/>
    </row>
    <row r="4" spans="1:8">
      <c r="A4" s="362"/>
      <c r="B4" s="361"/>
      <c r="C4" s="360" t="s">
        <v>0</v>
      </c>
      <c r="D4" s="360" t="s">
        <v>1</v>
      </c>
      <c r="E4" s="360" t="s">
        <v>2</v>
      </c>
      <c r="F4" s="360" t="s">
        <v>3</v>
      </c>
      <c r="G4" s="360" t="s">
        <v>4</v>
      </c>
      <c r="H4" s="360" t="s">
        <v>5</v>
      </c>
    </row>
    <row r="5" spans="1:8" ht="33.9" customHeight="1">
      <c r="A5" s="879" t="s">
        <v>425</v>
      </c>
      <c r="B5" s="880"/>
      <c r="C5" s="893" t="s">
        <v>426</v>
      </c>
      <c r="D5" s="893"/>
      <c r="E5" s="893" t="s">
        <v>663</v>
      </c>
      <c r="F5" s="891" t="s">
        <v>427</v>
      </c>
      <c r="G5" s="891" t="s">
        <v>428</v>
      </c>
      <c r="H5" s="358" t="s">
        <v>662</v>
      </c>
    </row>
    <row r="6" spans="1:8" ht="24">
      <c r="A6" s="883"/>
      <c r="B6" s="884"/>
      <c r="C6" s="359" t="s">
        <v>429</v>
      </c>
      <c r="D6" s="359" t="s">
        <v>430</v>
      </c>
      <c r="E6" s="893"/>
      <c r="F6" s="892"/>
      <c r="G6" s="892"/>
      <c r="H6" s="358" t="s">
        <v>661</v>
      </c>
    </row>
    <row r="7" spans="1:8">
      <c r="A7" s="356">
        <v>1</v>
      </c>
      <c r="B7" s="341" t="s">
        <v>51</v>
      </c>
      <c r="C7" s="783">
        <v>0</v>
      </c>
      <c r="D7" s="783">
        <v>447813539.77451915</v>
      </c>
      <c r="E7" s="784">
        <v>608068.78430915996</v>
      </c>
      <c r="F7" s="784">
        <v>0</v>
      </c>
      <c r="G7" s="783">
        <v>0</v>
      </c>
      <c r="H7" s="627">
        <f>C7+D7-E7-F7</f>
        <v>447205470.99021</v>
      </c>
    </row>
    <row r="8" spans="1:8">
      <c r="A8" s="356">
        <v>2</v>
      </c>
      <c r="B8" s="341" t="s">
        <v>52</v>
      </c>
      <c r="C8" s="783">
        <v>0</v>
      </c>
      <c r="D8" s="783">
        <v>0</v>
      </c>
      <c r="E8" s="784">
        <v>0</v>
      </c>
      <c r="F8" s="784">
        <v>0</v>
      </c>
      <c r="G8" s="783">
        <v>0</v>
      </c>
      <c r="H8" s="627">
        <f t="shared" ref="H8:H20" si="0">C8+D8-E8-F8</f>
        <v>0</v>
      </c>
    </row>
    <row r="9" spans="1:8">
      <c r="A9" s="356">
        <v>3</v>
      </c>
      <c r="B9" s="341" t="s">
        <v>164</v>
      </c>
      <c r="C9" s="783">
        <v>0</v>
      </c>
      <c r="D9" s="783">
        <v>0</v>
      </c>
      <c r="E9" s="784">
        <v>0</v>
      </c>
      <c r="F9" s="784">
        <v>0</v>
      </c>
      <c r="G9" s="783">
        <v>0</v>
      </c>
      <c r="H9" s="627">
        <f t="shared" si="0"/>
        <v>0</v>
      </c>
    </row>
    <row r="10" spans="1:8">
      <c r="A10" s="356">
        <v>4</v>
      </c>
      <c r="B10" s="341" t="s">
        <v>53</v>
      </c>
      <c r="C10" s="783">
        <v>0</v>
      </c>
      <c r="D10" s="783">
        <v>0</v>
      </c>
      <c r="E10" s="784">
        <v>0</v>
      </c>
      <c r="F10" s="784">
        <v>0</v>
      </c>
      <c r="G10" s="783">
        <v>0</v>
      </c>
      <c r="H10" s="627">
        <f t="shared" si="0"/>
        <v>0</v>
      </c>
    </row>
    <row r="11" spans="1:8">
      <c r="A11" s="356">
        <v>5</v>
      </c>
      <c r="B11" s="341" t="s">
        <v>54</v>
      </c>
      <c r="C11" s="783">
        <v>0</v>
      </c>
      <c r="D11" s="783">
        <v>39988096.196860455</v>
      </c>
      <c r="E11" s="784">
        <v>0</v>
      </c>
      <c r="F11" s="784">
        <v>0</v>
      </c>
      <c r="G11" s="783">
        <v>0</v>
      </c>
      <c r="H11" s="627">
        <f t="shared" si="0"/>
        <v>39988096.196860455</v>
      </c>
    </row>
    <row r="12" spans="1:8">
      <c r="A12" s="356">
        <v>6</v>
      </c>
      <c r="B12" s="341" t="s">
        <v>55</v>
      </c>
      <c r="C12" s="783">
        <v>0</v>
      </c>
      <c r="D12" s="783">
        <v>129330001.67539901</v>
      </c>
      <c r="E12" s="784">
        <v>0</v>
      </c>
      <c r="F12" s="784">
        <v>0</v>
      </c>
      <c r="G12" s="783">
        <v>0</v>
      </c>
      <c r="H12" s="627">
        <f t="shared" si="0"/>
        <v>129330001.67539901</v>
      </c>
    </row>
    <row r="13" spans="1:8">
      <c r="A13" s="356">
        <v>7</v>
      </c>
      <c r="B13" s="341" t="s">
        <v>56</v>
      </c>
      <c r="C13" s="783">
        <v>2104.85</v>
      </c>
      <c r="D13" s="783">
        <v>492699798.17610478</v>
      </c>
      <c r="E13" s="784">
        <v>4374868.0816510497</v>
      </c>
      <c r="F13" s="784">
        <v>0</v>
      </c>
      <c r="G13" s="783">
        <v>0</v>
      </c>
      <c r="H13" s="627">
        <f t="shared" si="0"/>
        <v>488327034.94445378</v>
      </c>
    </row>
    <row r="14" spans="1:8">
      <c r="A14" s="356">
        <v>8</v>
      </c>
      <c r="B14" s="343" t="s">
        <v>57</v>
      </c>
      <c r="C14" s="783">
        <v>106181442.28806099</v>
      </c>
      <c r="D14" s="783">
        <v>1849489868.0171599</v>
      </c>
      <c r="E14" s="784">
        <v>117013124.039607</v>
      </c>
      <c r="F14" s="784">
        <v>1123764.6299999999</v>
      </c>
      <c r="G14" s="783">
        <v>7153203.8086980004</v>
      </c>
      <c r="H14" s="627">
        <f t="shared" si="0"/>
        <v>1837534421.6356137</v>
      </c>
    </row>
    <row r="15" spans="1:8">
      <c r="A15" s="356">
        <v>9</v>
      </c>
      <c r="B15" s="341" t="s">
        <v>58</v>
      </c>
      <c r="C15" s="783">
        <v>11127968.299855197</v>
      </c>
      <c r="D15" s="783">
        <v>430506614.82566285</v>
      </c>
      <c r="E15" s="784">
        <v>9823967.8206641804</v>
      </c>
      <c r="F15" s="784">
        <v>0</v>
      </c>
      <c r="G15" s="783">
        <v>0</v>
      </c>
      <c r="H15" s="627">
        <f t="shared" si="0"/>
        <v>431810615.30485386</v>
      </c>
    </row>
    <row r="16" spans="1:8">
      <c r="A16" s="356">
        <v>10</v>
      </c>
      <c r="B16" s="345" t="s">
        <v>431</v>
      </c>
      <c r="C16" s="783">
        <v>95431667.514718711</v>
      </c>
      <c r="D16" s="783">
        <v>1242568.0011690003</v>
      </c>
      <c r="E16" s="784">
        <v>68885113.131796852</v>
      </c>
      <c r="F16" s="784">
        <v>0</v>
      </c>
      <c r="G16" s="783">
        <v>6518417.7986979997</v>
      </c>
      <c r="H16" s="627">
        <f t="shared" si="0"/>
        <v>27789122.384090856</v>
      </c>
    </row>
    <row r="17" spans="1:8">
      <c r="A17" s="356">
        <v>11</v>
      </c>
      <c r="B17" s="341" t="s">
        <v>60</v>
      </c>
      <c r="C17" s="783">
        <v>0</v>
      </c>
      <c r="D17" s="783">
        <v>2007587</v>
      </c>
      <c r="E17" s="784">
        <v>0</v>
      </c>
      <c r="F17" s="784">
        <v>0</v>
      </c>
      <c r="G17" s="783">
        <v>0</v>
      </c>
      <c r="H17" s="627">
        <f t="shared" si="0"/>
        <v>2007587</v>
      </c>
    </row>
    <row r="18" spans="1:8">
      <c r="A18" s="356">
        <v>12</v>
      </c>
      <c r="B18" s="341" t="s">
        <v>61</v>
      </c>
      <c r="C18" s="783">
        <v>0</v>
      </c>
      <c r="D18" s="783">
        <v>0</v>
      </c>
      <c r="E18" s="784">
        <v>0</v>
      </c>
      <c r="F18" s="784">
        <v>0</v>
      </c>
      <c r="G18" s="783">
        <v>0</v>
      </c>
      <c r="H18" s="627">
        <f t="shared" si="0"/>
        <v>0</v>
      </c>
    </row>
    <row r="19" spans="1:8">
      <c r="A19" s="357">
        <v>13</v>
      </c>
      <c r="B19" s="343" t="s">
        <v>144</v>
      </c>
      <c r="C19" s="783">
        <v>0</v>
      </c>
      <c r="D19" s="783">
        <v>0</v>
      </c>
      <c r="E19" s="784">
        <v>0</v>
      </c>
      <c r="F19" s="784">
        <v>0</v>
      </c>
      <c r="G19" s="783">
        <v>0</v>
      </c>
      <c r="H19" s="627">
        <f t="shared" si="0"/>
        <v>0</v>
      </c>
    </row>
    <row r="20" spans="1:8">
      <c r="A20" s="356">
        <v>14</v>
      </c>
      <c r="B20" s="341" t="s">
        <v>63</v>
      </c>
      <c r="C20" s="783">
        <v>0</v>
      </c>
      <c r="D20" s="783">
        <v>549795925.8549999</v>
      </c>
      <c r="E20" s="784">
        <v>0</v>
      </c>
      <c r="F20" s="784">
        <v>0</v>
      </c>
      <c r="G20" s="783">
        <v>0</v>
      </c>
      <c r="H20" s="627">
        <f t="shared" si="0"/>
        <v>549795925.8549999</v>
      </c>
    </row>
    <row r="21" spans="1:8" s="353" customFormat="1">
      <c r="A21" s="355">
        <v>15</v>
      </c>
      <c r="B21" s="354" t="s">
        <v>64</v>
      </c>
      <c r="C21" s="785">
        <f t="shared" ref="C21:G21" si="1">SUM(C7:C15)+SUM(C17:C20)</f>
        <v>117311515.43791619</v>
      </c>
      <c r="D21" s="785">
        <f t="shared" si="1"/>
        <v>3941631431.5207057</v>
      </c>
      <c r="E21" s="785">
        <f t="shared" si="1"/>
        <v>131820028.7262314</v>
      </c>
      <c r="F21" s="785">
        <f t="shared" si="1"/>
        <v>1123764.6299999999</v>
      </c>
      <c r="G21" s="785">
        <f t="shared" si="1"/>
        <v>7153203.8086980004</v>
      </c>
      <c r="H21" s="628">
        <f t="shared" ref="H21" si="2">SUM(H7:H15)+SUM(H17:H20)</f>
        <v>3925999153.6023908</v>
      </c>
    </row>
    <row r="22" spans="1:8">
      <c r="A22" s="352">
        <v>16</v>
      </c>
      <c r="B22" s="351" t="s">
        <v>432</v>
      </c>
      <c r="C22" s="783">
        <v>117311515.437916</v>
      </c>
      <c r="D22" s="783">
        <v>2736184350.49893</v>
      </c>
      <c r="E22" s="784">
        <v>131131322.479811</v>
      </c>
      <c r="F22" s="784">
        <v>1123764.6299999999</v>
      </c>
      <c r="G22" s="783">
        <v>7153203.8086980004</v>
      </c>
      <c r="H22" s="629">
        <f>C22+D22-E22-F22</f>
        <v>2721240778.8270345</v>
      </c>
    </row>
    <row r="23" spans="1:8">
      <c r="A23" s="352">
        <v>17</v>
      </c>
      <c r="B23" s="351" t="s">
        <v>433</v>
      </c>
      <c r="C23" s="783">
        <v>0</v>
      </c>
      <c r="D23" s="784">
        <v>329903556.59157032</v>
      </c>
      <c r="E23" s="784">
        <v>688706.24641992</v>
      </c>
      <c r="F23" s="784">
        <v>0</v>
      </c>
      <c r="G23" s="783">
        <v>0</v>
      </c>
      <c r="H23" s="629">
        <f>C23+D23-E23-F23</f>
        <v>329214850.34515041</v>
      </c>
    </row>
    <row r="25" spans="1:8">
      <c r="E25" s="338"/>
      <c r="F25" s="338"/>
    </row>
    <row r="26" spans="1:8" ht="42.6" customHeight="1">
      <c r="B26" s="307" t="s">
        <v>518</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4"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6"/>
  <sheetViews>
    <sheetView showGridLines="0" zoomScale="85" zoomScaleNormal="85" workbookViewId="0"/>
  </sheetViews>
  <sheetFormatPr defaultColWidth="9.109375" defaultRowHeight="12"/>
  <cols>
    <col min="1" max="1" width="11" style="338" bestFit="1" customWidth="1"/>
    <col min="2" max="2" width="86.44140625" style="338" customWidth="1"/>
    <col min="3" max="3" width="29.88671875" style="338" customWidth="1"/>
    <col min="4" max="4" width="31" style="338" customWidth="1"/>
    <col min="5" max="5" width="15.109375" style="338" bestFit="1" customWidth="1"/>
    <col min="6" max="6" width="14.109375" style="338" customWidth="1"/>
    <col min="7" max="7" width="20.44140625" style="338" customWidth="1"/>
    <col min="8" max="8" width="19.88671875" style="338" customWidth="1"/>
    <col min="9" max="16384" width="9.109375" style="338"/>
  </cols>
  <sheetData>
    <row r="1" spans="1:8" ht="13.8">
      <c r="A1" s="301" t="s">
        <v>30</v>
      </c>
      <c r="B1" s="347" t="str">
        <f>'Info '!C2</f>
        <v>JSC "Liberty Bank"</v>
      </c>
      <c r="C1" s="361"/>
      <c r="D1" s="361"/>
      <c r="E1" s="361"/>
      <c r="F1" s="361"/>
      <c r="G1" s="361"/>
      <c r="H1" s="361"/>
    </row>
    <row r="2" spans="1:8">
      <c r="A2" s="302" t="s">
        <v>31</v>
      </c>
      <c r="B2" s="493">
        <f>'1. key ratios '!B2</f>
        <v>45199</v>
      </c>
      <c r="C2" s="361"/>
      <c r="D2" s="361"/>
      <c r="E2" s="361"/>
      <c r="F2" s="361"/>
      <c r="G2" s="361"/>
      <c r="H2" s="361"/>
    </row>
    <row r="3" spans="1:8">
      <c r="A3" s="303" t="s">
        <v>434</v>
      </c>
      <c r="B3" s="361"/>
      <c r="C3" s="361"/>
      <c r="D3" s="361"/>
      <c r="E3" s="361"/>
      <c r="F3" s="361"/>
      <c r="G3" s="361"/>
      <c r="H3" s="361"/>
    </row>
    <row r="4" spans="1:8">
      <c r="A4" s="362"/>
      <c r="B4" s="361"/>
      <c r="C4" s="360" t="s">
        <v>0</v>
      </c>
      <c r="D4" s="360" t="s">
        <v>1</v>
      </c>
      <c r="E4" s="360" t="s">
        <v>2</v>
      </c>
      <c r="F4" s="360" t="s">
        <v>3</v>
      </c>
      <c r="G4" s="360" t="s">
        <v>4</v>
      </c>
      <c r="H4" s="360" t="s">
        <v>5</v>
      </c>
    </row>
    <row r="5" spans="1:8" ht="41.4" customHeight="1">
      <c r="A5" s="879" t="s">
        <v>425</v>
      </c>
      <c r="B5" s="880"/>
      <c r="C5" s="893" t="s">
        <v>426</v>
      </c>
      <c r="D5" s="893"/>
      <c r="E5" s="893" t="s">
        <v>663</v>
      </c>
      <c r="F5" s="891" t="s">
        <v>427</v>
      </c>
      <c r="G5" s="891" t="s">
        <v>428</v>
      </c>
      <c r="H5" s="358" t="s">
        <v>662</v>
      </c>
    </row>
    <row r="6" spans="1:8" ht="24">
      <c r="A6" s="883"/>
      <c r="B6" s="884"/>
      <c r="C6" s="359" t="s">
        <v>429</v>
      </c>
      <c r="D6" s="359" t="s">
        <v>430</v>
      </c>
      <c r="E6" s="893"/>
      <c r="F6" s="892"/>
      <c r="G6" s="892"/>
      <c r="H6" s="358" t="s">
        <v>661</v>
      </c>
    </row>
    <row r="7" spans="1:8">
      <c r="A7" s="349">
        <v>1</v>
      </c>
      <c r="B7" s="367" t="s">
        <v>522</v>
      </c>
      <c r="C7" s="556">
        <v>32799593.380299967</v>
      </c>
      <c r="D7" s="556">
        <v>1200041187.4983885</v>
      </c>
      <c r="E7" s="556">
        <v>47237395.708666295</v>
      </c>
      <c r="F7" s="556"/>
      <c r="G7" s="556">
        <v>0</v>
      </c>
      <c r="H7" s="557">
        <f t="shared" ref="H7:H34" si="0">C7+D7-E7-F7</f>
        <v>1185603385.1700222</v>
      </c>
    </row>
    <row r="8" spans="1:8">
      <c r="A8" s="349">
        <v>2</v>
      </c>
      <c r="B8" s="367" t="s">
        <v>435</v>
      </c>
      <c r="C8" s="556">
        <v>332016.83013300004</v>
      </c>
      <c r="D8" s="556">
        <v>187460582.328439</v>
      </c>
      <c r="E8" s="556">
        <v>716294.67842700623</v>
      </c>
      <c r="F8" s="556"/>
      <c r="G8" s="556">
        <v>0</v>
      </c>
      <c r="H8" s="557">
        <f t="shared" si="0"/>
        <v>187076304.48014498</v>
      </c>
    </row>
    <row r="9" spans="1:8">
      <c r="A9" s="349">
        <v>3</v>
      </c>
      <c r="B9" s="367" t="s">
        <v>436</v>
      </c>
      <c r="C9" s="556">
        <v>0</v>
      </c>
      <c r="D9" s="556">
        <v>79875666.67515099</v>
      </c>
      <c r="E9" s="556">
        <v>596944.48160326539</v>
      </c>
      <c r="F9" s="556"/>
      <c r="G9" s="556">
        <v>0</v>
      </c>
      <c r="H9" s="557">
        <f t="shared" si="0"/>
        <v>79278722.193547726</v>
      </c>
    </row>
    <row r="10" spans="1:8">
      <c r="A10" s="349">
        <v>4</v>
      </c>
      <c r="B10" s="367" t="s">
        <v>523</v>
      </c>
      <c r="C10" s="556">
        <v>30765.47</v>
      </c>
      <c r="D10" s="556">
        <v>65286824.096744999</v>
      </c>
      <c r="E10" s="556">
        <v>999461.10502672603</v>
      </c>
      <c r="F10" s="556"/>
      <c r="G10" s="556">
        <v>0</v>
      </c>
      <c r="H10" s="557">
        <f t="shared" si="0"/>
        <v>64318128.461718269</v>
      </c>
    </row>
    <row r="11" spans="1:8">
      <c r="A11" s="349">
        <v>5</v>
      </c>
      <c r="B11" s="367" t="s">
        <v>437</v>
      </c>
      <c r="C11" s="556">
        <v>942096.62458199996</v>
      </c>
      <c r="D11" s="556">
        <v>110071648.78720099</v>
      </c>
      <c r="E11" s="556">
        <v>1312724.2442290145</v>
      </c>
      <c r="F11" s="556"/>
      <c r="G11" s="556">
        <v>0</v>
      </c>
      <c r="H11" s="557">
        <f t="shared" si="0"/>
        <v>109701021.16755396</v>
      </c>
    </row>
    <row r="12" spans="1:8">
      <c r="A12" s="349">
        <v>6</v>
      </c>
      <c r="B12" s="367" t="s">
        <v>438</v>
      </c>
      <c r="C12" s="556">
        <v>24335.15</v>
      </c>
      <c r="D12" s="556">
        <v>4089526.2358949999</v>
      </c>
      <c r="E12" s="556">
        <v>92708.147279205703</v>
      </c>
      <c r="F12" s="556"/>
      <c r="G12" s="556">
        <v>0</v>
      </c>
      <c r="H12" s="557">
        <f t="shared" si="0"/>
        <v>4021153.2386157941</v>
      </c>
    </row>
    <row r="13" spans="1:8">
      <c r="A13" s="349">
        <v>7</v>
      </c>
      <c r="B13" s="367" t="s">
        <v>439</v>
      </c>
      <c r="C13" s="556">
        <v>275471.12219600001</v>
      </c>
      <c r="D13" s="556">
        <v>14382094.582082</v>
      </c>
      <c r="E13" s="556">
        <v>346542.2986572684</v>
      </c>
      <c r="F13" s="556"/>
      <c r="G13" s="556">
        <v>0</v>
      </c>
      <c r="H13" s="557">
        <f t="shared" si="0"/>
        <v>14311023.405620731</v>
      </c>
    </row>
    <row r="14" spans="1:8">
      <c r="A14" s="349">
        <v>8</v>
      </c>
      <c r="B14" s="367" t="s">
        <v>440</v>
      </c>
      <c r="C14" s="556">
        <v>294846.32261000003</v>
      </c>
      <c r="D14" s="556">
        <v>6133045.0041620005</v>
      </c>
      <c r="E14" s="556">
        <v>94371.694576838752</v>
      </c>
      <c r="F14" s="556"/>
      <c r="G14" s="556">
        <v>7177.8953959999999</v>
      </c>
      <c r="H14" s="557">
        <f t="shared" si="0"/>
        <v>6333519.6321951617</v>
      </c>
    </row>
    <row r="15" spans="1:8">
      <c r="A15" s="349">
        <v>9</v>
      </c>
      <c r="B15" s="367" t="s">
        <v>441</v>
      </c>
      <c r="C15" s="556">
        <v>194794</v>
      </c>
      <c r="D15" s="556">
        <v>13994296.211052999</v>
      </c>
      <c r="E15" s="556">
        <v>215544.42885404182</v>
      </c>
      <c r="F15" s="556"/>
      <c r="G15" s="556">
        <v>45984.01</v>
      </c>
      <c r="H15" s="557">
        <f t="shared" si="0"/>
        <v>13973545.782198956</v>
      </c>
    </row>
    <row r="16" spans="1:8">
      <c r="A16" s="349">
        <v>10</v>
      </c>
      <c r="B16" s="367" t="s">
        <v>442</v>
      </c>
      <c r="C16" s="556">
        <v>2048.11</v>
      </c>
      <c r="D16" s="556">
        <v>1581625.956544</v>
      </c>
      <c r="E16" s="556">
        <v>5113.6712892544419</v>
      </c>
      <c r="F16" s="556"/>
      <c r="G16" s="556">
        <v>0</v>
      </c>
      <c r="H16" s="557">
        <f t="shared" si="0"/>
        <v>1578560.3952547456</v>
      </c>
    </row>
    <row r="17" spans="1:9">
      <c r="A17" s="349">
        <v>11</v>
      </c>
      <c r="B17" s="367" t="s">
        <v>443</v>
      </c>
      <c r="C17" s="556">
        <v>36937.919999999998</v>
      </c>
      <c r="D17" s="556">
        <v>1031945.3849899999</v>
      </c>
      <c r="E17" s="556">
        <v>45101.209332030667</v>
      </c>
      <c r="F17" s="556"/>
      <c r="G17" s="556">
        <v>0</v>
      </c>
      <c r="H17" s="557">
        <f t="shared" si="0"/>
        <v>1023782.0956579692</v>
      </c>
    </row>
    <row r="18" spans="1:9">
      <c r="A18" s="349">
        <v>12</v>
      </c>
      <c r="B18" s="367" t="s">
        <v>444</v>
      </c>
      <c r="C18" s="556">
        <v>6518865.300696997</v>
      </c>
      <c r="D18" s="556">
        <v>237695958.91188797</v>
      </c>
      <c r="E18" s="556">
        <v>7262456.2913400233</v>
      </c>
      <c r="F18" s="556"/>
      <c r="G18" s="556">
        <v>112516.68</v>
      </c>
      <c r="H18" s="557">
        <f t="shared" si="0"/>
        <v>236952367.92124495</v>
      </c>
    </row>
    <row r="19" spans="1:9">
      <c r="A19" s="349">
        <v>13</v>
      </c>
      <c r="B19" s="367" t="s">
        <v>445</v>
      </c>
      <c r="C19" s="556">
        <v>1288621.8000000005</v>
      </c>
      <c r="D19" s="556">
        <v>73341572.954567999</v>
      </c>
      <c r="E19" s="556">
        <v>1447278.6039783945</v>
      </c>
      <c r="F19" s="556"/>
      <c r="G19" s="556">
        <v>0</v>
      </c>
      <c r="H19" s="557">
        <f t="shared" si="0"/>
        <v>73182916.1505896</v>
      </c>
    </row>
    <row r="20" spans="1:9">
      <c r="A20" s="349">
        <v>14</v>
      </c>
      <c r="B20" s="367" t="s">
        <v>446</v>
      </c>
      <c r="C20" s="556">
        <v>3716081.8019309998</v>
      </c>
      <c r="D20" s="556">
        <v>45782396.254230998</v>
      </c>
      <c r="E20" s="556">
        <v>1891287.2087963372</v>
      </c>
      <c r="F20" s="556"/>
      <c r="G20" s="556">
        <v>0</v>
      </c>
      <c r="H20" s="557">
        <f t="shared" si="0"/>
        <v>47607190.847365662</v>
      </c>
    </row>
    <row r="21" spans="1:9">
      <c r="A21" s="349">
        <v>15</v>
      </c>
      <c r="B21" s="367" t="s">
        <v>447</v>
      </c>
      <c r="C21" s="556">
        <v>493740.07999999996</v>
      </c>
      <c r="D21" s="556">
        <v>17393130.730560001</v>
      </c>
      <c r="E21" s="556">
        <v>585063.5212465782</v>
      </c>
      <c r="F21" s="556"/>
      <c r="G21" s="556">
        <v>0</v>
      </c>
      <c r="H21" s="557">
        <f t="shared" si="0"/>
        <v>17301807.289313421</v>
      </c>
    </row>
    <row r="22" spans="1:9">
      <c r="A22" s="349">
        <v>16</v>
      </c>
      <c r="B22" s="367" t="s">
        <v>448</v>
      </c>
      <c r="C22" s="556">
        <v>0</v>
      </c>
      <c r="D22" s="556">
        <v>56686375.339552</v>
      </c>
      <c r="E22" s="556">
        <v>403770.39667351398</v>
      </c>
      <c r="F22" s="556"/>
      <c r="G22" s="556">
        <v>0</v>
      </c>
      <c r="H22" s="557">
        <f t="shared" si="0"/>
        <v>56282604.942878485</v>
      </c>
    </row>
    <row r="23" spans="1:9">
      <c r="A23" s="349">
        <v>17</v>
      </c>
      <c r="B23" s="367" t="s">
        <v>526</v>
      </c>
      <c r="C23" s="556">
        <v>0</v>
      </c>
      <c r="D23" s="556">
        <v>3885927.4178440003</v>
      </c>
      <c r="E23" s="556">
        <v>22727.374349709269</v>
      </c>
      <c r="F23" s="556"/>
      <c r="G23" s="556">
        <v>0</v>
      </c>
      <c r="H23" s="557">
        <f t="shared" si="0"/>
        <v>3863200.0434942911</v>
      </c>
    </row>
    <row r="24" spans="1:9">
      <c r="A24" s="349">
        <v>18</v>
      </c>
      <c r="B24" s="367" t="s">
        <v>449</v>
      </c>
      <c r="C24" s="556">
        <v>0</v>
      </c>
      <c r="D24" s="556">
        <v>34287605.576212004</v>
      </c>
      <c r="E24" s="556">
        <v>142207.72470603854</v>
      </c>
      <c r="F24" s="556"/>
      <c r="G24" s="556">
        <v>0</v>
      </c>
      <c r="H24" s="557">
        <f t="shared" si="0"/>
        <v>34145397.851505965</v>
      </c>
    </row>
    <row r="25" spans="1:9">
      <c r="A25" s="349">
        <v>19</v>
      </c>
      <c r="B25" s="367" t="s">
        <v>450</v>
      </c>
      <c r="C25" s="556">
        <v>28118.58</v>
      </c>
      <c r="D25" s="556">
        <v>1651340.0799929998</v>
      </c>
      <c r="E25" s="556">
        <v>25514.53855037543</v>
      </c>
      <c r="F25" s="556"/>
      <c r="G25" s="556">
        <v>0</v>
      </c>
      <c r="H25" s="557">
        <f t="shared" si="0"/>
        <v>1653944.1214426244</v>
      </c>
    </row>
    <row r="26" spans="1:9">
      <c r="A26" s="349">
        <v>20</v>
      </c>
      <c r="B26" s="367" t="s">
        <v>525</v>
      </c>
      <c r="C26" s="556">
        <v>5757.43</v>
      </c>
      <c r="D26" s="556">
        <v>44778510.367053002</v>
      </c>
      <c r="E26" s="556">
        <v>1055788.0130113834</v>
      </c>
      <c r="F26" s="556"/>
      <c r="G26" s="556">
        <v>0</v>
      </c>
      <c r="H26" s="557">
        <f t="shared" si="0"/>
        <v>43728479.784041621</v>
      </c>
      <c r="I26" s="364"/>
    </row>
    <row r="27" spans="1:9">
      <c r="A27" s="349">
        <v>21</v>
      </c>
      <c r="B27" s="367" t="s">
        <v>451</v>
      </c>
      <c r="C27" s="556">
        <v>0</v>
      </c>
      <c r="D27" s="556">
        <v>21436505.824434999</v>
      </c>
      <c r="E27" s="556">
        <v>32460.592511541821</v>
      </c>
      <c r="F27" s="556"/>
      <c r="G27" s="556">
        <v>0</v>
      </c>
      <c r="H27" s="557">
        <f t="shared" si="0"/>
        <v>21404045.231923457</v>
      </c>
      <c r="I27" s="364"/>
    </row>
    <row r="28" spans="1:9">
      <c r="A28" s="349">
        <v>22</v>
      </c>
      <c r="B28" s="367" t="s">
        <v>452</v>
      </c>
      <c r="C28" s="556">
        <v>55042.520000000004</v>
      </c>
      <c r="D28" s="556">
        <v>10805245.487517999</v>
      </c>
      <c r="E28" s="556">
        <v>428840.1071013094</v>
      </c>
      <c r="F28" s="556"/>
      <c r="G28" s="556">
        <v>0</v>
      </c>
      <c r="H28" s="557">
        <f t="shared" si="0"/>
        <v>10431447.900416689</v>
      </c>
      <c r="I28" s="364"/>
    </row>
    <row r="29" spans="1:9">
      <c r="A29" s="349">
        <v>23</v>
      </c>
      <c r="B29" s="367" t="s">
        <v>453</v>
      </c>
      <c r="C29" s="556">
        <v>9199277.6203309987</v>
      </c>
      <c r="D29" s="556">
        <v>184798953.81644797</v>
      </c>
      <c r="E29" s="556">
        <v>9164493.5219690055</v>
      </c>
      <c r="F29" s="556"/>
      <c r="G29" s="556">
        <v>380022.99</v>
      </c>
      <c r="H29" s="557">
        <f t="shared" si="0"/>
        <v>184833737.91480994</v>
      </c>
      <c r="I29" s="364"/>
    </row>
    <row r="30" spans="1:9">
      <c r="A30" s="349">
        <v>24</v>
      </c>
      <c r="B30" s="367" t="s">
        <v>524</v>
      </c>
      <c r="C30" s="556">
        <v>23254909.137643997</v>
      </c>
      <c r="D30" s="556">
        <v>528344721.09021574</v>
      </c>
      <c r="E30" s="556">
        <v>20923459.205576591</v>
      </c>
      <c r="F30" s="556"/>
      <c r="G30" s="556">
        <v>231958.67</v>
      </c>
      <c r="H30" s="557">
        <f t="shared" si="0"/>
        <v>530676171.02228314</v>
      </c>
      <c r="I30" s="364"/>
    </row>
    <row r="31" spans="1:9">
      <c r="A31" s="349">
        <v>25</v>
      </c>
      <c r="B31" s="367" t="s">
        <v>454</v>
      </c>
      <c r="C31" s="556">
        <v>3724488.1786810011</v>
      </c>
      <c r="D31" s="556">
        <v>62521638.218043998</v>
      </c>
      <c r="E31" s="556">
        <v>3772006.8773190933</v>
      </c>
      <c r="F31" s="556"/>
      <c r="G31" s="556">
        <v>32781.89</v>
      </c>
      <c r="H31" s="557">
        <f t="shared" si="0"/>
        <v>62474119.519405909</v>
      </c>
      <c r="I31" s="364"/>
    </row>
    <row r="32" spans="1:9">
      <c r="A32" s="349">
        <v>26</v>
      </c>
      <c r="B32" s="367" t="s">
        <v>521</v>
      </c>
      <c r="C32" s="556">
        <v>34093708.430524066</v>
      </c>
      <c r="D32" s="556">
        <v>306050203.70114207</v>
      </c>
      <c r="E32" s="556">
        <v>32920498.597308785</v>
      </c>
      <c r="F32" s="556"/>
      <c r="G32" s="556">
        <v>6342761.6333019985</v>
      </c>
      <c r="H32" s="557">
        <f t="shared" si="0"/>
        <v>307223413.53435731</v>
      </c>
      <c r="I32" s="364"/>
    </row>
    <row r="33" spans="1:9">
      <c r="A33" s="349">
        <v>27</v>
      </c>
      <c r="B33" s="350" t="s">
        <v>455</v>
      </c>
      <c r="C33" s="556"/>
      <c r="D33" s="556">
        <v>628222902.99035215</v>
      </c>
      <c r="E33" s="556">
        <v>79974.483851760626</v>
      </c>
      <c r="F33" s="556">
        <v>0</v>
      </c>
      <c r="G33" s="556">
        <v>0</v>
      </c>
      <c r="H33" s="557">
        <f t="shared" si="0"/>
        <v>628142928.50650036</v>
      </c>
      <c r="I33" s="364"/>
    </row>
    <row r="34" spans="1:9">
      <c r="A34" s="349">
        <v>28</v>
      </c>
      <c r="B34" s="366" t="s">
        <v>64</v>
      </c>
      <c r="C34" s="558">
        <v>117311515.80962901</v>
      </c>
      <c r="D34" s="558">
        <v>3941631431.5207057</v>
      </c>
      <c r="E34" s="558">
        <v>131820028.7262314</v>
      </c>
      <c r="F34" s="558">
        <v>1123764.6299999999</v>
      </c>
      <c r="G34" s="558">
        <v>7153203.7686979985</v>
      </c>
      <c r="H34" s="559">
        <f t="shared" si="0"/>
        <v>3925999153.974103</v>
      </c>
      <c r="I34" s="364"/>
    </row>
    <row r="35" spans="1:9">
      <c r="A35" s="364"/>
      <c r="B35" s="364"/>
      <c r="C35" s="364"/>
      <c r="D35" s="364"/>
      <c r="E35" s="364"/>
      <c r="F35" s="364"/>
      <c r="G35" s="364"/>
      <c r="H35" s="364"/>
      <c r="I35" s="364"/>
    </row>
    <row r="36" spans="1:9">
      <c r="A36" s="364"/>
      <c r="B36" s="365"/>
      <c r="C36" s="364"/>
      <c r="D36" s="364"/>
      <c r="E36" s="364"/>
      <c r="F36" s="364"/>
      <c r="G36" s="364"/>
      <c r="H36" s="364"/>
      <c r="I36" s="364"/>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85" zoomScaleNormal="85" workbookViewId="0"/>
  </sheetViews>
  <sheetFormatPr defaultColWidth="9.109375" defaultRowHeight="12"/>
  <cols>
    <col min="1" max="1" width="10" style="338" customWidth="1"/>
    <col min="2" max="2" width="82.88671875" style="338" customWidth="1"/>
    <col min="3" max="3" width="35.5546875" style="338" customWidth="1"/>
    <col min="4" max="4" width="38.44140625" style="304" customWidth="1"/>
    <col min="5" max="16384" width="9.109375" style="338"/>
  </cols>
  <sheetData>
    <row r="1" spans="1:4" ht="13.8">
      <c r="A1" s="301" t="s">
        <v>30</v>
      </c>
      <c r="B1" s="347" t="str">
        <f>'Info '!C2</f>
        <v>JSC "Liberty Bank"</v>
      </c>
      <c r="D1" s="338"/>
    </row>
    <row r="2" spans="1:4">
      <c r="A2" s="302" t="s">
        <v>31</v>
      </c>
      <c r="B2" s="493">
        <f>'1. key ratios '!B2</f>
        <v>45199</v>
      </c>
      <c r="D2" s="338"/>
    </row>
    <row r="3" spans="1:4">
      <c r="A3" s="303" t="s">
        <v>456</v>
      </c>
      <c r="D3" s="338"/>
    </row>
    <row r="5" spans="1:4">
      <c r="A5" s="894" t="s">
        <v>670</v>
      </c>
      <c r="B5" s="894"/>
      <c r="C5" s="346" t="s">
        <v>473</v>
      </c>
      <c r="D5" s="346" t="s">
        <v>514</v>
      </c>
    </row>
    <row r="6" spans="1:4">
      <c r="A6" s="374">
        <v>1</v>
      </c>
      <c r="B6" s="368" t="s">
        <v>669</v>
      </c>
      <c r="C6" s="811">
        <v>129203305.34475453</v>
      </c>
      <c r="D6" s="682">
        <v>456866.62405645539</v>
      </c>
    </row>
    <row r="7" spans="1:4">
      <c r="A7" s="371">
        <v>2</v>
      </c>
      <c r="B7" s="368" t="s">
        <v>668</v>
      </c>
      <c r="C7" s="811">
        <f>SUM(C8:C9)</f>
        <v>31212829.778671347</v>
      </c>
      <c r="D7" s="682">
        <f>SUM(D8:D9)</f>
        <v>7798.7761128055863</v>
      </c>
    </row>
    <row r="8" spans="1:4">
      <c r="A8" s="373">
        <v>2.1</v>
      </c>
      <c r="B8" s="372" t="s">
        <v>529</v>
      </c>
      <c r="C8" s="811">
        <v>13070765.942275381</v>
      </c>
      <c r="D8" s="682"/>
    </row>
    <row r="9" spans="1:4">
      <c r="A9" s="373">
        <v>2.2000000000000002</v>
      </c>
      <c r="B9" s="372" t="s">
        <v>527</v>
      </c>
      <c r="C9" s="811">
        <v>18142063.836395968</v>
      </c>
      <c r="D9" s="682">
        <v>7798.7761128055863</v>
      </c>
    </row>
    <row r="10" spans="1:4">
      <c r="A10" s="374">
        <v>3</v>
      </c>
      <c r="B10" s="368" t="s">
        <v>667</v>
      </c>
      <c r="C10" s="811">
        <f>SUM(C11:C13)</f>
        <v>16278024.449521825</v>
      </c>
      <c r="D10" s="682">
        <f>SUM(D11:D13)</f>
        <v>0</v>
      </c>
    </row>
    <row r="11" spans="1:4">
      <c r="A11" s="373">
        <v>3.1</v>
      </c>
      <c r="B11" s="372" t="s">
        <v>458</v>
      </c>
      <c r="C11" s="811">
        <v>7020328.6267973138</v>
      </c>
      <c r="D11" s="682"/>
    </row>
    <row r="12" spans="1:4">
      <c r="A12" s="373">
        <v>3.2</v>
      </c>
      <c r="B12" s="372" t="s">
        <v>666</v>
      </c>
      <c r="C12" s="811">
        <v>8510636.6209245119</v>
      </c>
      <c r="D12" s="682"/>
    </row>
    <row r="13" spans="1:4">
      <c r="A13" s="373">
        <v>3.3</v>
      </c>
      <c r="B13" s="372" t="s">
        <v>528</v>
      </c>
      <c r="C13" s="811">
        <v>747059.20180000016</v>
      </c>
      <c r="D13" s="682"/>
    </row>
    <row r="14" spans="1:4">
      <c r="A14" s="371">
        <v>4</v>
      </c>
      <c r="B14" s="370" t="s">
        <v>665</v>
      </c>
      <c r="C14" s="811">
        <v>266583.04330803925</v>
      </c>
      <c r="D14" s="682"/>
    </row>
    <row r="15" spans="1:4">
      <c r="A15" s="369">
        <v>5</v>
      </c>
      <c r="B15" s="368" t="s">
        <v>664</v>
      </c>
      <c r="C15" s="812">
        <f>C6+C7-C10+C14</f>
        <v>144404693.71721211</v>
      </c>
      <c r="D15" s="683">
        <f>D6+D7-D10+D14</f>
        <v>464665.40016926097</v>
      </c>
    </row>
  </sheetData>
  <mergeCells count="1">
    <mergeCell ref="A5:B5"/>
  </mergeCells>
  <pageMargins left="0.7" right="0.7" top="0.75" bottom="0.75" header="0.3" footer="0.3"/>
  <pageSetup scale="50"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85" zoomScaleNormal="85" workbookViewId="0">
      <selection activeCell="G22" sqref="G22"/>
    </sheetView>
  </sheetViews>
  <sheetFormatPr defaultColWidth="9.109375" defaultRowHeight="12"/>
  <cols>
    <col min="1" max="1" width="8.33203125" style="338" customWidth="1"/>
    <col min="2" max="2" width="68" style="338" customWidth="1"/>
    <col min="3" max="3" width="37" style="338" customWidth="1"/>
    <col min="4" max="4" width="34.88671875" style="338" customWidth="1"/>
    <col min="5" max="16384" width="9.109375" style="338"/>
  </cols>
  <sheetData>
    <row r="1" spans="1:4" ht="13.8">
      <c r="A1" s="301" t="s">
        <v>30</v>
      </c>
      <c r="B1" s="347" t="str">
        <f>'Info '!C2</f>
        <v>JSC "Liberty Bank"</v>
      </c>
    </row>
    <row r="2" spans="1:4">
      <c r="A2" s="302" t="s">
        <v>31</v>
      </c>
      <c r="B2" s="493">
        <f>'1. key ratios '!B2</f>
        <v>45199</v>
      </c>
    </row>
    <row r="3" spans="1:4">
      <c r="A3" s="303" t="s">
        <v>460</v>
      </c>
    </row>
    <row r="4" spans="1:4">
      <c r="A4" s="303"/>
    </row>
    <row r="5" spans="1:4" ht="15" customHeight="1">
      <c r="A5" s="895" t="s">
        <v>530</v>
      </c>
      <c r="B5" s="896"/>
      <c r="C5" s="899" t="s">
        <v>461</v>
      </c>
      <c r="D5" s="899" t="s">
        <v>462</v>
      </c>
    </row>
    <row r="6" spans="1:4" ht="24" customHeight="1">
      <c r="A6" s="897"/>
      <c r="B6" s="898"/>
      <c r="C6" s="899"/>
      <c r="D6" s="899"/>
    </row>
    <row r="7" spans="1:4">
      <c r="A7" s="376">
        <v>1</v>
      </c>
      <c r="B7" s="339" t="s">
        <v>457</v>
      </c>
      <c r="C7" s="684">
        <v>114551422.58392701</v>
      </c>
      <c r="D7" s="560"/>
    </row>
    <row r="8" spans="1:4">
      <c r="A8" s="378">
        <v>2</v>
      </c>
      <c r="B8" s="378" t="s">
        <v>463</v>
      </c>
      <c r="C8" s="684">
        <v>17199379.380433001</v>
      </c>
      <c r="D8" s="560"/>
    </row>
    <row r="9" spans="1:4">
      <c r="A9" s="378">
        <v>3</v>
      </c>
      <c r="B9" s="379" t="s">
        <v>673</v>
      </c>
      <c r="C9" s="684">
        <v>2517.1516111800001</v>
      </c>
      <c r="D9" s="560"/>
    </row>
    <row r="10" spans="1:4">
      <c r="A10" s="378">
        <v>4</v>
      </c>
      <c r="B10" s="378" t="s">
        <v>464</v>
      </c>
      <c r="C10" s="684">
        <v>14441803.304525997</v>
      </c>
      <c r="D10" s="560"/>
    </row>
    <row r="11" spans="1:4">
      <c r="A11" s="378">
        <v>5</v>
      </c>
      <c r="B11" s="377" t="s">
        <v>672</v>
      </c>
      <c r="C11" s="684">
        <v>1695695.12</v>
      </c>
      <c r="D11" s="560"/>
    </row>
    <row r="12" spans="1:4">
      <c r="A12" s="378">
        <v>6</v>
      </c>
      <c r="B12" s="377" t="s">
        <v>465</v>
      </c>
      <c r="C12" s="684">
        <v>5551738.5240309993</v>
      </c>
      <c r="D12" s="560"/>
    </row>
    <row r="13" spans="1:4">
      <c r="A13" s="378">
        <v>7</v>
      </c>
      <c r="B13" s="377" t="s">
        <v>468</v>
      </c>
      <c r="C13" s="684">
        <v>7153203.7686979976</v>
      </c>
      <c r="D13" s="560"/>
    </row>
    <row r="14" spans="1:4">
      <c r="A14" s="378">
        <v>8</v>
      </c>
      <c r="B14" s="377" t="s">
        <v>466</v>
      </c>
      <c r="C14" s="684">
        <v>-147156.5</v>
      </c>
      <c r="D14" s="561"/>
    </row>
    <row r="15" spans="1:4">
      <c r="A15" s="378">
        <v>9</v>
      </c>
      <c r="B15" s="377" t="s">
        <v>467</v>
      </c>
      <c r="C15" s="684">
        <v>0</v>
      </c>
      <c r="D15" s="561"/>
    </row>
    <row r="16" spans="1:4">
      <c r="A16" s="378">
        <v>10</v>
      </c>
      <c r="B16" s="377" t="s">
        <v>469</v>
      </c>
      <c r="C16" s="684">
        <v>169906.50999999978</v>
      </c>
      <c r="D16" s="561"/>
    </row>
    <row r="17" spans="1:4">
      <c r="A17" s="378">
        <v>11</v>
      </c>
      <c r="B17" s="377" t="s">
        <v>671</v>
      </c>
      <c r="C17" s="684">
        <v>18415.881797000002</v>
      </c>
      <c r="D17" s="560"/>
    </row>
    <row r="18" spans="1:4">
      <c r="A18" s="376">
        <v>12</v>
      </c>
      <c r="B18" s="375" t="s">
        <v>459</v>
      </c>
      <c r="C18" s="685">
        <f>C7+C8+C9-C10</f>
        <v>117311515.81144518</v>
      </c>
      <c r="D18" s="560"/>
    </row>
    <row r="21" spans="1:4">
      <c r="B21" s="301"/>
    </row>
    <row r="22" spans="1:4">
      <c r="B22" s="302"/>
    </row>
    <row r="23" spans="1:4">
      <c r="B23" s="303"/>
    </row>
  </sheetData>
  <mergeCells count="3">
    <mergeCell ref="A5:B6"/>
    <mergeCell ref="C5:C6"/>
    <mergeCell ref="D5:D6"/>
  </mergeCells>
  <pageMargins left="0.7" right="0.7" top="0.75" bottom="0.75" header="0.3" footer="0.3"/>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85" zoomScaleNormal="85" workbookViewId="0"/>
  </sheetViews>
  <sheetFormatPr defaultColWidth="9.109375" defaultRowHeight="12"/>
  <cols>
    <col min="1" max="1" width="11.88671875" style="361" bestFit="1" customWidth="1"/>
    <col min="2" max="2" width="44.6640625" style="361" customWidth="1"/>
    <col min="3" max="3" width="19.5546875" style="361" customWidth="1"/>
    <col min="4" max="4" width="17.109375" style="361" customWidth="1"/>
    <col min="5" max="5" width="17" style="361" customWidth="1"/>
    <col min="6" max="6" width="21.44140625" style="361" bestFit="1" customWidth="1"/>
    <col min="7" max="7" width="18.33203125" style="361" customWidth="1"/>
    <col min="8" max="8" width="16" style="361" customWidth="1"/>
    <col min="9" max="9" width="19" style="361" customWidth="1"/>
    <col min="10" max="10" width="21.44140625" style="361" bestFit="1" customWidth="1"/>
    <col min="11" max="11" width="19.44140625" style="361" customWidth="1"/>
    <col min="12" max="12" width="17.33203125" style="361" customWidth="1"/>
    <col min="13" max="13" width="17.6640625" style="361" customWidth="1"/>
    <col min="14" max="14" width="21.44140625" style="361" bestFit="1" customWidth="1"/>
    <col min="15" max="15" width="22.33203125" style="361" customWidth="1"/>
    <col min="16" max="16" width="21.6640625" style="361" bestFit="1" customWidth="1"/>
    <col min="17" max="18" width="20.109375" style="361" bestFit="1" customWidth="1"/>
    <col min="19" max="19" width="17.44140625" style="361" customWidth="1"/>
    <col min="20" max="20" width="16.109375" style="361" customWidth="1"/>
    <col min="21" max="21" width="13.88671875" style="361" bestFit="1" customWidth="1"/>
    <col min="22" max="22" width="21.44140625" style="361" bestFit="1" customWidth="1"/>
    <col min="23" max="23" width="22.33203125" style="361" customWidth="1"/>
    <col min="24" max="24" width="21.6640625" style="361" bestFit="1" customWidth="1"/>
    <col min="25" max="26" width="20.109375" style="361" bestFit="1" customWidth="1"/>
    <col min="27" max="27" width="17.44140625" style="361" customWidth="1"/>
    <col min="28" max="28" width="20" style="361" customWidth="1"/>
    <col min="29" max="16384" width="9.109375" style="361"/>
  </cols>
  <sheetData>
    <row r="1" spans="1:28" ht="13.8">
      <c r="A1" s="301" t="s">
        <v>30</v>
      </c>
      <c r="B1" s="347" t="str">
        <f>'Info '!C2</f>
        <v>JSC "Liberty Bank"</v>
      </c>
    </row>
    <row r="2" spans="1:28">
      <c r="A2" s="302" t="s">
        <v>31</v>
      </c>
      <c r="B2" s="493">
        <f>'1. key ratios '!B2</f>
        <v>45199</v>
      </c>
      <c r="C2" s="362"/>
    </row>
    <row r="3" spans="1:28">
      <c r="A3" s="303" t="s">
        <v>470</v>
      </c>
    </row>
    <row r="5" spans="1:28" ht="15" customHeight="1">
      <c r="A5" s="901" t="s">
        <v>685</v>
      </c>
      <c r="B5" s="902"/>
      <c r="C5" s="907" t="s">
        <v>471</v>
      </c>
      <c r="D5" s="908"/>
      <c r="E5" s="908"/>
      <c r="F5" s="908"/>
      <c r="G5" s="908"/>
      <c r="H5" s="908"/>
      <c r="I5" s="908"/>
      <c r="J5" s="908"/>
      <c r="K5" s="908"/>
      <c r="L5" s="908"/>
      <c r="M5" s="908"/>
      <c r="N5" s="908"/>
      <c r="O5" s="908"/>
      <c r="P5" s="908"/>
      <c r="Q5" s="908"/>
      <c r="R5" s="908"/>
      <c r="S5" s="908"/>
      <c r="T5" s="391"/>
      <c r="U5" s="391"/>
      <c r="V5" s="391"/>
      <c r="W5" s="391"/>
      <c r="X5" s="391"/>
      <c r="Y5" s="391"/>
      <c r="Z5" s="391"/>
      <c r="AA5" s="390"/>
      <c r="AB5" s="383"/>
    </row>
    <row r="6" spans="1:28" ht="12" customHeight="1">
      <c r="A6" s="903"/>
      <c r="B6" s="904"/>
      <c r="C6" s="909" t="s">
        <v>64</v>
      </c>
      <c r="D6" s="911" t="s">
        <v>684</v>
      </c>
      <c r="E6" s="911"/>
      <c r="F6" s="911"/>
      <c r="G6" s="911"/>
      <c r="H6" s="911" t="s">
        <v>683</v>
      </c>
      <c r="I6" s="911"/>
      <c r="J6" s="911"/>
      <c r="K6" s="911"/>
      <c r="L6" s="389"/>
      <c r="M6" s="912" t="s">
        <v>682</v>
      </c>
      <c r="N6" s="912"/>
      <c r="O6" s="912"/>
      <c r="P6" s="912"/>
      <c r="Q6" s="912"/>
      <c r="R6" s="912"/>
      <c r="S6" s="892"/>
      <c r="T6" s="388"/>
      <c r="U6" s="900" t="s">
        <v>681</v>
      </c>
      <c r="V6" s="900"/>
      <c r="W6" s="900"/>
      <c r="X6" s="900"/>
      <c r="Y6" s="900"/>
      <c r="Z6" s="900"/>
      <c r="AA6" s="893"/>
      <c r="AB6" s="387"/>
    </row>
    <row r="7" spans="1:28" ht="24">
      <c r="A7" s="905"/>
      <c r="B7" s="906"/>
      <c r="C7" s="910"/>
      <c r="D7" s="386"/>
      <c r="E7" s="384" t="s">
        <v>472</v>
      </c>
      <c r="F7" s="358" t="s">
        <v>679</v>
      </c>
      <c r="G7" s="360" t="s">
        <v>680</v>
      </c>
      <c r="H7" s="362"/>
      <c r="I7" s="384" t="s">
        <v>472</v>
      </c>
      <c r="J7" s="358" t="s">
        <v>679</v>
      </c>
      <c r="K7" s="360" t="s">
        <v>680</v>
      </c>
      <c r="L7" s="385"/>
      <c r="M7" s="384" t="s">
        <v>472</v>
      </c>
      <c r="N7" s="384" t="s">
        <v>679</v>
      </c>
      <c r="O7" s="384" t="s">
        <v>678</v>
      </c>
      <c r="P7" s="384" t="s">
        <v>677</v>
      </c>
      <c r="Q7" s="384" t="s">
        <v>676</v>
      </c>
      <c r="R7" s="358" t="s">
        <v>675</v>
      </c>
      <c r="S7" s="384" t="s">
        <v>674</v>
      </c>
      <c r="T7" s="385"/>
      <c r="U7" s="384" t="s">
        <v>472</v>
      </c>
      <c r="V7" s="384" t="s">
        <v>679</v>
      </c>
      <c r="W7" s="384" t="s">
        <v>678</v>
      </c>
      <c r="X7" s="384" t="s">
        <v>677</v>
      </c>
      <c r="Y7" s="384" t="s">
        <v>676</v>
      </c>
      <c r="Z7" s="358" t="s">
        <v>675</v>
      </c>
      <c r="AA7" s="384" t="s">
        <v>674</v>
      </c>
      <c r="AB7" s="383"/>
    </row>
    <row r="8" spans="1:28">
      <c r="A8" s="382">
        <v>1</v>
      </c>
      <c r="B8" s="354" t="s">
        <v>473</v>
      </c>
      <c r="C8" s="685">
        <v>2853495865.8900695</v>
      </c>
      <c r="D8" s="684">
        <v>2650635996.3724756</v>
      </c>
      <c r="E8" s="684">
        <v>26146503.71895501</v>
      </c>
      <c r="F8" s="684">
        <v>0</v>
      </c>
      <c r="G8" s="684">
        <v>347662.46415000001</v>
      </c>
      <c r="H8" s="684">
        <v>85548353.707958937</v>
      </c>
      <c r="I8" s="684">
        <v>29525471.178783998</v>
      </c>
      <c r="J8" s="684">
        <v>11317002.843355998</v>
      </c>
      <c r="K8" s="684">
        <v>0</v>
      </c>
      <c r="L8" s="684">
        <v>112291432.99264711</v>
      </c>
      <c r="M8" s="684">
        <v>4561810.3286540005</v>
      </c>
      <c r="N8" s="684">
        <v>5424355.8805829994</v>
      </c>
      <c r="O8" s="684">
        <v>13614317.020981018</v>
      </c>
      <c r="P8" s="684">
        <v>20154008.68023701</v>
      </c>
      <c r="Q8" s="684">
        <v>31314717.029126015</v>
      </c>
      <c r="R8" s="684">
        <v>27739408.678167999</v>
      </c>
      <c r="S8" s="684">
        <v>14691.653952000001</v>
      </c>
      <c r="T8" s="684">
        <v>5020082.8169819992</v>
      </c>
      <c r="U8" s="684">
        <v>18314.875842000001</v>
      </c>
      <c r="V8" s="684">
        <v>565090.43999999994</v>
      </c>
      <c r="W8" s="684">
        <v>0</v>
      </c>
      <c r="X8" s="684">
        <v>0</v>
      </c>
      <c r="Y8" s="684">
        <v>1563821.673339</v>
      </c>
      <c r="Z8" s="684">
        <v>68080.058915000001</v>
      </c>
      <c r="AA8" s="684">
        <v>0</v>
      </c>
      <c r="AB8" s="380"/>
    </row>
    <row r="9" spans="1:28">
      <c r="A9" s="349">
        <v>1.1000000000000001</v>
      </c>
      <c r="B9" s="381" t="s">
        <v>474</v>
      </c>
      <c r="C9" s="686">
        <v>0</v>
      </c>
      <c r="D9" s="684">
        <v>0</v>
      </c>
      <c r="E9" s="684">
        <v>0</v>
      </c>
      <c r="F9" s="684">
        <v>0</v>
      </c>
      <c r="G9" s="684">
        <v>0</v>
      </c>
      <c r="H9" s="684">
        <v>0</v>
      </c>
      <c r="I9" s="684">
        <v>0</v>
      </c>
      <c r="J9" s="684">
        <v>0</v>
      </c>
      <c r="K9" s="684">
        <v>0</v>
      </c>
      <c r="L9" s="684">
        <v>0</v>
      </c>
      <c r="M9" s="684">
        <v>0</v>
      </c>
      <c r="N9" s="684">
        <v>0</v>
      </c>
      <c r="O9" s="684">
        <v>0</v>
      </c>
      <c r="P9" s="684">
        <v>0</v>
      </c>
      <c r="Q9" s="684">
        <v>0</v>
      </c>
      <c r="R9" s="684">
        <v>0</v>
      </c>
      <c r="S9" s="684">
        <v>0</v>
      </c>
      <c r="T9" s="684">
        <v>0</v>
      </c>
      <c r="U9" s="684">
        <v>0</v>
      </c>
      <c r="V9" s="684">
        <v>0</v>
      </c>
      <c r="W9" s="684">
        <v>0</v>
      </c>
      <c r="X9" s="684">
        <v>0</v>
      </c>
      <c r="Y9" s="684">
        <v>0</v>
      </c>
      <c r="Z9" s="684">
        <v>0</v>
      </c>
      <c r="AA9" s="684">
        <v>0</v>
      </c>
      <c r="AB9" s="380"/>
    </row>
    <row r="10" spans="1:28">
      <c r="A10" s="349">
        <v>1.2</v>
      </c>
      <c r="B10" s="381" t="s">
        <v>475</v>
      </c>
      <c r="C10" s="686">
        <v>0</v>
      </c>
      <c r="D10" s="684">
        <v>0</v>
      </c>
      <c r="E10" s="684">
        <v>0</v>
      </c>
      <c r="F10" s="684">
        <v>0</v>
      </c>
      <c r="G10" s="684">
        <v>0</v>
      </c>
      <c r="H10" s="684">
        <v>0</v>
      </c>
      <c r="I10" s="684">
        <v>0</v>
      </c>
      <c r="J10" s="684">
        <v>0</v>
      </c>
      <c r="K10" s="684">
        <v>0</v>
      </c>
      <c r="L10" s="684">
        <v>0</v>
      </c>
      <c r="M10" s="684">
        <v>0</v>
      </c>
      <c r="N10" s="684">
        <v>0</v>
      </c>
      <c r="O10" s="684">
        <v>0</v>
      </c>
      <c r="P10" s="684">
        <v>0</v>
      </c>
      <c r="Q10" s="684">
        <v>0</v>
      </c>
      <c r="R10" s="684">
        <v>0</v>
      </c>
      <c r="S10" s="684">
        <v>0</v>
      </c>
      <c r="T10" s="684">
        <v>0</v>
      </c>
      <c r="U10" s="684">
        <v>0</v>
      </c>
      <c r="V10" s="684">
        <v>0</v>
      </c>
      <c r="W10" s="684">
        <v>0</v>
      </c>
      <c r="X10" s="684">
        <v>0</v>
      </c>
      <c r="Y10" s="684">
        <v>0</v>
      </c>
      <c r="Z10" s="684">
        <v>0</v>
      </c>
      <c r="AA10" s="684">
        <v>0</v>
      </c>
      <c r="AB10" s="380"/>
    </row>
    <row r="11" spans="1:28">
      <c r="A11" s="349">
        <v>1.3</v>
      </c>
      <c r="B11" s="381" t="s">
        <v>476</v>
      </c>
      <c r="C11" s="686">
        <v>0</v>
      </c>
      <c r="D11" s="684">
        <v>0</v>
      </c>
      <c r="E11" s="684">
        <v>0</v>
      </c>
      <c r="F11" s="684">
        <v>0</v>
      </c>
      <c r="G11" s="684">
        <v>0</v>
      </c>
      <c r="H11" s="684">
        <v>0</v>
      </c>
      <c r="I11" s="684">
        <v>0</v>
      </c>
      <c r="J11" s="684">
        <v>0</v>
      </c>
      <c r="K11" s="684">
        <v>0</v>
      </c>
      <c r="L11" s="684">
        <v>0</v>
      </c>
      <c r="M11" s="684">
        <v>0</v>
      </c>
      <c r="N11" s="684">
        <v>0</v>
      </c>
      <c r="O11" s="684">
        <v>0</v>
      </c>
      <c r="P11" s="684">
        <v>0</v>
      </c>
      <c r="Q11" s="684">
        <v>0</v>
      </c>
      <c r="R11" s="684">
        <v>0</v>
      </c>
      <c r="S11" s="684">
        <v>0</v>
      </c>
      <c r="T11" s="684">
        <v>0</v>
      </c>
      <c r="U11" s="684">
        <v>0</v>
      </c>
      <c r="V11" s="684">
        <v>0</v>
      </c>
      <c r="W11" s="684">
        <v>0</v>
      </c>
      <c r="X11" s="684">
        <v>0</v>
      </c>
      <c r="Y11" s="684">
        <v>0</v>
      </c>
      <c r="Z11" s="684">
        <v>0</v>
      </c>
      <c r="AA11" s="684">
        <v>0</v>
      </c>
      <c r="AB11" s="380"/>
    </row>
    <row r="12" spans="1:28">
      <c r="A12" s="349">
        <v>1.4</v>
      </c>
      <c r="B12" s="381" t="s">
        <v>477</v>
      </c>
      <c r="C12" s="686">
        <v>101156349.17880198</v>
      </c>
      <c r="D12" s="684">
        <v>101074219.10621999</v>
      </c>
      <c r="E12" s="684">
        <v>0</v>
      </c>
      <c r="F12" s="684">
        <v>0</v>
      </c>
      <c r="G12" s="684">
        <v>8459.9032810000008</v>
      </c>
      <c r="H12" s="684">
        <v>0</v>
      </c>
      <c r="I12" s="684">
        <v>0</v>
      </c>
      <c r="J12" s="684">
        <v>0</v>
      </c>
      <c r="K12" s="684">
        <v>0</v>
      </c>
      <c r="L12" s="684">
        <v>82130.072581999993</v>
      </c>
      <c r="M12" s="684">
        <v>0</v>
      </c>
      <c r="N12" s="684">
        <v>402.09</v>
      </c>
      <c r="O12" s="684">
        <v>0</v>
      </c>
      <c r="P12" s="684">
        <v>0</v>
      </c>
      <c r="Q12" s="684">
        <v>0</v>
      </c>
      <c r="R12" s="684">
        <v>0</v>
      </c>
      <c r="S12" s="684">
        <v>0</v>
      </c>
      <c r="T12" s="684">
        <v>0</v>
      </c>
      <c r="U12" s="684">
        <v>0</v>
      </c>
      <c r="V12" s="684">
        <v>0</v>
      </c>
      <c r="W12" s="684">
        <v>0</v>
      </c>
      <c r="X12" s="684">
        <v>0</v>
      </c>
      <c r="Y12" s="684">
        <v>0</v>
      </c>
      <c r="Z12" s="684">
        <v>0</v>
      </c>
      <c r="AA12" s="684">
        <v>0</v>
      </c>
      <c r="AB12" s="380"/>
    </row>
    <row r="13" spans="1:28">
      <c r="A13" s="349">
        <v>1.5</v>
      </c>
      <c r="B13" s="381" t="s">
        <v>478</v>
      </c>
      <c r="C13" s="686">
        <v>595495404.61864507</v>
      </c>
      <c r="D13" s="684">
        <v>565582788.78268981</v>
      </c>
      <c r="E13" s="684">
        <v>3234270.0976160006</v>
      </c>
      <c r="F13" s="684">
        <v>0</v>
      </c>
      <c r="G13" s="684">
        <v>5.6844000000000001</v>
      </c>
      <c r="H13" s="684">
        <v>20854570.594598003</v>
      </c>
      <c r="I13" s="684">
        <v>13304364.403235998</v>
      </c>
      <c r="J13" s="684">
        <v>2111945.6186990002</v>
      </c>
      <c r="K13" s="684">
        <v>0</v>
      </c>
      <c r="L13" s="684">
        <v>7008334.4721759977</v>
      </c>
      <c r="M13" s="684">
        <v>169513.70224899999</v>
      </c>
      <c r="N13" s="684">
        <v>448818.346036</v>
      </c>
      <c r="O13" s="684">
        <v>892522.11219600006</v>
      </c>
      <c r="P13" s="684">
        <v>4155642.8073859997</v>
      </c>
      <c r="Q13" s="684">
        <v>364710.16</v>
      </c>
      <c r="R13" s="684">
        <v>339852.60013299994</v>
      </c>
      <c r="S13" s="684">
        <v>0</v>
      </c>
      <c r="T13" s="684">
        <v>2049710.7691810001</v>
      </c>
      <c r="U13" s="684">
        <v>18314.875842000001</v>
      </c>
      <c r="V13" s="684">
        <v>537178.98</v>
      </c>
      <c r="W13" s="684">
        <v>0</v>
      </c>
      <c r="X13" s="684">
        <v>0</v>
      </c>
      <c r="Y13" s="684">
        <v>1249857.8333390001</v>
      </c>
      <c r="Z13" s="684">
        <v>0</v>
      </c>
      <c r="AA13" s="684">
        <v>0</v>
      </c>
      <c r="AB13" s="380"/>
    </row>
    <row r="14" spans="1:28">
      <c r="A14" s="349">
        <v>1.6</v>
      </c>
      <c r="B14" s="381" t="s">
        <v>479</v>
      </c>
      <c r="C14" s="686">
        <v>2156844112.0926223</v>
      </c>
      <c r="D14" s="684">
        <v>1983978988.4835656</v>
      </c>
      <c r="E14" s="684">
        <v>22912233.621339008</v>
      </c>
      <c r="F14" s="684">
        <v>0</v>
      </c>
      <c r="G14" s="684">
        <v>339196.87646900001</v>
      </c>
      <c r="H14" s="684">
        <v>64693783.113360927</v>
      </c>
      <c r="I14" s="684">
        <v>16221106.775547998</v>
      </c>
      <c r="J14" s="684">
        <v>9205057.2246569991</v>
      </c>
      <c r="K14" s="684">
        <v>0</v>
      </c>
      <c r="L14" s="684">
        <v>105200968.44788912</v>
      </c>
      <c r="M14" s="684">
        <v>4392296.6264050007</v>
      </c>
      <c r="N14" s="684">
        <v>4975135.4445469994</v>
      </c>
      <c r="O14" s="684">
        <v>12721794.908785017</v>
      </c>
      <c r="P14" s="684">
        <v>15998365.872851009</v>
      </c>
      <c r="Q14" s="684">
        <v>30950006.869126014</v>
      </c>
      <c r="R14" s="684">
        <v>27399556.078035001</v>
      </c>
      <c r="S14" s="684">
        <v>14691.653952000001</v>
      </c>
      <c r="T14" s="684">
        <v>2970372.0478009996</v>
      </c>
      <c r="U14" s="684">
        <v>0</v>
      </c>
      <c r="V14" s="684">
        <v>27911.46</v>
      </c>
      <c r="W14" s="684">
        <v>0</v>
      </c>
      <c r="X14" s="684">
        <v>0</v>
      </c>
      <c r="Y14" s="684">
        <v>313963.83999999997</v>
      </c>
      <c r="Z14" s="684">
        <v>68080.058915000001</v>
      </c>
      <c r="AA14" s="684">
        <v>0</v>
      </c>
      <c r="AB14" s="380"/>
    </row>
    <row r="15" spans="1:28">
      <c r="A15" s="382">
        <v>2</v>
      </c>
      <c r="B15" s="366" t="s">
        <v>480</v>
      </c>
      <c r="C15" s="685">
        <v>329903560.59157032</v>
      </c>
      <c r="D15" s="685">
        <v>329903560.59157032</v>
      </c>
      <c r="E15" s="684">
        <v>0</v>
      </c>
      <c r="F15" s="684">
        <v>0</v>
      </c>
      <c r="G15" s="684">
        <v>0</v>
      </c>
      <c r="H15" s="684">
        <v>0</v>
      </c>
      <c r="I15" s="684">
        <v>0</v>
      </c>
      <c r="J15" s="684">
        <v>0</v>
      </c>
      <c r="K15" s="684">
        <v>0</v>
      </c>
      <c r="L15" s="684">
        <v>0</v>
      </c>
      <c r="M15" s="684">
        <v>0</v>
      </c>
      <c r="N15" s="684">
        <v>0</v>
      </c>
      <c r="O15" s="684">
        <v>0</v>
      </c>
      <c r="P15" s="684">
        <v>0</v>
      </c>
      <c r="Q15" s="684">
        <v>0</v>
      </c>
      <c r="R15" s="684">
        <v>0</v>
      </c>
      <c r="S15" s="684">
        <v>0</v>
      </c>
      <c r="T15" s="684">
        <v>0</v>
      </c>
      <c r="U15" s="684">
        <v>0</v>
      </c>
      <c r="V15" s="684">
        <v>0</v>
      </c>
      <c r="W15" s="684">
        <v>0</v>
      </c>
      <c r="X15" s="684">
        <v>0</v>
      </c>
      <c r="Y15" s="684">
        <v>0</v>
      </c>
      <c r="Z15" s="684">
        <v>0</v>
      </c>
      <c r="AA15" s="684">
        <v>0</v>
      </c>
      <c r="AB15" s="380"/>
    </row>
    <row r="16" spans="1:28">
      <c r="A16" s="349">
        <v>2.1</v>
      </c>
      <c r="B16" s="381" t="s">
        <v>474</v>
      </c>
      <c r="C16" s="686">
        <v>0</v>
      </c>
      <c r="D16" s="684">
        <v>0</v>
      </c>
      <c r="E16" s="684">
        <v>0</v>
      </c>
      <c r="F16" s="684">
        <v>0</v>
      </c>
      <c r="G16" s="684">
        <v>0</v>
      </c>
      <c r="H16" s="684">
        <v>0</v>
      </c>
      <c r="I16" s="684">
        <v>0</v>
      </c>
      <c r="J16" s="684">
        <v>0</v>
      </c>
      <c r="K16" s="684">
        <v>0</v>
      </c>
      <c r="L16" s="684">
        <v>0</v>
      </c>
      <c r="M16" s="684">
        <v>0</v>
      </c>
      <c r="N16" s="684">
        <v>0</v>
      </c>
      <c r="O16" s="684">
        <v>0</v>
      </c>
      <c r="P16" s="684">
        <v>0</v>
      </c>
      <c r="Q16" s="684">
        <v>0</v>
      </c>
      <c r="R16" s="684">
        <v>0</v>
      </c>
      <c r="S16" s="684">
        <v>0</v>
      </c>
      <c r="T16" s="684">
        <v>0</v>
      </c>
      <c r="U16" s="684">
        <v>0</v>
      </c>
      <c r="V16" s="684">
        <v>0</v>
      </c>
      <c r="W16" s="684">
        <v>0</v>
      </c>
      <c r="X16" s="684">
        <v>0</v>
      </c>
      <c r="Y16" s="684">
        <v>0</v>
      </c>
      <c r="Z16" s="684">
        <v>0</v>
      </c>
      <c r="AA16" s="684">
        <v>0</v>
      </c>
      <c r="AB16" s="380"/>
    </row>
    <row r="17" spans="1:28">
      <c r="A17" s="349">
        <v>2.2000000000000002</v>
      </c>
      <c r="B17" s="381" t="s">
        <v>475</v>
      </c>
      <c r="C17" s="687">
        <v>307808783.75157034</v>
      </c>
      <c r="D17" s="688">
        <v>307808783.75157034</v>
      </c>
      <c r="E17" s="684">
        <v>0</v>
      </c>
      <c r="F17" s="684">
        <v>0</v>
      </c>
      <c r="G17" s="684">
        <v>0</v>
      </c>
      <c r="H17" s="684">
        <v>0</v>
      </c>
      <c r="I17" s="684">
        <v>0</v>
      </c>
      <c r="J17" s="684">
        <v>0</v>
      </c>
      <c r="K17" s="684">
        <v>0</v>
      </c>
      <c r="L17" s="684">
        <v>0</v>
      </c>
      <c r="M17" s="684">
        <v>0</v>
      </c>
      <c r="N17" s="684">
        <v>0</v>
      </c>
      <c r="O17" s="684">
        <v>0</v>
      </c>
      <c r="P17" s="684">
        <v>0</v>
      </c>
      <c r="Q17" s="684">
        <v>0</v>
      </c>
      <c r="R17" s="684">
        <v>0</v>
      </c>
      <c r="S17" s="684">
        <v>0</v>
      </c>
      <c r="T17" s="684">
        <v>0</v>
      </c>
      <c r="U17" s="684">
        <v>0</v>
      </c>
      <c r="V17" s="684">
        <v>0</v>
      </c>
      <c r="W17" s="684">
        <v>0</v>
      </c>
      <c r="X17" s="684">
        <v>0</v>
      </c>
      <c r="Y17" s="684">
        <v>0</v>
      </c>
      <c r="Z17" s="684">
        <v>0</v>
      </c>
      <c r="AA17" s="684">
        <v>0</v>
      </c>
      <c r="AB17" s="380"/>
    </row>
    <row r="18" spans="1:28">
      <c r="A18" s="349">
        <v>2.2999999999999998</v>
      </c>
      <c r="B18" s="381" t="s">
        <v>476</v>
      </c>
      <c r="C18" s="687">
        <v>0</v>
      </c>
      <c r="D18" s="688">
        <v>0</v>
      </c>
      <c r="E18" s="684">
        <v>0</v>
      </c>
      <c r="F18" s="684">
        <v>0</v>
      </c>
      <c r="G18" s="684">
        <v>0</v>
      </c>
      <c r="H18" s="684">
        <v>0</v>
      </c>
      <c r="I18" s="684">
        <v>0</v>
      </c>
      <c r="J18" s="684">
        <v>0</v>
      </c>
      <c r="K18" s="684">
        <v>0</v>
      </c>
      <c r="L18" s="684">
        <v>0</v>
      </c>
      <c r="M18" s="684">
        <v>0</v>
      </c>
      <c r="N18" s="684">
        <v>0</v>
      </c>
      <c r="O18" s="684">
        <v>0</v>
      </c>
      <c r="P18" s="684">
        <v>0</v>
      </c>
      <c r="Q18" s="684">
        <v>0</v>
      </c>
      <c r="R18" s="684">
        <v>0</v>
      </c>
      <c r="S18" s="684">
        <v>0</v>
      </c>
      <c r="T18" s="684">
        <v>0</v>
      </c>
      <c r="U18" s="684">
        <v>0</v>
      </c>
      <c r="V18" s="684">
        <v>0</v>
      </c>
      <c r="W18" s="684">
        <v>0</v>
      </c>
      <c r="X18" s="684">
        <v>0</v>
      </c>
      <c r="Y18" s="684">
        <v>0</v>
      </c>
      <c r="Z18" s="684">
        <v>0</v>
      </c>
      <c r="AA18" s="684">
        <v>0</v>
      </c>
      <c r="AB18" s="380"/>
    </row>
    <row r="19" spans="1:28">
      <c r="A19" s="349">
        <v>2.4</v>
      </c>
      <c r="B19" s="381" t="s">
        <v>477</v>
      </c>
      <c r="C19" s="687">
        <v>7025464</v>
      </c>
      <c r="D19" s="688">
        <v>7025464</v>
      </c>
      <c r="E19" s="684">
        <v>0</v>
      </c>
      <c r="F19" s="684">
        <v>0</v>
      </c>
      <c r="G19" s="684">
        <v>0</v>
      </c>
      <c r="H19" s="684">
        <v>0</v>
      </c>
      <c r="I19" s="684">
        <v>0</v>
      </c>
      <c r="J19" s="684">
        <v>0</v>
      </c>
      <c r="K19" s="684">
        <v>0</v>
      </c>
      <c r="L19" s="684">
        <v>0</v>
      </c>
      <c r="M19" s="684">
        <v>0</v>
      </c>
      <c r="N19" s="684">
        <v>0</v>
      </c>
      <c r="O19" s="684">
        <v>0</v>
      </c>
      <c r="P19" s="684">
        <v>0</v>
      </c>
      <c r="Q19" s="684">
        <v>0</v>
      </c>
      <c r="R19" s="684">
        <v>0</v>
      </c>
      <c r="S19" s="684">
        <v>0</v>
      </c>
      <c r="T19" s="684">
        <v>0</v>
      </c>
      <c r="U19" s="684">
        <v>0</v>
      </c>
      <c r="V19" s="684">
        <v>0</v>
      </c>
      <c r="W19" s="684">
        <v>0</v>
      </c>
      <c r="X19" s="684">
        <v>0</v>
      </c>
      <c r="Y19" s="684">
        <v>0</v>
      </c>
      <c r="Z19" s="684">
        <v>0</v>
      </c>
      <c r="AA19" s="684">
        <v>0</v>
      </c>
      <c r="AB19" s="380"/>
    </row>
    <row r="20" spans="1:28">
      <c r="A20" s="349">
        <v>2.5</v>
      </c>
      <c r="B20" s="381" t="s">
        <v>478</v>
      </c>
      <c r="C20" s="687">
        <v>15069312.84</v>
      </c>
      <c r="D20" s="688">
        <v>15069312.84</v>
      </c>
      <c r="E20" s="684">
        <v>0</v>
      </c>
      <c r="F20" s="684">
        <v>0</v>
      </c>
      <c r="G20" s="684">
        <v>0</v>
      </c>
      <c r="H20" s="684">
        <v>0</v>
      </c>
      <c r="I20" s="684">
        <v>0</v>
      </c>
      <c r="J20" s="684">
        <v>0</v>
      </c>
      <c r="K20" s="684">
        <v>0</v>
      </c>
      <c r="L20" s="684">
        <v>0</v>
      </c>
      <c r="M20" s="684">
        <v>0</v>
      </c>
      <c r="N20" s="684">
        <v>0</v>
      </c>
      <c r="O20" s="684">
        <v>0</v>
      </c>
      <c r="P20" s="684">
        <v>0</v>
      </c>
      <c r="Q20" s="684">
        <v>0</v>
      </c>
      <c r="R20" s="684">
        <v>0</v>
      </c>
      <c r="S20" s="684">
        <v>0</v>
      </c>
      <c r="T20" s="684">
        <v>0</v>
      </c>
      <c r="U20" s="684">
        <v>0</v>
      </c>
      <c r="V20" s="684">
        <v>0</v>
      </c>
      <c r="W20" s="684">
        <v>0</v>
      </c>
      <c r="X20" s="684">
        <v>0</v>
      </c>
      <c r="Y20" s="684">
        <v>0</v>
      </c>
      <c r="Z20" s="684">
        <v>0</v>
      </c>
      <c r="AA20" s="684">
        <v>0</v>
      </c>
      <c r="AB20" s="380"/>
    </row>
    <row r="21" spans="1:28">
      <c r="A21" s="349">
        <v>2.6</v>
      </c>
      <c r="B21" s="381" t="s">
        <v>479</v>
      </c>
      <c r="C21" s="686">
        <v>0</v>
      </c>
      <c r="D21" s="684">
        <v>0</v>
      </c>
      <c r="E21" s="684">
        <v>0</v>
      </c>
      <c r="F21" s="684">
        <v>0</v>
      </c>
      <c r="G21" s="684">
        <v>0</v>
      </c>
      <c r="H21" s="684">
        <v>0</v>
      </c>
      <c r="I21" s="684">
        <v>0</v>
      </c>
      <c r="J21" s="684">
        <v>0</v>
      </c>
      <c r="K21" s="684">
        <v>0</v>
      </c>
      <c r="L21" s="684">
        <v>0</v>
      </c>
      <c r="M21" s="684">
        <v>0</v>
      </c>
      <c r="N21" s="684">
        <v>0</v>
      </c>
      <c r="O21" s="684">
        <v>0</v>
      </c>
      <c r="P21" s="684">
        <v>0</v>
      </c>
      <c r="Q21" s="684">
        <v>0</v>
      </c>
      <c r="R21" s="684">
        <v>0</v>
      </c>
      <c r="S21" s="684">
        <v>0</v>
      </c>
      <c r="T21" s="684">
        <v>0</v>
      </c>
      <c r="U21" s="684">
        <v>0</v>
      </c>
      <c r="V21" s="684">
        <v>0</v>
      </c>
      <c r="W21" s="684">
        <v>0</v>
      </c>
      <c r="X21" s="684">
        <v>0</v>
      </c>
      <c r="Y21" s="684">
        <v>0</v>
      </c>
      <c r="Z21" s="684">
        <v>0</v>
      </c>
      <c r="AA21" s="684">
        <v>0</v>
      </c>
      <c r="AB21" s="380"/>
    </row>
    <row r="22" spans="1:28">
      <c r="A22" s="382">
        <v>3</v>
      </c>
      <c r="B22" s="354" t="s">
        <v>520</v>
      </c>
      <c r="C22" s="685">
        <v>217609561.48402703</v>
      </c>
      <c r="D22" s="685">
        <v>215053122.96834701</v>
      </c>
      <c r="E22" s="689">
        <v>0</v>
      </c>
      <c r="F22" s="689">
        <v>0</v>
      </c>
      <c r="G22" s="689">
        <v>0</v>
      </c>
      <c r="H22" s="685">
        <v>1590136.121</v>
      </c>
      <c r="I22" s="689">
        <v>0</v>
      </c>
      <c r="J22" s="689">
        <v>0</v>
      </c>
      <c r="K22" s="689">
        <v>0</v>
      </c>
      <c r="L22" s="685">
        <v>966297.82467999891</v>
      </c>
      <c r="M22" s="689">
        <v>0</v>
      </c>
      <c r="N22" s="689">
        <v>0</v>
      </c>
      <c r="O22" s="689">
        <v>0</v>
      </c>
      <c r="P22" s="689">
        <v>0</v>
      </c>
      <c r="Q22" s="689">
        <v>0</v>
      </c>
      <c r="R22" s="689">
        <v>0</v>
      </c>
      <c r="S22" s="689">
        <v>0</v>
      </c>
      <c r="T22" s="685">
        <v>0</v>
      </c>
      <c r="U22" s="689">
        <v>0</v>
      </c>
      <c r="V22" s="689">
        <v>0</v>
      </c>
      <c r="W22" s="689">
        <v>0</v>
      </c>
      <c r="X22" s="689">
        <v>0</v>
      </c>
      <c r="Y22" s="689">
        <v>0</v>
      </c>
      <c r="Z22" s="689">
        <v>0</v>
      </c>
      <c r="AA22" s="689">
        <v>0</v>
      </c>
      <c r="AB22" s="380"/>
    </row>
    <row r="23" spans="1:28">
      <c r="A23" s="349">
        <v>3.1</v>
      </c>
      <c r="B23" s="381" t="s">
        <v>474</v>
      </c>
      <c r="C23" s="686">
        <v>0</v>
      </c>
      <c r="D23" s="685">
        <v>0</v>
      </c>
      <c r="E23" s="689">
        <v>0</v>
      </c>
      <c r="F23" s="689">
        <v>0</v>
      </c>
      <c r="G23" s="689">
        <v>0</v>
      </c>
      <c r="H23" s="685">
        <v>0</v>
      </c>
      <c r="I23" s="689">
        <v>0</v>
      </c>
      <c r="J23" s="689">
        <v>0</v>
      </c>
      <c r="K23" s="689">
        <v>0</v>
      </c>
      <c r="L23" s="685">
        <v>0</v>
      </c>
      <c r="M23" s="689">
        <v>0</v>
      </c>
      <c r="N23" s="689">
        <v>0</v>
      </c>
      <c r="O23" s="689">
        <v>0</v>
      </c>
      <c r="P23" s="689">
        <v>0</v>
      </c>
      <c r="Q23" s="689">
        <v>0</v>
      </c>
      <c r="R23" s="689">
        <v>0</v>
      </c>
      <c r="S23" s="689">
        <v>0</v>
      </c>
      <c r="T23" s="685">
        <v>0</v>
      </c>
      <c r="U23" s="689">
        <v>0</v>
      </c>
      <c r="V23" s="689">
        <v>0</v>
      </c>
      <c r="W23" s="689">
        <v>0</v>
      </c>
      <c r="X23" s="689">
        <v>0</v>
      </c>
      <c r="Y23" s="689">
        <v>0</v>
      </c>
      <c r="Z23" s="689">
        <v>0</v>
      </c>
      <c r="AA23" s="689">
        <v>0</v>
      </c>
      <c r="AB23" s="380"/>
    </row>
    <row r="24" spans="1:28">
      <c r="A24" s="349">
        <v>3.2</v>
      </c>
      <c r="B24" s="381" t="s">
        <v>475</v>
      </c>
      <c r="C24" s="686">
        <v>0</v>
      </c>
      <c r="D24" s="685">
        <v>0</v>
      </c>
      <c r="E24" s="689">
        <v>0</v>
      </c>
      <c r="F24" s="689">
        <v>0</v>
      </c>
      <c r="G24" s="689">
        <v>0</v>
      </c>
      <c r="H24" s="685">
        <v>0</v>
      </c>
      <c r="I24" s="689">
        <v>0</v>
      </c>
      <c r="J24" s="689">
        <v>0</v>
      </c>
      <c r="K24" s="689">
        <v>0</v>
      </c>
      <c r="L24" s="685">
        <v>0</v>
      </c>
      <c r="M24" s="689">
        <v>0</v>
      </c>
      <c r="N24" s="689">
        <v>0</v>
      </c>
      <c r="O24" s="689">
        <v>0</v>
      </c>
      <c r="P24" s="689">
        <v>0</v>
      </c>
      <c r="Q24" s="689">
        <v>0</v>
      </c>
      <c r="R24" s="689">
        <v>0</v>
      </c>
      <c r="S24" s="689">
        <v>0</v>
      </c>
      <c r="T24" s="685">
        <v>0</v>
      </c>
      <c r="U24" s="689">
        <v>0</v>
      </c>
      <c r="V24" s="689">
        <v>0</v>
      </c>
      <c r="W24" s="689">
        <v>0</v>
      </c>
      <c r="X24" s="689">
        <v>0</v>
      </c>
      <c r="Y24" s="689">
        <v>0</v>
      </c>
      <c r="Z24" s="689">
        <v>0</v>
      </c>
      <c r="AA24" s="689">
        <v>0</v>
      </c>
      <c r="AB24" s="380"/>
    </row>
    <row r="25" spans="1:28">
      <c r="A25" s="349">
        <v>3.3</v>
      </c>
      <c r="B25" s="381" t="s">
        <v>476</v>
      </c>
      <c r="C25" s="686">
        <v>9973351</v>
      </c>
      <c r="D25" s="685">
        <v>9973351</v>
      </c>
      <c r="E25" s="689">
        <v>0</v>
      </c>
      <c r="F25" s="689">
        <v>0</v>
      </c>
      <c r="G25" s="689">
        <v>0</v>
      </c>
      <c r="H25" s="685">
        <v>0</v>
      </c>
      <c r="I25" s="689">
        <v>0</v>
      </c>
      <c r="J25" s="689">
        <v>0</v>
      </c>
      <c r="K25" s="689">
        <v>0</v>
      </c>
      <c r="L25" s="685">
        <v>0</v>
      </c>
      <c r="M25" s="689">
        <v>0</v>
      </c>
      <c r="N25" s="689">
        <v>0</v>
      </c>
      <c r="O25" s="689">
        <v>0</v>
      </c>
      <c r="P25" s="689">
        <v>0</v>
      </c>
      <c r="Q25" s="689">
        <v>0</v>
      </c>
      <c r="R25" s="689">
        <v>0</v>
      </c>
      <c r="S25" s="689">
        <v>0</v>
      </c>
      <c r="T25" s="685">
        <v>0</v>
      </c>
      <c r="U25" s="689">
        <v>0</v>
      </c>
      <c r="V25" s="689">
        <v>0</v>
      </c>
      <c r="W25" s="689">
        <v>0</v>
      </c>
      <c r="X25" s="689">
        <v>0</v>
      </c>
      <c r="Y25" s="689">
        <v>0</v>
      </c>
      <c r="Z25" s="689">
        <v>0</v>
      </c>
      <c r="AA25" s="689">
        <v>0</v>
      </c>
      <c r="AB25" s="380"/>
    </row>
    <row r="26" spans="1:28">
      <c r="A26" s="349">
        <v>3.4</v>
      </c>
      <c r="B26" s="381" t="s">
        <v>477</v>
      </c>
      <c r="C26" s="686">
        <v>2019312.4874179999</v>
      </c>
      <c r="D26" s="685">
        <v>1700000</v>
      </c>
      <c r="E26" s="689">
        <v>0</v>
      </c>
      <c r="F26" s="689">
        <v>0</v>
      </c>
      <c r="G26" s="689">
        <v>0</v>
      </c>
      <c r="H26" s="685">
        <v>0</v>
      </c>
      <c r="I26" s="689">
        <v>0</v>
      </c>
      <c r="J26" s="689">
        <v>0</v>
      </c>
      <c r="K26" s="689">
        <v>0</v>
      </c>
      <c r="L26" s="685">
        <v>319312.487418</v>
      </c>
      <c r="M26" s="689">
        <v>0</v>
      </c>
      <c r="N26" s="689">
        <v>0</v>
      </c>
      <c r="O26" s="689">
        <v>0</v>
      </c>
      <c r="P26" s="689">
        <v>0</v>
      </c>
      <c r="Q26" s="689">
        <v>0</v>
      </c>
      <c r="R26" s="689">
        <v>0</v>
      </c>
      <c r="S26" s="689">
        <v>0</v>
      </c>
      <c r="T26" s="685">
        <v>0</v>
      </c>
      <c r="U26" s="689">
        <v>0</v>
      </c>
      <c r="V26" s="689">
        <v>0</v>
      </c>
      <c r="W26" s="689">
        <v>0</v>
      </c>
      <c r="X26" s="689">
        <v>0</v>
      </c>
      <c r="Y26" s="689">
        <v>0</v>
      </c>
      <c r="Z26" s="689">
        <v>0</v>
      </c>
      <c r="AA26" s="689">
        <v>0</v>
      </c>
      <c r="AB26" s="380"/>
    </row>
    <row r="27" spans="1:28">
      <c r="A27" s="349">
        <v>3.5</v>
      </c>
      <c r="B27" s="381" t="s">
        <v>478</v>
      </c>
      <c r="C27" s="686">
        <v>159699358.59876001</v>
      </c>
      <c r="D27" s="685">
        <v>158164201.26424101</v>
      </c>
      <c r="E27" s="689">
        <v>0</v>
      </c>
      <c r="F27" s="689">
        <v>0</v>
      </c>
      <c r="G27" s="689">
        <v>0</v>
      </c>
      <c r="H27" s="685">
        <v>1535157.334519</v>
      </c>
      <c r="I27" s="689">
        <v>0</v>
      </c>
      <c r="J27" s="689">
        <v>0</v>
      </c>
      <c r="K27" s="689">
        <v>0</v>
      </c>
      <c r="L27" s="685">
        <v>0</v>
      </c>
      <c r="M27" s="689">
        <v>0</v>
      </c>
      <c r="N27" s="689">
        <v>0</v>
      </c>
      <c r="O27" s="689">
        <v>0</v>
      </c>
      <c r="P27" s="689">
        <v>0</v>
      </c>
      <c r="Q27" s="689">
        <v>0</v>
      </c>
      <c r="R27" s="689">
        <v>0</v>
      </c>
      <c r="S27" s="689">
        <v>0</v>
      </c>
      <c r="T27" s="685">
        <v>0</v>
      </c>
      <c r="U27" s="689">
        <v>0</v>
      </c>
      <c r="V27" s="689">
        <v>0</v>
      </c>
      <c r="W27" s="689">
        <v>0</v>
      </c>
      <c r="X27" s="689">
        <v>0</v>
      </c>
      <c r="Y27" s="689">
        <v>0</v>
      </c>
      <c r="Z27" s="689">
        <v>0</v>
      </c>
      <c r="AA27" s="689">
        <v>0</v>
      </c>
      <c r="AB27" s="380"/>
    </row>
    <row r="28" spans="1:28">
      <c r="A28" s="349">
        <v>3.6</v>
      </c>
      <c r="B28" s="381" t="s">
        <v>479</v>
      </c>
      <c r="C28" s="686">
        <v>45917539.397849008</v>
      </c>
      <c r="D28" s="685">
        <v>45215570.704106003</v>
      </c>
      <c r="E28" s="689">
        <v>0</v>
      </c>
      <c r="F28" s="689">
        <v>0</v>
      </c>
      <c r="G28" s="689">
        <v>0</v>
      </c>
      <c r="H28" s="685">
        <v>54978.786481000003</v>
      </c>
      <c r="I28" s="689">
        <v>0</v>
      </c>
      <c r="J28" s="689">
        <v>0</v>
      </c>
      <c r="K28" s="689">
        <v>0</v>
      </c>
      <c r="L28" s="685">
        <v>646985.33726199891</v>
      </c>
      <c r="M28" s="689">
        <v>0</v>
      </c>
      <c r="N28" s="689">
        <v>0</v>
      </c>
      <c r="O28" s="689">
        <v>0</v>
      </c>
      <c r="P28" s="689">
        <v>0</v>
      </c>
      <c r="Q28" s="689">
        <v>0</v>
      </c>
      <c r="R28" s="689">
        <v>0</v>
      </c>
      <c r="S28" s="689">
        <v>0</v>
      </c>
      <c r="T28" s="685">
        <v>0</v>
      </c>
      <c r="U28" s="689">
        <v>0</v>
      </c>
      <c r="V28" s="689">
        <v>0</v>
      </c>
      <c r="W28" s="689">
        <v>0</v>
      </c>
      <c r="X28" s="689">
        <v>0</v>
      </c>
      <c r="Y28" s="689">
        <v>0</v>
      </c>
      <c r="Z28" s="689">
        <v>0</v>
      </c>
      <c r="AA28" s="689">
        <v>0</v>
      </c>
      <c r="AB28" s="380"/>
    </row>
  </sheetData>
  <mergeCells count="7">
    <mergeCell ref="U6:AA6"/>
    <mergeCell ref="A5:B7"/>
    <mergeCell ref="C5:S5"/>
    <mergeCell ref="C6:C7"/>
    <mergeCell ref="D6:G6"/>
    <mergeCell ref="H6:K6"/>
    <mergeCell ref="M6:S6"/>
  </mergeCells>
  <pageMargins left="0.7" right="0.7" top="0.75" bottom="0.75" header="0.3" footer="0.3"/>
  <pageSetup scale="1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3"/>
  <sheetViews>
    <sheetView showGridLines="0" zoomScale="85" zoomScaleNormal="85" workbookViewId="0">
      <selection activeCell="C9" sqref="C9"/>
    </sheetView>
  </sheetViews>
  <sheetFormatPr defaultColWidth="9.109375" defaultRowHeight="12"/>
  <cols>
    <col min="1" max="1" width="11.88671875" style="361" bestFit="1" customWidth="1"/>
    <col min="2" max="2" width="45.33203125" style="361" customWidth="1"/>
    <col min="3" max="3" width="20.5546875" style="361" customWidth="1"/>
    <col min="4" max="7" width="15" style="361" customWidth="1"/>
    <col min="8" max="8" width="16.109375" style="361" customWidth="1"/>
    <col min="9" max="9" width="14.88671875" style="361" customWidth="1"/>
    <col min="10" max="10" width="17.109375" style="361" customWidth="1"/>
    <col min="11" max="11" width="16.109375" style="361" customWidth="1"/>
    <col min="12" max="12" width="14.5546875" style="361" customWidth="1"/>
    <col min="13" max="13" width="16.88671875" style="361" customWidth="1"/>
    <col min="14" max="19" width="22.33203125" style="361" customWidth="1"/>
    <col min="20" max="20" width="16.44140625" style="361" customWidth="1"/>
    <col min="21" max="21" width="13.88671875" style="361" bestFit="1" customWidth="1"/>
    <col min="22" max="22" width="21.44140625" style="361" bestFit="1" customWidth="1"/>
    <col min="23" max="23" width="18.6640625" style="361" bestFit="1" customWidth="1"/>
    <col min="24" max="24" width="21.6640625" style="361" bestFit="1" customWidth="1"/>
    <col min="25" max="26" width="20.109375" style="361" bestFit="1" customWidth="1"/>
    <col min="27" max="27" width="18.33203125" style="361" customWidth="1"/>
    <col min="28" max="16384" width="9.109375" style="361"/>
  </cols>
  <sheetData>
    <row r="1" spans="1:27" ht="13.8">
      <c r="A1" s="301" t="s">
        <v>30</v>
      </c>
      <c r="B1" s="347" t="str">
        <f>'Info '!C2</f>
        <v>JSC "Liberty Bank"</v>
      </c>
    </row>
    <row r="2" spans="1:27">
      <c r="A2" s="302" t="s">
        <v>31</v>
      </c>
      <c r="B2" s="493">
        <f>'1. key ratios '!B2</f>
        <v>45199</v>
      </c>
    </row>
    <row r="3" spans="1:27">
      <c r="A3" s="303" t="s">
        <v>482</v>
      </c>
      <c r="C3" s="363"/>
    </row>
    <row r="4" spans="1:27" ht="12.6" thickBot="1">
      <c r="A4" s="303"/>
      <c r="B4" s="414"/>
      <c r="C4" s="363"/>
    </row>
    <row r="5" spans="1:27" s="392" customFormat="1" ht="13.5" customHeight="1">
      <c r="A5" s="914" t="s">
        <v>688</v>
      </c>
      <c r="B5" s="915"/>
      <c r="C5" s="922" t="s">
        <v>687</v>
      </c>
      <c r="D5" s="923"/>
      <c r="E5" s="923"/>
      <c r="F5" s="923"/>
      <c r="G5" s="923"/>
      <c r="H5" s="923"/>
      <c r="I5" s="923"/>
      <c r="J5" s="923"/>
      <c r="K5" s="923"/>
      <c r="L5" s="923"/>
      <c r="M5" s="923"/>
      <c r="N5" s="923"/>
      <c r="O5" s="923"/>
      <c r="P5" s="923"/>
      <c r="Q5" s="923"/>
      <c r="R5" s="923"/>
      <c r="S5" s="924"/>
      <c r="T5" s="660"/>
      <c r="U5" s="660"/>
      <c r="V5" s="660"/>
      <c r="W5" s="660"/>
      <c r="X5" s="660"/>
      <c r="Y5" s="660"/>
      <c r="Z5" s="660"/>
      <c r="AA5" s="587"/>
    </row>
    <row r="6" spans="1:27" s="392" customFormat="1" ht="12" customHeight="1">
      <c r="A6" s="916"/>
      <c r="B6" s="917"/>
      <c r="C6" s="920" t="s">
        <v>64</v>
      </c>
      <c r="D6" s="911" t="s">
        <v>684</v>
      </c>
      <c r="E6" s="911"/>
      <c r="F6" s="911"/>
      <c r="G6" s="911"/>
      <c r="H6" s="911" t="s">
        <v>683</v>
      </c>
      <c r="I6" s="911"/>
      <c r="J6" s="911"/>
      <c r="K6" s="911"/>
      <c r="L6" s="389"/>
      <c r="M6" s="912" t="s">
        <v>682</v>
      </c>
      <c r="N6" s="912"/>
      <c r="O6" s="912"/>
      <c r="P6" s="912"/>
      <c r="Q6" s="912"/>
      <c r="R6" s="912"/>
      <c r="S6" s="892"/>
      <c r="T6" s="391"/>
      <c r="U6" s="900" t="s">
        <v>681</v>
      </c>
      <c r="V6" s="900"/>
      <c r="W6" s="900"/>
      <c r="X6" s="900"/>
      <c r="Y6" s="900"/>
      <c r="Z6" s="900"/>
      <c r="AA6" s="913"/>
    </row>
    <row r="7" spans="1:27" s="392" customFormat="1" ht="24">
      <c r="A7" s="918"/>
      <c r="B7" s="919"/>
      <c r="C7" s="921"/>
      <c r="D7" s="386"/>
      <c r="E7" s="384" t="s">
        <v>472</v>
      </c>
      <c r="F7" s="585" t="s">
        <v>679</v>
      </c>
      <c r="G7" s="360" t="s">
        <v>680</v>
      </c>
      <c r="H7" s="659"/>
      <c r="I7" s="384" t="s">
        <v>472</v>
      </c>
      <c r="J7" s="585" t="s">
        <v>679</v>
      </c>
      <c r="K7" s="360" t="s">
        <v>680</v>
      </c>
      <c r="L7" s="584"/>
      <c r="M7" s="384" t="s">
        <v>472</v>
      </c>
      <c r="N7" s="585" t="s">
        <v>679</v>
      </c>
      <c r="O7" s="585" t="s">
        <v>678</v>
      </c>
      <c r="P7" s="585" t="s">
        <v>677</v>
      </c>
      <c r="Q7" s="585" t="s">
        <v>676</v>
      </c>
      <c r="R7" s="585" t="s">
        <v>675</v>
      </c>
      <c r="S7" s="384" t="s">
        <v>674</v>
      </c>
      <c r="T7" s="586"/>
      <c r="U7" s="384" t="s">
        <v>472</v>
      </c>
      <c r="V7" s="384" t="s">
        <v>679</v>
      </c>
      <c r="W7" s="384" t="s">
        <v>678</v>
      </c>
      <c r="X7" s="384" t="s">
        <v>677</v>
      </c>
      <c r="Y7" s="384" t="s">
        <v>676</v>
      </c>
      <c r="Z7" s="585" t="s">
        <v>675</v>
      </c>
      <c r="AA7" s="413" t="s">
        <v>674</v>
      </c>
    </row>
    <row r="8" spans="1:27">
      <c r="A8" s="412">
        <v>1</v>
      </c>
      <c r="B8" s="411" t="s">
        <v>473</v>
      </c>
      <c r="C8" s="562">
        <v>2853495865.8900766</v>
      </c>
      <c r="D8" s="684">
        <v>2650635996.3724756</v>
      </c>
      <c r="E8" s="684">
        <v>26146503.718955014</v>
      </c>
      <c r="F8" s="684">
        <v>0</v>
      </c>
      <c r="G8" s="684">
        <v>347662.46415000007</v>
      </c>
      <c r="H8" s="684">
        <v>85548353.707958937</v>
      </c>
      <c r="I8" s="684">
        <v>29525471.178784024</v>
      </c>
      <c r="J8" s="684">
        <v>11317002.843355998</v>
      </c>
      <c r="K8" s="684">
        <v>0</v>
      </c>
      <c r="L8" s="684">
        <v>112291432.99264714</v>
      </c>
      <c r="M8" s="684">
        <v>4561810.3286540015</v>
      </c>
      <c r="N8" s="684">
        <v>5424355.8805830004</v>
      </c>
      <c r="O8" s="684">
        <v>13614317.020981018</v>
      </c>
      <c r="P8" s="684">
        <v>20154008.680237006</v>
      </c>
      <c r="Q8" s="684">
        <v>31314717.029126011</v>
      </c>
      <c r="R8" s="684">
        <v>27739408.678168003</v>
      </c>
      <c r="S8" s="684">
        <v>14691.653952000001</v>
      </c>
      <c r="T8" s="684">
        <v>5020082.8169820011</v>
      </c>
      <c r="U8" s="684">
        <v>18314.875842000001</v>
      </c>
      <c r="V8" s="684">
        <v>565090.43999999994</v>
      </c>
      <c r="W8" s="684">
        <v>0</v>
      </c>
      <c r="X8" s="684">
        <v>0</v>
      </c>
      <c r="Y8" s="684">
        <v>1563821.673339</v>
      </c>
      <c r="Z8" s="684">
        <v>68080.058915000001</v>
      </c>
      <c r="AA8" s="690">
        <v>0</v>
      </c>
    </row>
    <row r="9" spans="1:27">
      <c r="A9" s="409">
        <v>1.1000000000000001</v>
      </c>
      <c r="B9" s="410" t="s">
        <v>483</v>
      </c>
      <c r="C9" s="563">
        <v>1679938287.551383</v>
      </c>
      <c r="D9" s="684">
        <v>1584995108.6343653</v>
      </c>
      <c r="E9" s="684">
        <v>17315088.808954999</v>
      </c>
      <c r="F9" s="684">
        <v>0</v>
      </c>
      <c r="G9" s="684">
        <v>0</v>
      </c>
      <c r="H9" s="684">
        <v>61198471.517958947</v>
      </c>
      <c r="I9" s="684">
        <v>26199772.438784003</v>
      </c>
      <c r="J9" s="684">
        <v>6562300.5033560004</v>
      </c>
      <c r="K9" s="684">
        <v>0</v>
      </c>
      <c r="L9" s="684">
        <v>28775776.502077002</v>
      </c>
      <c r="M9" s="684">
        <v>3327877.5279599996</v>
      </c>
      <c r="N9" s="684">
        <v>1634050.9379440004</v>
      </c>
      <c r="O9" s="684">
        <v>4233756.2221959997</v>
      </c>
      <c r="P9" s="684">
        <v>8897476.3413759992</v>
      </c>
      <c r="Q9" s="684">
        <v>3404209.9216990005</v>
      </c>
      <c r="R9" s="684">
        <v>2775879.9949180004</v>
      </c>
      <c r="S9" s="684">
        <v>14691.653952000001</v>
      </c>
      <c r="T9" s="684">
        <v>4968930.8969820011</v>
      </c>
      <c r="U9" s="684">
        <v>18314.875842000001</v>
      </c>
      <c r="V9" s="684">
        <v>565090.43999999994</v>
      </c>
      <c r="W9" s="684">
        <v>0</v>
      </c>
      <c r="X9" s="684">
        <v>0</v>
      </c>
      <c r="Y9" s="684">
        <v>1529224.673339</v>
      </c>
      <c r="Z9" s="684">
        <v>62792.868914999999</v>
      </c>
      <c r="AA9" s="690">
        <v>0</v>
      </c>
    </row>
    <row r="10" spans="1:27">
      <c r="A10" s="407" t="s">
        <v>14</v>
      </c>
      <c r="B10" s="408" t="s">
        <v>484</v>
      </c>
      <c r="C10" s="564">
        <v>1294344359.1839554</v>
      </c>
      <c r="D10" s="684">
        <v>1215204539.0625036</v>
      </c>
      <c r="E10" s="684">
        <v>9235985.1512520015</v>
      </c>
      <c r="F10" s="684">
        <v>0</v>
      </c>
      <c r="G10" s="684">
        <v>0</v>
      </c>
      <c r="H10" s="684">
        <v>54778049.557269014</v>
      </c>
      <c r="I10" s="684">
        <v>24500091.768783998</v>
      </c>
      <c r="J10" s="684">
        <v>4881942.5926659983</v>
      </c>
      <c r="K10" s="684">
        <v>0</v>
      </c>
      <c r="L10" s="684">
        <v>19392839.667201996</v>
      </c>
      <c r="M10" s="684">
        <v>3118659.38796</v>
      </c>
      <c r="N10" s="684">
        <v>1079254.7379440002</v>
      </c>
      <c r="O10" s="684">
        <v>2177987.2821960002</v>
      </c>
      <c r="P10" s="684">
        <v>6637581.5104529979</v>
      </c>
      <c r="Q10" s="684">
        <v>1725284.8516989998</v>
      </c>
      <c r="R10" s="684">
        <v>1139529.6749180001</v>
      </c>
      <c r="S10" s="684">
        <v>0</v>
      </c>
      <c r="T10" s="684">
        <v>4968930.8969820011</v>
      </c>
      <c r="U10" s="684">
        <v>18314.875842000001</v>
      </c>
      <c r="V10" s="684">
        <v>565090.43999999994</v>
      </c>
      <c r="W10" s="684">
        <v>0</v>
      </c>
      <c r="X10" s="684">
        <v>0</v>
      </c>
      <c r="Y10" s="684">
        <v>1529224.673339</v>
      </c>
      <c r="Z10" s="684">
        <v>62792.868914999999</v>
      </c>
      <c r="AA10" s="690">
        <v>0</v>
      </c>
    </row>
    <row r="11" spans="1:27">
      <c r="A11" s="406" t="s">
        <v>485</v>
      </c>
      <c r="B11" s="405" t="s">
        <v>486</v>
      </c>
      <c r="C11" s="565">
        <v>780145971.49934268</v>
      </c>
      <c r="D11" s="684">
        <v>747906454.53023446</v>
      </c>
      <c r="E11" s="684">
        <v>5449287.3559769988</v>
      </c>
      <c r="F11" s="684">
        <v>0</v>
      </c>
      <c r="G11" s="684">
        <v>0</v>
      </c>
      <c r="H11" s="684">
        <v>22282818.883173008</v>
      </c>
      <c r="I11" s="684">
        <v>2526592.8096310003</v>
      </c>
      <c r="J11" s="684">
        <v>2012434.3039670002</v>
      </c>
      <c r="K11" s="684">
        <v>0</v>
      </c>
      <c r="L11" s="684">
        <v>6529381.5681340005</v>
      </c>
      <c r="M11" s="684">
        <v>2067930.0897630001</v>
      </c>
      <c r="N11" s="684">
        <v>815871.24794400018</v>
      </c>
      <c r="O11" s="684">
        <v>564863.48219599994</v>
      </c>
      <c r="P11" s="684">
        <v>755460.78059199988</v>
      </c>
      <c r="Q11" s="684">
        <v>567133.16</v>
      </c>
      <c r="R11" s="684">
        <v>509666.78013300005</v>
      </c>
      <c r="S11" s="684">
        <v>0</v>
      </c>
      <c r="T11" s="684">
        <v>3427316.5178010003</v>
      </c>
      <c r="U11" s="684">
        <v>4801.28</v>
      </c>
      <c r="V11" s="684">
        <v>27911.46</v>
      </c>
      <c r="W11" s="684">
        <v>0</v>
      </c>
      <c r="X11" s="684">
        <v>0</v>
      </c>
      <c r="Y11" s="684">
        <v>885258.21</v>
      </c>
      <c r="Z11" s="684">
        <v>62792.868914999999</v>
      </c>
      <c r="AA11" s="690">
        <v>0</v>
      </c>
    </row>
    <row r="12" spans="1:27">
      <c r="A12" s="406" t="s">
        <v>487</v>
      </c>
      <c r="B12" s="405" t="s">
        <v>488</v>
      </c>
      <c r="C12" s="565">
        <v>204001761.7870819</v>
      </c>
      <c r="D12" s="684">
        <v>173643245.91006693</v>
      </c>
      <c r="E12" s="684">
        <v>1122365.6000000001</v>
      </c>
      <c r="F12" s="684">
        <v>0</v>
      </c>
      <c r="G12" s="684">
        <v>0</v>
      </c>
      <c r="H12" s="684">
        <v>24221615.477775998</v>
      </c>
      <c r="I12" s="684">
        <v>21692754.349153001</v>
      </c>
      <c r="J12" s="684">
        <v>42847.45</v>
      </c>
      <c r="K12" s="684">
        <v>0</v>
      </c>
      <c r="L12" s="684">
        <v>5599721.4192389986</v>
      </c>
      <c r="M12" s="684">
        <v>0</v>
      </c>
      <c r="N12" s="684">
        <v>127902.66</v>
      </c>
      <c r="O12" s="684">
        <v>132096.6</v>
      </c>
      <c r="P12" s="684">
        <v>3861691.9873860003</v>
      </c>
      <c r="Q12" s="684">
        <v>441555.51169900002</v>
      </c>
      <c r="R12" s="684">
        <v>104918.66</v>
      </c>
      <c r="S12" s="684">
        <v>0</v>
      </c>
      <c r="T12" s="684">
        <v>537178.98</v>
      </c>
      <c r="U12" s="684">
        <v>0</v>
      </c>
      <c r="V12" s="684">
        <v>537178.98</v>
      </c>
      <c r="W12" s="684">
        <v>0</v>
      </c>
      <c r="X12" s="684">
        <v>0</v>
      </c>
      <c r="Y12" s="684">
        <v>0</v>
      </c>
      <c r="Z12" s="684">
        <v>0</v>
      </c>
      <c r="AA12" s="690">
        <v>0</v>
      </c>
    </row>
    <row r="13" spans="1:27">
      <c r="A13" s="406" t="s">
        <v>489</v>
      </c>
      <c r="B13" s="405" t="s">
        <v>490</v>
      </c>
      <c r="C13" s="565">
        <v>101953115.720742</v>
      </c>
      <c r="D13" s="684">
        <v>95083905.603191033</v>
      </c>
      <c r="E13" s="684">
        <v>760762.16999999993</v>
      </c>
      <c r="F13" s="684">
        <v>0</v>
      </c>
      <c r="G13" s="684">
        <v>0</v>
      </c>
      <c r="H13" s="684">
        <v>3419647.0629130006</v>
      </c>
      <c r="I13" s="684">
        <v>200344.42</v>
      </c>
      <c r="J13" s="684">
        <v>247680.59000000003</v>
      </c>
      <c r="K13" s="684">
        <v>0</v>
      </c>
      <c r="L13" s="684">
        <v>2792082.9954569996</v>
      </c>
      <c r="M13" s="684">
        <v>924404.66819699993</v>
      </c>
      <c r="N13" s="684">
        <v>36465.56</v>
      </c>
      <c r="O13" s="684">
        <v>498789.94000000006</v>
      </c>
      <c r="P13" s="684">
        <v>786239.392475</v>
      </c>
      <c r="Q13" s="684">
        <v>149143.97999999998</v>
      </c>
      <c r="R13" s="684">
        <v>202678.43478499999</v>
      </c>
      <c r="S13" s="684">
        <v>0</v>
      </c>
      <c r="T13" s="684">
        <v>657480.05918099999</v>
      </c>
      <c r="U13" s="684">
        <v>13513.595842000001</v>
      </c>
      <c r="V13" s="684">
        <v>0</v>
      </c>
      <c r="W13" s="684">
        <v>0</v>
      </c>
      <c r="X13" s="684">
        <v>0</v>
      </c>
      <c r="Y13" s="684">
        <v>643966.46333900001</v>
      </c>
      <c r="Z13" s="684">
        <v>0</v>
      </c>
      <c r="AA13" s="690">
        <v>0</v>
      </c>
    </row>
    <row r="14" spans="1:27">
      <c r="A14" s="406" t="s">
        <v>491</v>
      </c>
      <c r="B14" s="405" t="s">
        <v>492</v>
      </c>
      <c r="C14" s="565">
        <v>208243510.17678997</v>
      </c>
      <c r="D14" s="684">
        <v>198570933.01901102</v>
      </c>
      <c r="E14" s="684">
        <v>1903570.0252749999</v>
      </c>
      <c r="F14" s="684">
        <v>0</v>
      </c>
      <c r="G14" s="684">
        <v>0</v>
      </c>
      <c r="H14" s="684">
        <v>4853968.1334070005</v>
      </c>
      <c r="I14" s="684">
        <v>80400.19</v>
      </c>
      <c r="J14" s="684">
        <v>2578980.2486990001</v>
      </c>
      <c r="K14" s="684">
        <v>0</v>
      </c>
      <c r="L14" s="684">
        <v>4471653.6843719995</v>
      </c>
      <c r="M14" s="684">
        <v>126324.63</v>
      </c>
      <c r="N14" s="684">
        <v>99015.27</v>
      </c>
      <c r="O14" s="684">
        <v>982237.26</v>
      </c>
      <c r="P14" s="684">
        <v>1234189.3500000006</v>
      </c>
      <c r="Q14" s="684">
        <v>567452.19999999995</v>
      </c>
      <c r="R14" s="684">
        <v>322265.8</v>
      </c>
      <c r="S14" s="684">
        <v>0</v>
      </c>
      <c r="T14" s="684">
        <v>346955.34</v>
      </c>
      <c r="U14" s="684">
        <v>0</v>
      </c>
      <c r="V14" s="684">
        <v>0</v>
      </c>
      <c r="W14" s="684">
        <v>0</v>
      </c>
      <c r="X14" s="684">
        <v>0</v>
      </c>
      <c r="Y14" s="684">
        <v>0</v>
      </c>
      <c r="Z14" s="684">
        <v>0</v>
      </c>
      <c r="AA14" s="690">
        <v>0</v>
      </c>
    </row>
    <row r="15" spans="1:27">
      <c r="A15" s="404">
        <v>1.2</v>
      </c>
      <c r="B15" s="402" t="s">
        <v>686</v>
      </c>
      <c r="C15" s="566">
        <v>33870824.874448687</v>
      </c>
      <c r="D15" s="684">
        <v>9357228.4531265758</v>
      </c>
      <c r="E15" s="684">
        <v>144884.08151612151</v>
      </c>
      <c r="F15" s="684">
        <v>0</v>
      </c>
      <c r="G15" s="684">
        <v>0</v>
      </c>
      <c r="H15" s="684">
        <v>9603150.2844296433</v>
      </c>
      <c r="I15" s="684">
        <v>2656582.6479980866</v>
      </c>
      <c r="J15" s="684">
        <v>1283679.466114148</v>
      </c>
      <c r="K15" s="684">
        <v>0</v>
      </c>
      <c r="L15" s="684">
        <v>13921010.864475314</v>
      </c>
      <c r="M15" s="684">
        <v>1185539.1130510562</v>
      </c>
      <c r="N15" s="684">
        <v>749605.8280746477</v>
      </c>
      <c r="O15" s="684">
        <v>1768834.3761358699</v>
      </c>
      <c r="P15" s="684">
        <v>3640701.6289106281</v>
      </c>
      <c r="Q15" s="684">
        <v>2478055.2105067535</v>
      </c>
      <c r="R15" s="684">
        <v>2244686.4207251724</v>
      </c>
      <c r="S15" s="684">
        <v>14691.653952000001</v>
      </c>
      <c r="T15" s="684">
        <v>989435.27241712611</v>
      </c>
      <c r="U15" s="684">
        <v>306.4550633103284</v>
      </c>
      <c r="V15" s="684">
        <v>27596.008587406341</v>
      </c>
      <c r="W15" s="684">
        <v>0</v>
      </c>
      <c r="X15" s="684">
        <v>0</v>
      </c>
      <c r="Y15" s="684">
        <v>612034.352764818</v>
      </c>
      <c r="Z15" s="684">
        <v>18372.6298638888</v>
      </c>
      <c r="AA15" s="690">
        <v>0</v>
      </c>
    </row>
    <row r="16" spans="1:27">
      <c r="A16" s="403">
        <v>1.3</v>
      </c>
      <c r="B16" s="402" t="s">
        <v>531</v>
      </c>
      <c r="C16" s="567"/>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2"/>
    </row>
    <row r="17" spans="1:27" s="392" customFormat="1">
      <c r="A17" s="400" t="s">
        <v>493</v>
      </c>
      <c r="B17" s="401" t="s">
        <v>494</v>
      </c>
      <c r="C17" s="568">
        <v>1603013081.6614985</v>
      </c>
      <c r="D17" s="688">
        <v>1511297452.2980027</v>
      </c>
      <c r="E17" s="688">
        <v>15754579.30677522</v>
      </c>
      <c r="F17" s="688">
        <v>0</v>
      </c>
      <c r="G17" s="688">
        <v>0</v>
      </c>
      <c r="H17" s="688">
        <v>60025122.902569987</v>
      </c>
      <c r="I17" s="688">
        <v>26141142.402960833</v>
      </c>
      <c r="J17" s="688">
        <v>0</v>
      </c>
      <c r="K17" s="688">
        <v>0</v>
      </c>
      <c r="L17" s="688">
        <v>26743567.408301674</v>
      </c>
      <c r="M17" s="688">
        <v>3276963.5317233</v>
      </c>
      <c r="N17" s="688">
        <v>1540752.6867616475</v>
      </c>
      <c r="O17" s="688">
        <v>3989223.8345337296</v>
      </c>
      <c r="P17" s="688">
        <v>8409161.6127990354</v>
      </c>
      <c r="Q17" s="688">
        <v>3092378.9224159829</v>
      </c>
      <c r="R17" s="688">
        <v>2623007.2792320917</v>
      </c>
      <c r="S17" s="688">
        <v>14691.653952000001</v>
      </c>
      <c r="T17" s="688">
        <v>4946939.0526225297</v>
      </c>
      <c r="U17" s="688">
        <v>18314.875842000001</v>
      </c>
      <c r="V17" s="688">
        <v>565090.43999999994</v>
      </c>
      <c r="W17" s="688">
        <v>0</v>
      </c>
      <c r="X17" s="688">
        <v>0</v>
      </c>
      <c r="Y17" s="688">
        <v>1529224.673339</v>
      </c>
      <c r="Z17" s="688">
        <v>62792.868914999999</v>
      </c>
      <c r="AA17" s="693">
        <v>0</v>
      </c>
    </row>
    <row r="18" spans="1:27" s="392" customFormat="1">
      <c r="A18" s="397" t="s">
        <v>495</v>
      </c>
      <c r="B18" s="398" t="s">
        <v>496</v>
      </c>
      <c r="C18" s="569">
        <v>1231946027.7231553</v>
      </c>
      <c r="D18" s="688">
        <v>1155494126.1981127</v>
      </c>
      <c r="E18" s="688">
        <v>8513311.9929924253</v>
      </c>
      <c r="F18" s="688">
        <v>0</v>
      </c>
      <c r="G18" s="688">
        <v>0</v>
      </c>
      <c r="H18" s="688">
        <v>53735720.226850897</v>
      </c>
      <c r="I18" s="688">
        <v>24481292.478783999</v>
      </c>
      <c r="J18" s="688">
        <v>0</v>
      </c>
      <c r="K18" s="688">
        <v>0</v>
      </c>
      <c r="L18" s="688">
        <v>17769242.245569967</v>
      </c>
      <c r="M18" s="688">
        <v>3083185.6037500016</v>
      </c>
      <c r="N18" s="688">
        <v>1039162.067944</v>
      </c>
      <c r="O18" s="688">
        <v>1942466.9446674229</v>
      </c>
      <c r="P18" s="688">
        <v>6246875.5209306823</v>
      </c>
      <c r="Q18" s="688">
        <v>1498244.5816990002</v>
      </c>
      <c r="R18" s="688">
        <v>992424.69491799991</v>
      </c>
      <c r="S18" s="688">
        <v>0</v>
      </c>
      <c r="T18" s="688">
        <v>4946939.0526225297</v>
      </c>
      <c r="U18" s="688">
        <v>18314.875842000001</v>
      </c>
      <c r="V18" s="688">
        <v>565090.43999999994</v>
      </c>
      <c r="W18" s="688">
        <v>0</v>
      </c>
      <c r="X18" s="688">
        <v>0</v>
      </c>
      <c r="Y18" s="688">
        <v>1529224.673339</v>
      </c>
      <c r="Z18" s="688">
        <v>62792.868914999999</v>
      </c>
      <c r="AA18" s="693">
        <v>0</v>
      </c>
    </row>
    <row r="19" spans="1:27" s="392" customFormat="1">
      <c r="A19" s="400" t="s">
        <v>497</v>
      </c>
      <c r="B19" s="399" t="s">
        <v>498</v>
      </c>
      <c r="C19" s="570">
        <v>2935973919.5872641</v>
      </c>
      <c r="D19" s="688">
        <v>2790057797.8528886</v>
      </c>
      <c r="E19" s="688">
        <v>12442775.997820558</v>
      </c>
      <c r="F19" s="688">
        <v>0</v>
      </c>
      <c r="G19" s="688">
        <v>0</v>
      </c>
      <c r="H19" s="688">
        <v>122675306.83085862</v>
      </c>
      <c r="I19" s="688">
        <v>70960020.591185749</v>
      </c>
      <c r="J19" s="688">
        <v>0</v>
      </c>
      <c r="K19" s="688">
        <v>0</v>
      </c>
      <c r="L19" s="688">
        <v>18567772.019950241</v>
      </c>
      <c r="M19" s="688">
        <v>3007986.9603107655</v>
      </c>
      <c r="N19" s="688">
        <v>1219738.3980967961</v>
      </c>
      <c r="O19" s="688">
        <v>2415532.8307761205</v>
      </c>
      <c r="P19" s="688">
        <v>3853654.7058457686</v>
      </c>
      <c r="Q19" s="688">
        <v>2108029.5309692184</v>
      </c>
      <c r="R19" s="688">
        <v>2731545.4366787062</v>
      </c>
      <c r="S19" s="688">
        <v>7664.5399970968911</v>
      </c>
      <c r="T19" s="688">
        <v>4673042.8835637486</v>
      </c>
      <c r="U19" s="688">
        <v>9814.6355901713432</v>
      </c>
      <c r="V19" s="688">
        <v>487548.49137087225</v>
      </c>
      <c r="W19" s="688">
        <v>0</v>
      </c>
      <c r="X19" s="688">
        <v>0</v>
      </c>
      <c r="Y19" s="688">
        <v>1202156.0230907779</v>
      </c>
      <c r="Z19" s="688">
        <v>97905.662355222099</v>
      </c>
      <c r="AA19" s="693">
        <v>0</v>
      </c>
    </row>
    <row r="20" spans="1:27" s="392" customFormat="1">
      <c r="A20" s="397" t="s">
        <v>499</v>
      </c>
      <c r="B20" s="398" t="s">
        <v>496</v>
      </c>
      <c r="C20" s="569">
        <v>1840741986.1648884</v>
      </c>
      <c r="D20" s="688">
        <v>1765276151.1204641</v>
      </c>
      <c r="E20" s="688">
        <v>8044220.3040385386</v>
      </c>
      <c r="F20" s="688">
        <v>0</v>
      </c>
      <c r="G20" s="688">
        <v>0</v>
      </c>
      <c r="H20" s="688">
        <v>58819964.707883202</v>
      </c>
      <c r="I20" s="688">
        <v>12059753.490561701</v>
      </c>
      <c r="J20" s="688">
        <v>0</v>
      </c>
      <c r="K20" s="688">
        <v>0</v>
      </c>
      <c r="L20" s="688">
        <v>12334206.05297811</v>
      </c>
      <c r="M20" s="688">
        <v>2877312.0327012651</v>
      </c>
      <c r="N20" s="688">
        <v>784053.61874140287</v>
      </c>
      <c r="O20" s="688">
        <v>1616580.8582949629</v>
      </c>
      <c r="P20" s="688">
        <v>2741319.8462293996</v>
      </c>
      <c r="Q20" s="688">
        <v>824784.96096921747</v>
      </c>
      <c r="R20" s="688">
        <v>685164.66667870572</v>
      </c>
      <c r="S20" s="688">
        <v>0</v>
      </c>
      <c r="T20" s="688">
        <v>4311664.2835637499</v>
      </c>
      <c r="U20" s="688">
        <v>4740.2923514267086</v>
      </c>
      <c r="V20" s="688">
        <v>324233.62139808747</v>
      </c>
      <c r="W20" s="688">
        <v>0</v>
      </c>
      <c r="X20" s="688">
        <v>0</v>
      </c>
      <c r="Y20" s="688">
        <v>1202156.0230907779</v>
      </c>
      <c r="Z20" s="688">
        <v>97905.662355222099</v>
      </c>
      <c r="AA20" s="693">
        <v>0</v>
      </c>
    </row>
    <row r="21" spans="1:27" s="392" customFormat="1">
      <c r="A21" s="396">
        <v>1.4</v>
      </c>
      <c r="B21" s="395" t="s">
        <v>500</v>
      </c>
      <c r="C21" s="571">
        <v>1260891.8195272</v>
      </c>
      <c r="D21" s="688">
        <v>1151988.7323</v>
      </c>
      <c r="E21" s="688">
        <v>0</v>
      </c>
      <c r="F21" s="688">
        <v>0</v>
      </c>
      <c r="G21" s="688">
        <v>0</v>
      </c>
      <c r="H21" s="688">
        <v>0</v>
      </c>
      <c r="I21" s="688">
        <v>0</v>
      </c>
      <c r="J21" s="688">
        <v>0</v>
      </c>
      <c r="K21" s="688">
        <v>0</v>
      </c>
      <c r="L21" s="688">
        <v>72678.087227199998</v>
      </c>
      <c r="M21" s="688">
        <v>0</v>
      </c>
      <c r="N21" s="688">
        <v>27863.032050000002</v>
      </c>
      <c r="O21" s="688">
        <v>44815.055177199996</v>
      </c>
      <c r="P21" s="688">
        <v>0</v>
      </c>
      <c r="Q21" s="688">
        <v>0</v>
      </c>
      <c r="R21" s="688">
        <v>0</v>
      </c>
      <c r="S21" s="688">
        <v>0</v>
      </c>
      <c r="T21" s="688">
        <v>36225</v>
      </c>
      <c r="U21" s="688">
        <v>0</v>
      </c>
      <c r="V21" s="688">
        <v>0</v>
      </c>
      <c r="W21" s="688">
        <v>0</v>
      </c>
      <c r="X21" s="688">
        <v>0</v>
      </c>
      <c r="Y21" s="688">
        <v>0</v>
      </c>
      <c r="Z21" s="688">
        <v>0</v>
      </c>
      <c r="AA21" s="693">
        <v>0</v>
      </c>
    </row>
    <row r="22" spans="1:27" s="392" customFormat="1" ht="12.6" thickBot="1">
      <c r="A22" s="394">
        <v>1.5</v>
      </c>
      <c r="B22" s="393" t="s">
        <v>501</v>
      </c>
      <c r="C22" s="572"/>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4"/>
    </row>
    <row r="23" spans="1:27">
      <c r="A23" s="380"/>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1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7"/>
  <sheetViews>
    <sheetView showGridLines="0" zoomScale="85" zoomScaleNormal="85" workbookViewId="0"/>
  </sheetViews>
  <sheetFormatPr defaultColWidth="9.109375" defaultRowHeight="12"/>
  <cols>
    <col min="1" max="1" width="10" style="361" customWidth="1"/>
    <col min="2" max="2" width="67.5546875" style="361" customWidth="1"/>
    <col min="3" max="3" width="15.109375" style="361" customWidth="1"/>
    <col min="4" max="5" width="16.109375" style="361" customWidth="1"/>
    <col min="6" max="6" width="16.109375" style="415" customWidth="1"/>
    <col min="7" max="7" width="17" style="415" customWidth="1"/>
    <col min="8" max="8" width="13.33203125" style="361" customWidth="1"/>
    <col min="9" max="11" width="16.109375" style="415" customWidth="1"/>
    <col min="12" max="12" width="18.5546875" style="415" customWidth="1"/>
    <col min="13" max="16384" width="9.109375" style="361"/>
  </cols>
  <sheetData>
    <row r="1" spans="1:12" ht="13.8">
      <c r="A1" s="301" t="s">
        <v>30</v>
      </c>
      <c r="B1" s="347" t="str">
        <f>'Info '!C2</f>
        <v>JSC "Liberty Bank"</v>
      </c>
      <c r="F1" s="361"/>
      <c r="G1" s="361"/>
      <c r="I1" s="361"/>
      <c r="J1" s="361"/>
      <c r="K1" s="361"/>
      <c r="L1" s="361"/>
    </row>
    <row r="2" spans="1:12">
      <c r="A2" s="302" t="s">
        <v>31</v>
      </c>
      <c r="B2" s="493">
        <f>'1. key ratios '!B2</f>
        <v>45199</v>
      </c>
      <c r="F2" s="361"/>
      <c r="G2" s="361"/>
      <c r="I2" s="361"/>
      <c r="J2" s="361"/>
      <c r="K2" s="361"/>
      <c r="L2" s="361"/>
    </row>
    <row r="3" spans="1:12">
      <c r="A3" s="303" t="s">
        <v>502</v>
      </c>
      <c r="F3" s="361"/>
      <c r="G3" s="361"/>
      <c r="I3" s="361"/>
      <c r="J3" s="361"/>
      <c r="K3" s="361"/>
      <c r="L3" s="361"/>
    </row>
    <row r="4" spans="1:12">
      <c r="F4" s="361"/>
      <c r="G4" s="361"/>
      <c r="I4" s="361"/>
      <c r="J4" s="361"/>
      <c r="K4" s="361"/>
      <c r="L4" s="361"/>
    </row>
    <row r="5" spans="1:12" ht="37.5" customHeight="1">
      <c r="A5" s="879" t="s">
        <v>519</v>
      </c>
      <c r="B5" s="880"/>
      <c r="C5" s="925" t="s">
        <v>503</v>
      </c>
      <c r="D5" s="926"/>
      <c r="E5" s="926"/>
      <c r="F5" s="926"/>
      <c r="G5" s="926"/>
      <c r="H5" s="927" t="s">
        <v>663</v>
      </c>
      <c r="I5" s="928"/>
      <c r="J5" s="928"/>
      <c r="K5" s="928"/>
      <c r="L5" s="929"/>
    </row>
    <row r="6" spans="1:12" ht="39.6" customHeight="1">
      <c r="A6" s="883"/>
      <c r="B6" s="884"/>
      <c r="C6" s="305"/>
      <c r="D6" s="359" t="s">
        <v>684</v>
      </c>
      <c r="E6" s="359" t="s">
        <v>683</v>
      </c>
      <c r="F6" s="359" t="s">
        <v>682</v>
      </c>
      <c r="G6" s="359" t="s">
        <v>681</v>
      </c>
      <c r="H6" s="418"/>
      <c r="I6" s="359" t="s">
        <v>684</v>
      </c>
      <c r="J6" s="359" t="s">
        <v>683</v>
      </c>
      <c r="K6" s="359" t="s">
        <v>682</v>
      </c>
      <c r="L6" s="359" t="s">
        <v>681</v>
      </c>
    </row>
    <row r="7" spans="1:12">
      <c r="A7" s="350">
        <v>1</v>
      </c>
      <c r="B7" s="367" t="s">
        <v>522</v>
      </c>
      <c r="C7" s="694">
        <v>785027241.10416937</v>
      </c>
      <c r="D7" s="684">
        <v>741306910.0092864</v>
      </c>
      <c r="E7" s="684">
        <v>10920737.714583004</v>
      </c>
      <c r="F7" s="695">
        <v>32799593.380299967</v>
      </c>
      <c r="G7" s="684">
        <v>0</v>
      </c>
      <c r="H7" s="684">
        <v>46629326.924357057</v>
      </c>
      <c r="I7" s="684">
        <v>16018856.0755718</v>
      </c>
      <c r="J7" s="684">
        <v>4187230.5635700771</v>
      </c>
      <c r="K7" s="684">
        <v>26423240.285215184</v>
      </c>
      <c r="L7" s="684">
        <v>0</v>
      </c>
    </row>
    <row r="8" spans="1:12">
      <c r="A8" s="350">
        <v>2</v>
      </c>
      <c r="B8" s="367" t="s">
        <v>435</v>
      </c>
      <c r="C8" s="696">
        <v>58462597.48317299</v>
      </c>
      <c r="D8" s="684">
        <v>57694635.397833996</v>
      </c>
      <c r="E8" s="684">
        <v>435945.25520600006</v>
      </c>
      <c r="F8" s="697">
        <v>332016.83013300004</v>
      </c>
      <c r="G8" s="697">
        <v>0</v>
      </c>
      <c r="H8" s="684">
        <v>716294.67842700635</v>
      </c>
      <c r="I8" s="697">
        <v>259755.88406799862</v>
      </c>
      <c r="J8" s="697">
        <v>263336.8639187325</v>
      </c>
      <c r="K8" s="697">
        <v>193201.93044027523</v>
      </c>
      <c r="L8" s="697">
        <v>0</v>
      </c>
    </row>
    <row r="9" spans="1:12">
      <c r="A9" s="350">
        <v>3</v>
      </c>
      <c r="B9" s="367" t="s">
        <v>436</v>
      </c>
      <c r="C9" s="696">
        <v>79875666.67515099</v>
      </c>
      <c r="D9" s="684">
        <v>79875666.67515099</v>
      </c>
      <c r="E9" s="684">
        <v>0</v>
      </c>
      <c r="F9" s="698">
        <v>0</v>
      </c>
      <c r="G9" s="698">
        <v>0</v>
      </c>
      <c r="H9" s="684">
        <v>596944.48160326539</v>
      </c>
      <c r="I9" s="698">
        <v>596944.48160326539</v>
      </c>
      <c r="J9" s="698">
        <v>0</v>
      </c>
      <c r="K9" s="698">
        <v>0</v>
      </c>
      <c r="L9" s="698">
        <v>0</v>
      </c>
    </row>
    <row r="10" spans="1:12">
      <c r="A10" s="350">
        <v>4</v>
      </c>
      <c r="B10" s="367" t="s">
        <v>523</v>
      </c>
      <c r="C10" s="696">
        <v>65317589.566744998</v>
      </c>
      <c r="D10" s="684">
        <v>62944161.528467</v>
      </c>
      <c r="E10" s="684">
        <v>2342662.5682779998</v>
      </c>
      <c r="F10" s="698">
        <v>30765.47</v>
      </c>
      <c r="G10" s="698">
        <v>0</v>
      </c>
      <c r="H10" s="684">
        <v>999461.10502672615</v>
      </c>
      <c r="I10" s="698">
        <v>568656.92150658008</v>
      </c>
      <c r="J10" s="698">
        <v>409451.193708356</v>
      </c>
      <c r="K10" s="698">
        <v>21352.989811790001</v>
      </c>
      <c r="L10" s="698">
        <v>0</v>
      </c>
    </row>
    <row r="11" spans="1:12">
      <c r="A11" s="350">
        <v>5</v>
      </c>
      <c r="B11" s="367" t="s">
        <v>437</v>
      </c>
      <c r="C11" s="696">
        <v>111013745.41178301</v>
      </c>
      <c r="D11" s="684">
        <v>109129813.704382</v>
      </c>
      <c r="E11" s="684">
        <v>941835.082819</v>
      </c>
      <c r="F11" s="698">
        <v>298130.16124299995</v>
      </c>
      <c r="G11" s="698">
        <v>643966.46333900001</v>
      </c>
      <c r="H11" s="684">
        <v>1312724.2442290145</v>
      </c>
      <c r="I11" s="698">
        <v>769266.2171754617</v>
      </c>
      <c r="J11" s="698">
        <v>127861.92355327557</v>
      </c>
      <c r="K11" s="698">
        <v>135148.06390037929</v>
      </c>
      <c r="L11" s="698">
        <v>280448.03959989798</v>
      </c>
    </row>
    <row r="12" spans="1:12">
      <c r="A12" s="350">
        <v>6</v>
      </c>
      <c r="B12" s="367" t="s">
        <v>438</v>
      </c>
      <c r="C12" s="696">
        <v>4113861.3858949998</v>
      </c>
      <c r="D12" s="684">
        <v>3872859.5799849997</v>
      </c>
      <c r="E12" s="684">
        <v>216666.65591</v>
      </c>
      <c r="F12" s="698">
        <v>24335.15</v>
      </c>
      <c r="G12" s="698">
        <v>0</v>
      </c>
      <c r="H12" s="684">
        <v>92708.147279205703</v>
      </c>
      <c r="I12" s="698">
        <v>19130.568365882235</v>
      </c>
      <c r="J12" s="698">
        <v>53896.140840833476</v>
      </c>
      <c r="K12" s="698">
        <v>19681.43807249</v>
      </c>
      <c r="L12" s="698">
        <v>0</v>
      </c>
    </row>
    <row r="13" spans="1:12">
      <c r="A13" s="350">
        <v>7</v>
      </c>
      <c r="B13" s="367" t="s">
        <v>439</v>
      </c>
      <c r="C13" s="696">
        <v>14657565.704278</v>
      </c>
      <c r="D13" s="684">
        <v>14125823.192081999</v>
      </c>
      <c r="E13" s="684">
        <v>256271.38999999998</v>
      </c>
      <c r="F13" s="698">
        <v>275471.12219600001</v>
      </c>
      <c r="G13" s="698">
        <v>0</v>
      </c>
      <c r="H13" s="684">
        <v>346542.29865726834</v>
      </c>
      <c r="I13" s="698">
        <v>162466.34546635559</v>
      </c>
      <c r="J13" s="698">
        <v>57705.032207432858</v>
      </c>
      <c r="K13" s="698">
        <v>126370.9209834799</v>
      </c>
      <c r="L13" s="698">
        <v>0</v>
      </c>
    </row>
    <row r="14" spans="1:12">
      <c r="A14" s="350">
        <v>8</v>
      </c>
      <c r="B14" s="367" t="s">
        <v>440</v>
      </c>
      <c r="C14" s="696">
        <v>6427891.3267719997</v>
      </c>
      <c r="D14" s="684">
        <v>6133045.0041620005</v>
      </c>
      <c r="E14" s="684">
        <v>0</v>
      </c>
      <c r="F14" s="698">
        <v>130751.14000000001</v>
      </c>
      <c r="G14" s="698">
        <v>164095.18260999999</v>
      </c>
      <c r="H14" s="684">
        <v>94371.694576838767</v>
      </c>
      <c r="I14" s="698">
        <v>26512.023496531692</v>
      </c>
      <c r="J14" s="698">
        <v>0</v>
      </c>
      <c r="K14" s="698">
        <v>57444.289585630002</v>
      </c>
      <c r="L14" s="698">
        <v>10415.381494677067</v>
      </c>
    </row>
    <row r="15" spans="1:12">
      <c r="A15" s="350">
        <v>9</v>
      </c>
      <c r="B15" s="367" t="s">
        <v>441</v>
      </c>
      <c r="C15" s="696">
        <v>14189090.211052999</v>
      </c>
      <c r="D15" s="684">
        <v>13693238.045724999</v>
      </c>
      <c r="E15" s="684">
        <v>301058.16532800003</v>
      </c>
      <c r="F15" s="698">
        <v>139686.43</v>
      </c>
      <c r="G15" s="698">
        <v>55107.57</v>
      </c>
      <c r="H15" s="684">
        <v>215544.42885404185</v>
      </c>
      <c r="I15" s="698">
        <v>115915.21178912319</v>
      </c>
      <c r="J15" s="698">
        <v>18787.228919945828</v>
      </c>
      <c r="K15" s="698">
        <v>80588.922635540002</v>
      </c>
      <c r="L15" s="698">
        <v>253.06550943281101</v>
      </c>
    </row>
    <row r="16" spans="1:12">
      <c r="A16" s="350">
        <v>10</v>
      </c>
      <c r="B16" s="367" t="s">
        <v>442</v>
      </c>
      <c r="C16" s="696">
        <v>1583674.0665440001</v>
      </c>
      <c r="D16" s="684">
        <v>1581625.956544</v>
      </c>
      <c r="E16" s="684">
        <v>0</v>
      </c>
      <c r="F16" s="698">
        <v>2048.11</v>
      </c>
      <c r="G16" s="698">
        <v>0</v>
      </c>
      <c r="H16" s="684">
        <v>5113.6712892544419</v>
      </c>
      <c r="I16" s="698">
        <v>3684.4509766144424</v>
      </c>
      <c r="J16" s="698">
        <v>0</v>
      </c>
      <c r="K16" s="698">
        <v>1429.22031264</v>
      </c>
      <c r="L16" s="698">
        <v>0</v>
      </c>
    </row>
    <row r="17" spans="1:12">
      <c r="A17" s="350">
        <v>11</v>
      </c>
      <c r="B17" s="367" t="s">
        <v>443</v>
      </c>
      <c r="C17" s="696">
        <v>1068883.3049899999</v>
      </c>
      <c r="D17" s="684">
        <v>998712.15498999995</v>
      </c>
      <c r="E17" s="684">
        <v>33233.230000000003</v>
      </c>
      <c r="F17" s="698">
        <v>36937.919999999998</v>
      </c>
      <c r="G17" s="698">
        <v>0</v>
      </c>
      <c r="H17" s="684">
        <v>45101.209332030659</v>
      </c>
      <c r="I17" s="698">
        <v>9922.4430429168624</v>
      </c>
      <c r="J17" s="698">
        <v>13343.0816529738</v>
      </c>
      <c r="K17" s="698">
        <v>21835.684636139998</v>
      </c>
      <c r="L17" s="698">
        <v>0</v>
      </c>
    </row>
    <row r="18" spans="1:12">
      <c r="A18" s="350">
        <v>12</v>
      </c>
      <c r="B18" s="367" t="s">
        <v>444</v>
      </c>
      <c r="C18" s="696">
        <v>244214824.21258503</v>
      </c>
      <c r="D18" s="684">
        <v>232568942.01408702</v>
      </c>
      <c r="E18" s="684">
        <v>5127016.8978009988</v>
      </c>
      <c r="F18" s="698">
        <v>6518865.300696997</v>
      </c>
      <c r="G18" s="698">
        <v>0</v>
      </c>
      <c r="H18" s="684">
        <v>7262456.2913400233</v>
      </c>
      <c r="I18" s="698">
        <v>1512867.416084307</v>
      </c>
      <c r="J18" s="698">
        <v>1433214.3575643557</v>
      </c>
      <c r="K18" s="698">
        <v>4316374.5176913608</v>
      </c>
      <c r="L18" s="698">
        <v>0</v>
      </c>
    </row>
    <row r="19" spans="1:12">
      <c r="A19" s="350">
        <v>13</v>
      </c>
      <c r="B19" s="367" t="s">
        <v>445</v>
      </c>
      <c r="C19" s="696">
        <v>74630194.754567996</v>
      </c>
      <c r="D19" s="684">
        <v>72799312.344567999</v>
      </c>
      <c r="E19" s="684">
        <v>542260.61</v>
      </c>
      <c r="F19" s="698">
        <v>1288621.8000000005</v>
      </c>
      <c r="G19" s="698">
        <v>0</v>
      </c>
      <c r="H19" s="684">
        <v>1447278.6039783945</v>
      </c>
      <c r="I19" s="698">
        <v>483134.49799481459</v>
      </c>
      <c r="J19" s="698">
        <v>130039.77667623962</v>
      </c>
      <c r="K19" s="698">
        <v>834104.3293073402</v>
      </c>
      <c r="L19" s="698">
        <v>0</v>
      </c>
    </row>
    <row r="20" spans="1:12">
      <c r="A20" s="350">
        <v>14</v>
      </c>
      <c r="B20" s="367" t="s">
        <v>446</v>
      </c>
      <c r="C20" s="696">
        <v>49498478.056162</v>
      </c>
      <c r="D20" s="684">
        <v>41343634.91629</v>
      </c>
      <c r="E20" s="684">
        <v>4438761.3379409993</v>
      </c>
      <c r="F20" s="698">
        <v>3247544.3953689998</v>
      </c>
      <c r="G20" s="698">
        <v>468537.40656200005</v>
      </c>
      <c r="H20" s="684">
        <v>1891287.2087963372</v>
      </c>
      <c r="I20" s="698">
        <v>212358.25390996781</v>
      </c>
      <c r="J20" s="698">
        <v>578828.43270253285</v>
      </c>
      <c r="K20" s="698">
        <v>1079399.7082207752</v>
      </c>
      <c r="L20" s="698">
        <v>20700.8139630613</v>
      </c>
    </row>
    <row r="21" spans="1:12">
      <c r="A21" s="350">
        <v>15</v>
      </c>
      <c r="B21" s="367" t="s">
        <v>447</v>
      </c>
      <c r="C21" s="696">
        <v>17886870.810559995</v>
      </c>
      <c r="D21" s="684">
        <v>15218253.037363999</v>
      </c>
      <c r="E21" s="684">
        <v>2174877.6931959991</v>
      </c>
      <c r="F21" s="698">
        <v>493740.07999999996</v>
      </c>
      <c r="G21" s="698">
        <v>0</v>
      </c>
      <c r="H21" s="684">
        <v>585063.52124657831</v>
      </c>
      <c r="I21" s="698">
        <v>72698.60102926234</v>
      </c>
      <c r="J21" s="698">
        <v>214431.34526707599</v>
      </c>
      <c r="K21" s="698">
        <v>297933.57495024003</v>
      </c>
      <c r="L21" s="698">
        <v>0</v>
      </c>
    </row>
    <row r="22" spans="1:12">
      <c r="A22" s="350">
        <v>16</v>
      </c>
      <c r="B22" s="367" t="s">
        <v>448</v>
      </c>
      <c r="C22" s="696">
        <v>56686375.339552</v>
      </c>
      <c r="D22" s="684">
        <v>56686375.339552</v>
      </c>
      <c r="E22" s="684">
        <v>0</v>
      </c>
      <c r="F22" s="698">
        <v>0</v>
      </c>
      <c r="G22" s="698">
        <v>0</v>
      </c>
      <c r="H22" s="684">
        <v>403770.39667351398</v>
      </c>
      <c r="I22" s="698">
        <v>403770.39667351398</v>
      </c>
      <c r="J22" s="698">
        <v>0</v>
      </c>
      <c r="K22" s="698">
        <v>0</v>
      </c>
      <c r="L22" s="698">
        <v>0</v>
      </c>
    </row>
    <row r="23" spans="1:12">
      <c r="A23" s="350">
        <v>17</v>
      </c>
      <c r="B23" s="367" t="s">
        <v>526</v>
      </c>
      <c r="C23" s="696">
        <v>3885927.4178440003</v>
      </c>
      <c r="D23" s="684">
        <v>3878777.177844</v>
      </c>
      <c r="E23" s="684">
        <v>7150.24</v>
      </c>
      <c r="F23" s="698">
        <v>0</v>
      </c>
      <c r="G23" s="698">
        <v>0</v>
      </c>
      <c r="H23" s="684">
        <v>22727.374349709269</v>
      </c>
      <c r="I23" s="698">
        <v>19888.406397253668</v>
      </c>
      <c r="J23" s="698">
        <v>2838.9679524556</v>
      </c>
      <c r="K23" s="698">
        <v>0</v>
      </c>
      <c r="L23" s="698">
        <v>0</v>
      </c>
    </row>
    <row r="24" spans="1:12">
      <c r="A24" s="350">
        <v>18</v>
      </c>
      <c r="B24" s="367" t="s">
        <v>449</v>
      </c>
      <c r="C24" s="696">
        <v>34287605.576212004</v>
      </c>
      <c r="D24" s="684">
        <v>34287605.576212004</v>
      </c>
      <c r="E24" s="684">
        <v>0</v>
      </c>
      <c r="F24" s="698">
        <v>0</v>
      </c>
      <c r="G24" s="698">
        <v>0</v>
      </c>
      <c r="H24" s="684">
        <v>142207.72470603854</v>
      </c>
      <c r="I24" s="698">
        <v>142207.72470603854</v>
      </c>
      <c r="J24" s="698">
        <v>0</v>
      </c>
      <c r="K24" s="698">
        <v>0</v>
      </c>
      <c r="L24" s="698">
        <v>0</v>
      </c>
    </row>
    <row r="25" spans="1:12">
      <c r="A25" s="350">
        <v>19</v>
      </c>
      <c r="B25" s="367" t="s">
        <v>450</v>
      </c>
      <c r="C25" s="696">
        <v>1679458.6599929999</v>
      </c>
      <c r="D25" s="684">
        <v>1651340.0799929998</v>
      </c>
      <c r="E25" s="684">
        <v>0</v>
      </c>
      <c r="F25" s="698">
        <v>28118.58</v>
      </c>
      <c r="G25" s="698">
        <v>0</v>
      </c>
      <c r="H25" s="684">
        <v>25514.53855037543</v>
      </c>
      <c r="I25" s="698">
        <v>4859.6981884154311</v>
      </c>
      <c r="J25" s="698">
        <v>0</v>
      </c>
      <c r="K25" s="698">
        <v>20654.840361959999</v>
      </c>
      <c r="L25" s="698">
        <v>0</v>
      </c>
    </row>
    <row r="26" spans="1:12">
      <c r="A26" s="350">
        <v>20</v>
      </c>
      <c r="B26" s="367" t="s">
        <v>525</v>
      </c>
      <c r="C26" s="696">
        <v>44784267.797052994</v>
      </c>
      <c r="D26" s="684">
        <v>32019998.976648998</v>
      </c>
      <c r="E26" s="684">
        <v>12758511.390403999</v>
      </c>
      <c r="F26" s="698">
        <v>5757.43</v>
      </c>
      <c r="G26" s="698">
        <v>0</v>
      </c>
      <c r="H26" s="684">
        <v>1055788.0130113834</v>
      </c>
      <c r="I26" s="698">
        <v>80120.091046317306</v>
      </c>
      <c r="J26" s="698">
        <v>972481.91565367591</v>
      </c>
      <c r="K26" s="698">
        <v>3186.0063113900001</v>
      </c>
      <c r="L26" s="698">
        <v>0</v>
      </c>
    </row>
    <row r="27" spans="1:12">
      <c r="A27" s="350">
        <v>21</v>
      </c>
      <c r="B27" s="367" t="s">
        <v>451</v>
      </c>
      <c r="C27" s="696">
        <v>21436505.824434999</v>
      </c>
      <c r="D27" s="684">
        <v>21436505.824434999</v>
      </c>
      <c r="E27" s="684">
        <v>0</v>
      </c>
      <c r="F27" s="698">
        <v>0</v>
      </c>
      <c r="G27" s="698">
        <v>0</v>
      </c>
      <c r="H27" s="684">
        <v>32460.592511541821</v>
      </c>
      <c r="I27" s="698">
        <v>32460.592511541821</v>
      </c>
      <c r="J27" s="698">
        <v>0</v>
      </c>
      <c r="K27" s="698">
        <v>0</v>
      </c>
      <c r="L27" s="698">
        <v>0</v>
      </c>
    </row>
    <row r="28" spans="1:12">
      <c r="A28" s="350">
        <v>22</v>
      </c>
      <c r="B28" s="367" t="s">
        <v>452</v>
      </c>
      <c r="C28" s="696">
        <v>10860288.007517999</v>
      </c>
      <c r="D28" s="684">
        <v>2737699.6520690001</v>
      </c>
      <c r="E28" s="684">
        <v>8067545.8354489999</v>
      </c>
      <c r="F28" s="698">
        <v>55042.520000000004</v>
      </c>
      <c r="G28" s="698">
        <v>0</v>
      </c>
      <c r="H28" s="684">
        <v>428840.1071013094</v>
      </c>
      <c r="I28" s="698">
        <v>16917.759677411526</v>
      </c>
      <c r="J28" s="698">
        <v>378129.63131353789</v>
      </c>
      <c r="K28" s="698">
        <v>33792.716110360001</v>
      </c>
      <c r="L28" s="698">
        <v>0</v>
      </c>
    </row>
    <row r="29" spans="1:12">
      <c r="A29" s="350">
        <v>23</v>
      </c>
      <c r="B29" s="367" t="s">
        <v>453</v>
      </c>
      <c r="C29" s="696">
        <v>193998231.43677899</v>
      </c>
      <c r="D29" s="684">
        <v>176495148.57752097</v>
      </c>
      <c r="E29" s="684">
        <v>8303805.2389270002</v>
      </c>
      <c r="F29" s="698">
        <v>8985679.4374509975</v>
      </c>
      <c r="G29" s="698">
        <v>213598.18288000001</v>
      </c>
      <c r="H29" s="684">
        <v>9164493.5219690055</v>
      </c>
      <c r="I29" s="698">
        <v>1482755.6357210644</v>
      </c>
      <c r="J29" s="698">
        <v>2213166.7174282442</v>
      </c>
      <c r="K29" s="698">
        <v>5454921.5152020846</v>
      </c>
      <c r="L29" s="698">
        <v>13649.653617613649</v>
      </c>
    </row>
    <row r="30" spans="1:12">
      <c r="A30" s="350">
        <v>24</v>
      </c>
      <c r="B30" s="367" t="s">
        <v>524</v>
      </c>
      <c r="C30" s="696">
        <v>551599630.22785974</v>
      </c>
      <c r="D30" s="684">
        <v>514113030.17645371</v>
      </c>
      <c r="E30" s="684">
        <v>14231690.913762005</v>
      </c>
      <c r="F30" s="698">
        <v>19780131.126052998</v>
      </c>
      <c r="G30" s="698">
        <v>3474778.0115910005</v>
      </c>
      <c r="H30" s="684">
        <v>20923459.205576584</v>
      </c>
      <c r="I30" s="698">
        <v>4916012.1245789528</v>
      </c>
      <c r="J30" s="698">
        <v>4322758.5812452612</v>
      </c>
      <c r="K30" s="698">
        <v>10978415.170638775</v>
      </c>
      <c r="L30" s="698">
        <v>706273.32911359624</v>
      </c>
    </row>
    <row r="31" spans="1:12">
      <c r="A31" s="350">
        <v>25</v>
      </c>
      <c r="B31" s="367" t="s">
        <v>454</v>
      </c>
      <c r="C31" s="696">
        <v>66246126.396725006</v>
      </c>
      <c r="D31" s="684">
        <v>60294341.010946006</v>
      </c>
      <c r="E31" s="684">
        <v>2227297.2070979998</v>
      </c>
      <c r="F31" s="698">
        <v>3724488.1786810011</v>
      </c>
      <c r="G31" s="698">
        <v>0</v>
      </c>
      <c r="H31" s="684">
        <v>3772006.8773190919</v>
      </c>
      <c r="I31" s="698">
        <v>319488.189200508</v>
      </c>
      <c r="J31" s="698">
        <v>767333.9632300142</v>
      </c>
      <c r="K31" s="698">
        <v>2685184.7248885697</v>
      </c>
      <c r="L31" s="698">
        <v>0</v>
      </c>
    </row>
    <row r="32" spans="1:12">
      <c r="A32" s="350">
        <v>26</v>
      </c>
      <c r="B32" s="367" t="s">
        <v>521</v>
      </c>
      <c r="C32" s="696">
        <v>340063275.13166612</v>
      </c>
      <c r="D32" s="684">
        <v>293748540.41988504</v>
      </c>
      <c r="E32" s="684">
        <v>12221026.281257004</v>
      </c>
      <c r="F32" s="698">
        <v>34093708.430524066</v>
      </c>
      <c r="G32" s="698">
        <v>0</v>
      </c>
      <c r="H32" s="684">
        <v>32920498.597308744</v>
      </c>
      <c r="I32" s="698">
        <v>2423831.1061980966</v>
      </c>
      <c r="J32" s="698">
        <v>3884964.4063457018</v>
      </c>
      <c r="K32" s="698">
        <v>26611703.084764946</v>
      </c>
      <c r="L32" s="698">
        <v>0</v>
      </c>
    </row>
    <row r="33" spans="1:12" ht="13.8">
      <c r="A33" s="350">
        <v>27</v>
      </c>
      <c r="B33" s="417" t="s">
        <v>64</v>
      </c>
      <c r="C33" s="699">
        <v>2853495865.8900657</v>
      </c>
      <c r="D33" s="699">
        <v>2650635996.3724771</v>
      </c>
      <c r="E33" s="699">
        <v>85548353.707958996</v>
      </c>
      <c r="F33" s="699">
        <v>112291432.99264702</v>
      </c>
      <c r="G33" s="699">
        <v>5020082.8169820001</v>
      </c>
      <c r="H33" s="705">
        <v>131131985.45807034</v>
      </c>
      <c r="I33" s="699">
        <v>30674481.116980001</v>
      </c>
      <c r="J33" s="699">
        <v>20029800.123750724</v>
      </c>
      <c r="K33" s="699">
        <v>79395963.934041351</v>
      </c>
      <c r="L33" s="699">
        <v>1031740.283298279</v>
      </c>
    </row>
    <row r="34" spans="1:12">
      <c r="A34" s="380"/>
      <c r="B34" s="380"/>
      <c r="C34" s="380"/>
      <c r="D34" s="380"/>
      <c r="E34" s="380"/>
      <c r="H34" s="380"/>
    </row>
    <row r="35" spans="1:12">
      <c r="A35" s="380"/>
      <c r="B35" s="416"/>
      <c r="C35" s="416"/>
      <c r="D35" s="380"/>
      <c r="E35" s="380"/>
      <c r="H35" s="380"/>
    </row>
    <row r="36" spans="1:12" s="392" customFormat="1" ht="13.8">
      <c r="A36" s="787"/>
      <c r="F36" s="788"/>
      <c r="G36" s="788"/>
      <c r="I36" s="788"/>
      <c r="J36" s="788"/>
      <c r="K36" s="788"/>
      <c r="L36" s="788"/>
    </row>
    <row r="37" spans="1:12">
      <c r="A37" s="578"/>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85" zoomScaleNormal="85" workbookViewId="0">
      <selection activeCell="A3" sqref="A3"/>
    </sheetView>
  </sheetViews>
  <sheetFormatPr defaultColWidth="8.6640625" defaultRowHeight="12"/>
  <cols>
    <col min="1" max="1" width="10.33203125" style="419" customWidth="1"/>
    <col min="2" max="2" width="74.33203125" style="419" customWidth="1"/>
    <col min="3" max="11" width="24.44140625" style="419" customWidth="1"/>
    <col min="12" max="16384" width="8.6640625" style="419"/>
  </cols>
  <sheetData>
    <row r="1" spans="1:11" s="361" customFormat="1" ht="13.8">
      <c r="A1" s="301" t="s">
        <v>30</v>
      </c>
      <c r="B1" s="347" t="str">
        <f>'Info '!C2</f>
        <v>JSC "Liberty Bank"</v>
      </c>
    </row>
    <row r="2" spans="1:11" s="361" customFormat="1">
      <c r="A2" s="302" t="s">
        <v>31</v>
      </c>
      <c r="B2" s="493">
        <f>'1. key ratios '!B2</f>
        <v>45199</v>
      </c>
    </row>
    <row r="3" spans="1:11" s="361" customFormat="1">
      <c r="A3" s="303" t="s">
        <v>504</v>
      </c>
    </row>
    <row r="4" spans="1:11">
      <c r="C4" s="422" t="s">
        <v>698</v>
      </c>
      <c r="D4" s="422" t="s">
        <v>697</v>
      </c>
      <c r="E4" s="422" t="s">
        <v>696</v>
      </c>
      <c r="F4" s="422" t="s">
        <v>695</v>
      </c>
      <c r="G4" s="422" t="s">
        <v>694</v>
      </c>
      <c r="H4" s="422" t="s">
        <v>693</v>
      </c>
      <c r="I4" s="422" t="s">
        <v>692</v>
      </c>
      <c r="J4" s="422" t="s">
        <v>691</v>
      </c>
      <c r="K4" s="422" t="s">
        <v>690</v>
      </c>
    </row>
    <row r="5" spans="1:11" ht="53.25" customHeight="1">
      <c r="A5" s="930" t="s">
        <v>689</v>
      </c>
      <c r="B5" s="931"/>
      <c r="C5" s="421" t="s">
        <v>505</v>
      </c>
      <c r="D5" s="421" t="s">
        <v>506</v>
      </c>
      <c r="E5" s="421" t="s">
        <v>507</v>
      </c>
      <c r="F5" s="421" t="s">
        <v>508</v>
      </c>
      <c r="G5" s="421" t="s">
        <v>509</v>
      </c>
      <c r="H5" s="421" t="s">
        <v>510</v>
      </c>
      <c r="I5" s="421" t="s">
        <v>511</v>
      </c>
      <c r="J5" s="421" t="s">
        <v>512</v>
      </c>
      <c r="K5" s="421" t="s">
        <v>513</v>
      </c>
    </row>
    <row r="6" spans="1:11">
      <c r="A6" s="349">
        <v>1</v>
      </c>
      <c r="B6" s="349" t="s">
        <v>473</v>
      </c>
      <c r="C6" s="684">
        <v>22198891.688671999</v>
      </c>
      <c r="D6" s="684">
        <v>1260891.8195272</v>
      </c>
      <c r="E6" s="684">
        <v>0</v>
      </c>
      <c r="F6" s="684">
        <v>172287179.67096323</v>
      </c>
      <c r="G6" s="684">
        <v>1225301236.7363889</v>
      </c>
      <c r="H6" s="684">
        <v>10178452</v>
      </c>
      <c r="I6" s="684">
        <v>585511414.65853822</v>
      </c>
      <c r="J6" s="684">
        <v>27504458.71136646</v>
      </c>
      <c r="K6" s="684">
        <v>809253340.60460973</v>
      </c>
    </row>
    <row r="7" spans="1:11">
      <c r="A7" s="349">
        <v>2</v>
      </c>
      <c r="B7" s="350" t="s">
        <v>514</v>
      </c>
      <c r="C7" s="684"/>
      <c r="D7" s="684">
        <v>0</v>
      </c>
      <c r="E7" s="684"/>
      <c r="F7" s="684"/>
      <c r="G7" s="684"/>
      <c r="H7" s="684"/>
      <c r="I7" s="684"/>
      <c r="J7" s="684"/>
      <c r="K7" s="684">
        <v>22094776.84</v>
      </c>
    </row>
    <row r="8" spans="1:11">
      <c r="A8" s="349">
        <v>3</v>
      </c>
      <c r="B8" s="350" t="s">
        <v>481</v>
      </c>
      <c r="C8" s="684">
        <v>18393208.1219</v>
      </c>
      <c r="D8" s="684"/>
      <c r="E8" s="684"/>
      <c r="F8" s="684"/>
      <c r="G8" s="684"/>
      <c r="H8" s="684"/>
      <c r="I8" s="684"/>
      <c r="J8" s="684"/>
      <c r="K8" s="684">
        <v>199216353.36212704</v>
      </c>
    </row>
    <row r="9" spans="1:11">
      <c r="A9" s="349">
        <v>4</v>
      </c>
      <c r="B9" s="381" t="s">
        <v>515</v>
      </c>
      <c r="C9" s="700">
        <v>0</v>
      </c>
      <c r="D9" s="700"/>
      <c r="E9" s="700"/>
      <c r="F9" s="700">
        <v>1990394.9562143697</v>
      </c>
      <c r="G9" s="700">
        <v>27761260.88840697</v>
      </c>
      <c r="H9" s="700">
        <v>0</v>
      </c>
      <c r="I9" s="700">
        <v>21702934.083407</v>
      </c>
      <c r="J9" s="700"/>
      <c r="K9" s="700">
        <v>65856925.881600805</v>
      </c>
    </row>
    <row r="10" spans="1:11">
      <c r="A10" s="349">
        <v>5</v>
      </c>
      <c r="B10" s="371" t="s">
        <v>516</v>
      </c>
      <c r="C10" s="700"/>
      <c r="D10" s="700"/>
      <c r="E10" s="700"/>
      <c r="F10" s="700"/>
      <c r="G10" s="700"/>
      <c r="H10" s="700"/>
      <c r="I10" s="700"/>
      <c r="J10" s="700"/>
      <c r="K10" s="700"/>
    </row>
    <row r="11" spans="1:11">
      <c r="A11" s="349">
        <v>6</v>
      </c>
      <c r="B11" s="371" t="s">
        <v>517</v>
      </c>
      <c r="C11" s="700"/>
      <c r="D11" s="700"/>
      <c r="E11" s="700"/>
      <c r="F11" s="700"/>
      <c r="G11" s="700"/>
      <c r="H11" s="700"/>
      <c r="I11" s="700"/>
      <c r="J11" s="700"/>
      <c r="K11" s="700"/>
    </row>
    <row r="13" spans="1:11" ht="13.8">
      <c r="B13" s="42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85" zoomScaleNormal="85" workbookViewId="0"/>
  </sheetViews>
  <sheetFormatPr defaultColWidth="8.6640625" defaultRowHeight="14.4"/>
  <cols>
    <col min="1" max="1" width="10.109375" style="423" bestFit="1" customWidth="1"/>
    <col min="2" max="2" width="61.5546875" style="423" customWidth="1"/>
    <col min="3" max="18" width="13.109375" style="423" customWidth="1"/>
    <col min="19" max="19" width="26.44140625" style="423" customWidth="1"/>
    <col min="20" max="20" width="27.88671875" style="423" customWidth="1"/>
    <col min="21" max="21" width="26.88671875" style="423" customWidth="1"/>
    <col min="22" max="22" width="31" style="423" customWidth="1"/>
    <col min="23" max="16384" width="8.6640625" style="423"/>
  </cols>
  <sheetData>
    <row r="1" spans="1:22">
      <c r="A1" s="301" t="s">
        <v>30</v>
      </c>
      <c r="B1" s="347" t="str">
        <f>'Info '!C2</f>
        <v>JSC "Liberty Bank"</v>
      </c>
    </row>
    <row r="2" spans="1:22">
      <c r="A2" s="302" t="s">
        <v>31</v>
      </c>
      <c r="B2" s="493">
        <f>'1. key ratios '!B2</f>
        <v>45199</v>
      </c>
    </row>
    <row r="3" spans="1:22">
      <c r="A3" s="303" t="s">
        <v>532</v>
      </c>
      <c r="B3" s="361"/>
    </row>
    <row r="4" spans="1:22">
      <c r="A4" s="303"/>
      <c r="B4" s="361"/>
    </row>
    <row r="5" spans="1:22">
      <c r="A5" s="932" t="s">
        <v>533</v>
      </c>
      <c r="B5" s="933"/>
      <c r="C5" s="937" t="s">
        <v>699</v>
      </c>
      <c r="D5" s="937"/>
      <c r="E5" s="937"/>
      <c r="F5" s="937"/>
      <c r="G5" s="937"/>
      <c r="H5" s="937" t="s">
        <v>551</v>
      </c>
      <c r="I5" s="937"/>
      <c r="J5" s="937"/>
      <c r="K5" s="937"/>
      <c r="L5" s="937"/>
      <c r="M5" s="937" t="s">
        <v>663</v>
      </c>
      <c r="N5" s="937"/>
      <c r="O5" s="937"/>
      <c r="P5" s="937"/>
      <c r="Q5" s="937"/>
      <c r="R5" s="936" t="s">
        <v>534</v>
      </c>
      <c r="S5" s="936" t="s">
        <v>548</v>
      </c>
      <c r="T5" s="936" t="s">
        <v>549</v>
      </c>
      <c r="U5" s="936" t="s">
        <v>710</v>
      </c>
      <c r="V5" s="936" t="s">
        <v>711</v>
      </c>
    </row>
    <row r="6" spans="1:22" ht="22.5" customHeight="1">
      <c r="A6" s="934"/>
      <c r="B6" s="935"/>
      <c r="C6" s="433"/>
      <c r="D6" s="359" t="s">
        <v>684</v>
      </c>
      <c r="E6" s="359" t="s">
        <v>683</v>
      </c>
      <c r="F6" s="359" t="s">
        <v>682</v>
      </c>
      <c r="G6" s="359" t="s">
        <v>681</v>
      </c>
      <c r="H6" s="433"/>
      <c r="I6" s="359" t="s">
        <v>684</v>
      </c>
      <c r="J6" s="359" t="s">
        <v>683</v>
      </c>
      <c r="K6" s="359" t="s">
        <v>682</v>
      </c>
      <c r="L6" s="359" t="s">
        <v>681</v>
      </c>
      <c r="M6" s="433"/>
      <c r="N6" s="359" t="s">
        <v>684</v>
      </c>
      <c r="O6" s="359" t="s">
        <v>683</v>
      </c>
      <c r="P6" s="359" t="s">
        <v>682</v>
      </c>
      <c r="Q6" s="359" t="s">
        <v>681</v>
      </c>
      <c r="R6" s="936"/>
      <c r="S6" s="936"/>
      <c r="T6" s="936"/>
      <c r="U6" s="936"/>
      <c r="V6" s="936"/>
    </row>
    <row r="7" spans="1:22">
      <c r="A7" s="431">
        <v>1</v>
      </c>
      <c r="B7" s="432" t="s">
        <v>542</v>
      </c>
      <c r="C7" s="700">
        <v>116937.36</v>
      </c>
      <c r="D7" s="700">
        <v>88415.05</v>
      </c>
      <c r="E7" s="700">
        <v>28522.31</v>
      </c>
      <c r="F7" s="700">
        <v>0</v>
      </c>
      <c r="G7" s="700">
        <v>0</v>
      </c>
      <c r="H7" s="700">
        <v>117414.75</v>
      </c>
      <c r="I7" s="700">
        <v>88622.5</v>
      </c>
      <c r="J7" s="700">
        <v>28792.25</v>
      </c>
      <c r="K7" s="700">
        <v>0</v>
      </c>
      <c r="L7" s="700">
        <v>0</v>
      </c>
      <c r="M7" s="700">
        <v>12385.340611690781</v>
      </c>
      <c r="N7" s="700">
        <v>953.51803942888</v>
      </c>
      <c r="O7" s="700">
        <v>11431.822572261901</v>
      </c>
      <c r="P7" s="700">
        <v>0</v>
      </c>
      <c r="Q7" s="700">
        <v>0</v>
      </c>
      <c r="R7" s="700">
        <v>5</v>
      </c>
      <c r="S7" s="701">
        <v>0.188</v>
      </c>
      <c r="T7" s="701">
        <v>0.21679000000000001</v>
      </c>
      <c r="U7" s="701">
        <v>0.21839229981761174</v>
      </c>
      <c r="V7" s="702">
        <v>27.777006259121645</v>
      </c>
    </row>
    <row r="8" spans="1:22">
      <c r="A8" s="431">
        <v>2</v>
      </c>
      <c r="B8" s="430" t="s">
        <v>541</v>
      </c>
      <c r="C8" s="700">
        <v>1094164424.7554345</v>
      </c>
      <c r="D8" s="700">
        <v>1000653573.0619816</v>
      </c>
      <c r="E8" s="700">
        <v>32790497.409322001</v>
      </c>
      <c r="F8" s="700">
        <v>60720354.284130998</v>
      </c>
      <c r="G8" s="700">
        <v>0</v>
      </c>
      <c r="H8" s="700">
        <v>1112527890.3823171</v>
      </c>
      <c r="I8" s="700">
        <v>1008766425.6306251</v>
      </c>
      <c r="J8" s="700">
        <v>33353581.017531</v>
      </c>
      <c r="K8" s="700">
        <v>70407883.734156996</v>
      </c>
      <c r="L8" s="700">
        <v>0</v>
      </c>
      <c r="M8" s="700">
        <v>87023021.255951345</v>
      </c>
      <c r="N8" s="700">
        <v>20003724.700446703</v>
      </c>
      <c r="O8" s="700">
        <v>10662984.199108895</v>
      </c>
      <c r="P8" s="700">
        <v>56356312.356395759</v>
      </c>
      <c r="Q8" s="700">
        <v>0</v>
      </c>
      <c r="R8" s="700">
        <v>409254</v>
      </c>
      <c r="S8" s="701">
        <v>0.23788668291433726</v>
      </c>
      <c r="T8" s="701">
        <v>0.2849554330767205</v>
      </c>
      <c r="U8" s="701">
        <v>0.23561624271184961</v>
      </c>
      <c r="V8" s="702">
        <v>33.098269856168251</v>
      </c>
    </row>
    <row r="9" spans="1:22">
      <c r="A9" s="431">
        <v>3</v>
      </c>
      <c r="B9" s="430" t="s">
        <v>540</v>
      </c>
      <c r="C9" s="700">
        <v>0</v>
      </c>
      <c r="D9" s="700">
        <v>0</v>
      </c>
      <c r="E9" s="700">
        <v>0</v>
      </c>
      <c r="F9" s="700">
        <v>0</v>
      </c>
      <c r="G9" s="700">
        <v>0</v>
      </c>
      <c r="H9" s="700">
        <v>0</v>
      </c>
      <c r="I9" s="700">
        <v>0</v>
      </c>
      <c r="J9" s="700">
        <v>0</v>
      </c>
      <c r="K9" s="700">
        <v>0</v>
      </c>
      <c r="L9" s="700">
        <v>0</v>
      </c>
      <c r="M9" s="700">
        <v>0</v>
      </c>
      <c r="N9" s="700">
        <v>0</v>
      </c>
      <c r="O9" s="700">
        <v>0</v>
      </c>
      <c r="P9" s="700">
        <v>0</v>
      </c>
      <c r="Q9" s="700">
        <v>0</v>
      </c>
      <c r="R9" s="700">
        <v>0</v>
      </c>
      <c r="S9" s="701">
        <v>0</v>
      </c>
      <c r="T9" s="701">
        <v>0</v>
      </c>
      <c r="U9" s="701">
        <v>0</v>
      </c>
      <c r="V9" s="702">
        <v>0</v>
      </c>
    </row>
    <row r="10" spans="1:22">
      <c r="A10" s="431">
        <v>4</v>
      </c>
      <c r="B10" s="430" t="s">
        <v>539</v>
      </c>
      <c r="C10" s="700">
        <v>8444536.9499999993</v>
      </c>
      <c r="D10" s="700">
        <v>7463453.9000000004</v>
      </c>
      <c r="E10" s="700">
        <v>453271.31</v>
      </c>
      <c r="F10" s="700">
        <v>527811.74</v>
      </c>
      <c r="G10" s="700">
        <v>0</v>
      </c>
      <c r="H10" s="700">
        <v>8643561.8499999996</v>
      </c>
      <c r="I10" s="700">
        <v>7537997.0199999996</v>
      </c>
      <c r="J10" s="700">
        <v>462701.79</v>
      </c>
      <c r="K10" s="700">
        <v>642863.04</v>
      </c>
      <c r="L10" s="700">
        <v>0</v>
      </c>
      <c r="M10" s="700">
        <v>952727.17385102715</v>
      </c>
      <c r="N10" s="700">
        <v>134732.45314982667</v>
      </c>
      <c r="O10" s="700">
        <v>267519.98053155054</v>
      </c>
      <c r="P10" s="700">
        <v>550474.74016964994</v>
      </c>
      <c r="Q10" s="700">
        <v>0</v>
      </c>
      <c r="R10" s="700">
        <v>15801</v>
      </c>
      <c r="S10" s="701">
        <v>0.22043211647268524</v>
      </c>
      <c r="T10" s="701">
        <v>0.24599552315815196</v>
      </c>
      <c r="U10" s="701">
        <v>0.21980368902805145</v>
      </c>
      <c r="V10" s="702">
        <v>14.19882469168234</v>
      </c>
    </row>
    <row r="11" spans="1:22">
      <c r="A11" s="431">
        <v>5</v>
      </c>
      <c r="B11" s="430" t="s">
        <v>538</v>
      </c>
      <c r="C11" s="700">
        <v>5750562.9099000003</v>
      </c>
      <c r="D11" s="700">
        <v>4790386.3641499998</v>
      </c>
      <c r="E11" s="700">
        <v>284136.78000000003</v>
      </c>
      <c r="F11" s="700">
        <v>676039.76575000002</v>
      </c>
      <c r="G11" s="700">
        <v>0</v>
      </c>
      <c r="H11" s="700">
        <v>5889293.8699000003</v>
      </c>
      <c r="I11" s="700">
        <v>4874210.5741499998</v>
      </c>
      <c r="J11" s="700">
        <v>292606.01</v>
      </c>
      <c r="K11" s="700">
        <v>722477.28575000004</v>
      </c>
      <c r="L11" s="700">
        <v>0</v>
      </c>
      <c r="M11" s="700">
        <v>697549.63268908614</v>
      </c>
      <c r="N11" s="700">
        <v>40444.019604543726</v>
      </c>
      <c r="O11" s="700">
        <v>126178.5116756724</v>
      </c>
      <c r="P11" s="700">
        <v>530927.10140886996</v>
      </c>
      <c r="Q11" s="700">
        <v>0</v>
      </c>
      <c r="R11" s="700">
        <v>14180</v>
      </c>
      <c r="S11" s="701">
        <v>0.19049551834939962</v>
      </c>
      <c r="T11" s="701">
        <v>0.22492443507785972</v>
      </c>
      <c r="U11" s="701">
        <v>0.18867884754622533</v>
      </c>
      <c r="V11" s="702">
        <v>14.005095653758982</v>
      </c>
    </row>
    <row r="12" spans="1:22">
      <c r="A12" s="431">
        <v>6</v>
      </c>
      <c r="B12" s="430" t="s">
        <v>537</v>
      </c>
      <c r="C12" s="700">
        <v>22621224.288883001</v>
      </c>
      <c r="D12" s="700">
        <v>20296889.498883002</v>
      </c>
      <c r="E12" s="700">
        <v>556115.17000000004</v>
      </c>
      <c r="F12" s="700">
        <v>1768219.62</v>
      </c>
      <c r="G12" s="700">
        <v>0</v>
      </c>
      <c r="H12" s="700">
        <v>23072126.070742998</v>
      </c>
      <c r="I12" s="700">
        <v>20398928.420743</v>
      </c>
      <c r="J12" s="700">
        <v>567181.38</v>
      </c>
      <c r="K12" s="700">
        <v>2106016.27</v>
      </c>
      <c r="L12" s="700">
        <v>0</v>
      </c>
      <c r="M12" s="700">
        <v>2386739.1775338002</v>
      </c>
      <c r="N12" s="700">
        <v>411626.25899089494</v>
      </c>
      <c r="O12" s="700">
        <v>255649.87416196513</v>
      </c>
      <c r="P12" s="700">
        <v>1719463.04438094</v>
      </c>
      <c r="Q12" s="700">
        <v>0</v>
      </c>
      <c r="R12" s="700">
        <v>23586</v>
      </c>
      <c r="S12" s="701">
        <v>0</v>
      </c>
      <c r="T12" s="701">
        <v>0.217687504870095</v>
      </c>
      <c r="U12" s="701">
        <v>0.10290673919593885</v>
      </c>
      <c r="V12" s="702">
        <v>25.170607171515144</v>
      </c>
    </row>
    <row r="13" spans="1:22">
      <c r="A13" s="431">
        <v>7</v>
      </c>
      <c r="B13" s="430" t="s">
        <v>536</v>
      </c>
      <c r="C13" s="700">
        <v>260843236.070021</v>
      </c>
      <c r="D13" s="700">
        <v>254392531.933911</v>
      </c>
      <c r="E13" s="700">
        <v>4694679.2544200001</v>
      </c>
      <c r="F13" s="700">
        <v>1756024.88169</v>
      </c>
      <c r="G13" s="700">
        <v>0</v>
      </c>
      <c r="H13" s="700">
        <v>262388583.53535599</v>
      </c>
      <c r="I13" s="700">
        <v>255761983.81078199</v>
      </c>
      <c r="J13" s="700">
        <v>4758794.3006520001</v>
      </c>
      <c r="K13" s="700">
        <v>1867805.423922</v>
      </c>
      <c r="L13" s="700">
        <v>0</v>
      </c>
      <c r="M13" s="700">
        <v>2045751.9013499999</v>
      </c>
      <c r="N13" s="700">
        <v>353371.77886012435</v>
      </c>
      <c r="O13" s="700">
        <v>885486.13946321746</v>
      </c>
      <c r="P13" s="700">
        <v>806893.98302665807</v>
      </c>
      <c r="Q13" s="700">
        <v>0</v>
      </c>
      <c r="R13" s="700">
        <v>3340</v>
      </c>
      <c r="S13" s="701">
        <v>0.11195445418712699</v>
      </c>
      <c r="T13" s="701">
        <v>0.12806257142605337</v>
      </c>
      <c r="U13" s="701">
        <v>0.11293038225875465</v>
      </c>
      <c r="V13" s="702">
        <v>125.00976919867097</v>
      </c>
    </row>
    <row r="14" spans="1:22">
      <c r="A14" s="425">
        <v>7.1</v>
      </c>
      <c r="B14" s="424" t="s">
        <v>545</v>
      </c>
      <c r="C14" s="700">
        <v>224613326.75167301</v>
      </c>
      <c r="D14" s="700">
        <v>218728403.41583201</v>
      </c>
      <c r="E14" s="700">
        <v>4218175.5841509998</v>
      </c>
      <c r="F14" s="700">
        <v>1666747.7516900001</v>
      </c>
      <c r="G14" s="700">
        <v>0</v>
      </c>
      <c r="H14" s="700">
        <v>226005917.413973</v>
      </c>
      <c r="I14" s="700">
        <v>219955119.749513</v>
      </c>
      <c r="J14" s="700">
        <v>4273302.8005379997</v>
      </c>
      <c r="K14" s="700">
        <v>1777494.8639219999</v>
      </c>
      <c r="L14" s="700">
        <v>0</v>
      </c>
      <c r="M14" s="700">
        <v>1698258.5067499999</v>
      </c>
      <c r="N14" s="700">
        <v>174127.14676139463</v>
      </c>
      <c r="O14" s="700">
        <v>795148.97273187712</v>
      </c>
      <c r="P14" s="700">
        <v>728982.38725672814</v>
      </c>
      <c r="Q14" s="700">
        <v>0</v>
      </c>
      <c r="R14" s="700">
        <v>2677</v>
      </c>
      <c r="S14" s="701">
        <v>0.11066715324700833</v>
      </c>
      <c r="T14" s="701">
        <v>0.12625470077038581</v>
      </c>
      <c r="U14" s="701">
        <v>0.11312541537653584</v>
      </c>
      <c r="V14" s="702">
        <v>124.47583738071359</v>
      </c>
    </row>
    <row r="15" spans="1:22">
      <c r="A15" s="425">
        <v>7.2</v>
      </c>
      <c r="B15" s="424" t="s">
        <v>547</v>
      </c>
      <c r="C15" s="700">
        <v>9831735.5940060001</v>
      </c>
      <c r="D15" s="700">
        <v>9831735.5940060001</v>
      </c>
      <c r="E15" s="700">
        <v>0</v>
      </c>
      <c r="F15" s="700">
        <v>0</v>
      </c>
      <c r="G15" s="700">
        <v>0</v>
      </c>
      <c r="H15" s="700">
        <v>9864891.116595</v>
      </c>
      <c r="I15" s="700">
        <v>9864891.116595</v>
      </c>
      <c r="J15" s="700">
        <v>0</v>
      </c>
      <c r="K15" s="700">
        <v>0</v>
      </c>
      <c r="L15" s="700">
        <v>0</v>
      </c>
      <c r="M15" s="700">
        <v>14040.75181</v>
      </c>
      <c r="N15" s="700">
        <v>14040.75181</v>
      </c>
      <c r="O15" s="700">
        <v>0</v>
      </c>
      <c r="P15" s="700">
        <v>0</v>
      </c>
      <c r="Q15" s="700">
        <v>0</v>
      </c>
      <c r="R15" s="700">
        <v>100</v>
      </c>
      <c r="S15" s="701">
        <v>0.10542460861216861</v>
      </c>
      <c r="T15" s="701">
        <v>0.11962046212122374</v>
      </c>
      <c r="U15" s="701">
        <v>0.10497832475889488</v>
      </c>
      <c r="V15" s="702">
        <v>151.79736174326851</v>
      </c>
    </row>
    <row r="16" spans="1:22">
      <c r="A16" s="425">
        <v>7.3</v>
      </c>
      <c r="B16" s="424" t="s">
        <v>544</v>
      </c>
      <c r="C16" s="700">
        <v>26398173.724342</v>
      </c>
      <c r="D16" s="700">
        <v>25832392.924073</v>
      </c>
      <c r="E16" s="700">
        <v>476503.67026899999</v>
      </c>
      <c r="F16" s="700">
        <v>89277.13</v>
      </c>
      <c r="G16" s="700">
        <v>0</v>
      </c>
      <c r="H16" s="700">
        <v>26517775.004788</v>
      </c>
      <c r="I16" s="700">
        <v>25941972.944674</v>
      </c>
      <c r="J16" s="700">
        <v>485491.50011399999</v>
      </c>
      <c r="K16" s="700">
        <v>90310.56</v>
      </c>
      <c r="L16" s="700">
        <v>0</v>
      </c>
      <c r="M16" s="700">
        <v>205248.69079012313</v>
      </c>
      <c r="N16" s="700">
        <v>36999.92828885276</v>
      </c>
      <c r="O16" s="700">
        <v>90337.16673134036</v>
      </c>
      <c r="P16" s="700">
        <v>77911.595769930005</v>
      </c>
      <c r="Q16" s="700">
        <v>0</v>
      </c>
      <c r="R16" s="700">
        <v>563</v>
      </c>
      <c r="S16" s="701">
        <v>0.1252839236598825</v>
      </c>
      <c r="T16" s="701">
        <v>0.14640997429288141</v>
      </c>
      <c r="U16" s="701">
        <v>0.11423257421014986</v>
      </c>
      <c r="V16" s="702">
        <v>119.57604765769163</v>
      </c>
    </row>
    <row r="17" spans="1:22">
      <c r="A17" s="431">
        <v>8</v>
      </c>
      <c r="B17" s="430" t="s">
        <v>543</v>
      </c>
      <c r="C17" s="700">
        <v>94318420.535631001</v>
      </c>
      <c r="D17" s="700">
        <v>91718733.934036002</v>
      </c>
      <c r="E17" s="700">
        <v>809058.67140600004</v>
      </c>
      <c r="F17" s="700">
        <v>1790627.930189</v>
      </c>
      <c r="G17" s="700">
        <v>0</v>
      </c>
      <c r="H17" s="700">
        <v>95651280.660166994</v>
      </c>
      <c r="I17" s="700">
        <v>92781423.284602001</v>
      </c>
      <c r="J17" s="700">
        <v>851800.90069000004</v>
      </c>
      <c r="K17" s="700">
        <v>2018056.4748750001</v>
      </c>
      <c r="L17" s="700">
        <v>0</v>
      </c>
      <c r="M17" s="700">
        <v>282618.48198776564</v>
      </c>
      <c r="N17" s="700">
        <v>16768.32556755143</v>
      </c>
      <c r="O17" s="700">
        <v>6726.3714285141823</v>
      </c>
      <c r="P17" s="700">
        <v>259123.7849917</v>
      </c>
      <c r="Q17" s="700">
        <v>0</v>
      </c>
      <c r="R17" s="700">
        <v>69904</v>
      </c>
      <c r="S17" s="701">
        <v>0.20469369162315865</v>
      </c>
      <c r="T17" s="701">
        <v>0.25937730873390402</v>
      </c>
      <c r="U17" s="701">
        <v>0.22138917121872861</v>
      </c>
      <c r="V17" s="703">
        <v>0.71146131808780755</v>
      </c>
    </row>
    <row r="18" spans="1:22">
      <c r="A18" s="429">
        <v>9</v>
      </c>
      <c r="B18" s="428" t="s">
        <v>535</v>
      </c>
      <c r="C18" s="575">
        <v>0</v>
      </c>
      <c r="D18" s="575">
        <v>0</v>
      </c>
      <c r="E18" s="575">
        <v>0</v>
      </c>
      <c r="F18" s="575">
        <v>0</v>
      </c>
      <c r="G18" s="575">
        <v>0</v>
      </c>
      <c r="H18" s="575">
        <v>0</v>
      </c>
      <c r="I18" s="575">
        <v>0</v>
      </c>
      <c r="J18" s="575">
        <v>0</v>
      </c>
      <c r="K18" s="575">
        <v>0</v>
      </c>
      <c r="L18" s="575">
        <v>0</v>
      </c>
      <c r="M18" s="575">
        <v>0</v>
      </c>
      <c r="N18" s="575">
        <v>0</v>
      </c>
      <c r="O18" s="575">
        <v>0</v>
      </c>
      <c r="P18" s="575">
        <v>0</v>
      </c>
      <c r="Q18" s="575">
        <v>0</v>
      </c>
      <c r="R18" s="575">
        <v>0</v>
      </c>
      <c r="S18" s="701">
        <v>0</v>
      </c>
      <c r="T18" s="701">
        <v>0</v>
      </c>
      <c r="U18" s="701">
        <v>0</v>
      </c>
      <c r="V18" s="702">
        <v>0</v>
      </c>
    </row>
    <row r="19" spans="1:22">
      <c r="A19" s="427">
        <v>10</v>
      </c>
      <c r="B19" s="426" t="s">
        <v>546</v>
      </c>
      <c r="C19" s="700">
        <v>1486259342.8698695</v>
      </c>
      <c r="D19" s="700">
        <v>1379403983.7429616</v>
      </c>
      <c r="E19" s="700">
        <v>39616280.905148</v>
      </c>
      <c r="F19" s="700">
        <v>67239078.221760005</v>
      </c>
      <c r="G19" s="700">
        <v>0</v>
      </c>
      <c r="H19" s="700">
        <v>1508290151.118474</v>
      </c>
      <c r="I19" s="700">
        <v>1390209591.2409022</v>
      </c>
      <c r="J19" s="700">
        <v>40315457.648873001</v>
      </c>
      <c r="K19" s="700">
        <v>77765102.228701994</v>
      </c>
      <c r="L19" s="700">
        <v>0</v>
      </c>
      <c r="M19" s="700">
        <v>93400792.964861333</v>
      </c>
      <c r="N19" s="700">
        <v>20961621.05554568</v>
      </c>
      <c r="O19" s="700">
        <v>12215976.898942078</v>
      </c>
      <c r="P19" s="700">
        <v>60223195.01037357</v>
      </c>
      <c r="Q19" s="700">
        <v>0</v>
      </c>
      <c r="R19" s="700">
        <v>536070</v>
      </c>
      <c r="S19" s="701">
        <v>0.21909110165663132</v>
      </c>
      <c r="T19" s="701">
        <v>0.26517823988808892</v>
      </c>
      <c r="U19" s="701">
        <v>0.21088895426565629</v>
      </c>
      <c r="V19" s="704">
        <v>46.871418626353645</v>
      </c>
    </row>
    <row r="20" spans="1:22" ht="24">
      <c r="A20" s="425">
        <v>10.1</v>
      </c>
      <c r="B20" s="424" t="s">
        <v>550</v>
      </c>
      <c r="C20" s="700">
        <v>401331743.49099898</v>
      </c>
      <c r="D20" s="700">
        <v>386371311.45099902</v>
      </c>
      <c r="E20" s="700">
        <v>599580.47</v>
      </c>
      <c r="F20" s="700">
        <v>14360851.57</v>
      </c>
      <c r="G20" s="700">
        <v>0</v>
      </c>
      <c r="H20" s="700">
        <v>409191157.27999997</v>
      </c>
      <c r="I20" s="700">
        <v>392776245.32999998</v>
      </c>
      <c r="J20" s="700">
        <v>630975.11</v>
      </c>
      <c r="K20" s="700">
        <v>15783936.84</v>
      </c>
      <c r="L20" s="700">
        <v>0</v>
      </c>
      <c r="M20" s="700">
        <v>28158975.635438945</v>
      </c>
      <c r="N20" s="700">
        <v>13256977.320501888</v>
      </c>
      <c r="O20" s="700">
        <v>255243.17014120761</v>
      </c>
      <c r="P20" s="700">
        <v>14646755.14479585</v>
      </c>
      <c r="Q20" s="700">
        <v>0</v>
      </c>
      <c r="R20" s="700">
        <v>354397</v>
      </c>
      <c r="S20" s="701">
        <v>0.26001098359235164</v>
      </c>
      <c r="T20" s="701">
        <v>0.29382671524590986</v>
      </c>
      <c r="U20" s="701">
        <v>0.27853841362301851</v>
      </c>
      <c r="V20" s="704">
        <v>32.116089225082483</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zoomScale="85" zoomScaleNormal="85" workbookViewId="0">
      <selection activeCell="G22" sqref="G22"/>
    </sheetView>
  </sheetViews>
  <sheetFormatPr defaultRowHeight="14.4"/>
  <cols>
    <col min="1" max="1" width="8.6640625" style="320"/>
    <col min="2" max="2" width="69.33203125" style="321" customWidth="1"/>
    <col min="3" max="3" width="17" bestFit="1" customWidth="1"/>
    <col min="4" max="4" width="14.88671875" bestFit="1" customWidth="1"/>
    <col min="5" max="6" width="17" bestFit="1" customWidth="1"/>
    <col min="7" max="7" width="14.88671875" bestFit="1" customWidth="1"/>
    <col min="8" max="8" width="17" bestFit="1" customWidth="1"/>
  </cols>
  <sheetData>
    <row r="1" spans="1:8" s="5" customFormat="1" ht="13.8">
      <c r="A1" s="2" t="s">
        <v>30</v>
      </c>
      <c r="B1" s="3" t="str">
        <f>'Info '!C2</f>
        <v>JSC "Liberty Bank"</v>
      </c>
      <c r="C1" s="3"/>
      <c r="D1" s="4"/>
      <c r="E1" s="4"/>
      <c r="F1" s="4"/>
      <c r="G1" s="4"/>
    </row>
    <row r="2" spans="1:8" s="5" customFormat="1" ht="13.8">
      <c r="A2" s="2" t="s">
        <v>31</v>
      </c>
      <c r="B2" s="500">
        <f>'1. key ratios '!B2</f>
        <v>45199</v>
      </c>
      <c r="C2" s="6"/>
      <c r="D2" s="7"/>
      <c r="E2" s="7"/>
      <c r="F2" s="7"/>
      <c r="G2" s="7"/>
      <c r="H2" s="8"/>
    </row>
    <row r="3" spans="1:8" s="5" customFormat="1" thickBot="1">
      <c r="A3" s="2"/>
      <c r="B3" s="6"/>
      <c r="C3" s="6"/>
      <c r="D3" s="7"/>
      <c r="E3" s="7"/>
      <c r="F3" s="7"/>
      <c r="G3" s="7"/>
      <c r="H3" s="8"/>
    </row>
    <row r="4" spans="1:8" ht="21" customHeight="1">
      <c r="A4" s="824" t="s">
        <v>6</v>
      </c>
      <c r="B4" s="826" t="s">
        <v>557</v>
      </c>
      <c r="C4" s="828" t="s">
        <v>558</v>
      </c>
      <c r="D4" s="828"/>
      <c r="E4" s="828"/>
      <c r="F4" s="828" t="s">
        <v>559</v>
      </c>
      <c r="G4" s="828"/>
      <c r="H4" s="829"/>
    </row>
    <row r="5" spans="1:8" ht="21" customHeight="1">
      <c r="A5" s="825"/>
      <c r="B5" s="827"/>
      <c r="C5" s="669" t="s">
        <v>32</v>
      </c>
      <c r="D5" s="669" t="s">
        <v>33</v>
      </c>
      <c r="E5" s="669" t="s">
        <v>34</v>
      </c>
      <c r="F5" s="669" t="s">
        <v>32</v>
      </c>
      <c r="G5" s="669" t="s">
        <v>33</v>
      </c>
      <c r="H5" s="670" t="s">
        <v>34</v>
      </c>
    </row>
    <row r="6" spans="1:8" ht="26.4" customHeight="1">
      <c r="A6" s="825"/>
      <c r="B6" s="799" t="s">
        <v>560</v>
      </c>
      <c r="C6" s="830"/>
      <c r="D6" s="831"/>
      <c r="E6" s="831"/>
      <c r="F6" s="831"/>
      <c r="G6" s="831"/>
      <c r="H6" s="832"/>
    </row>
    <row r="7" spans="1:8" ht="23.1" customHeight="1">
      <c r="A7" s="516">
        <v>1</v>
      </c>
      <c r="B7" s="765" t="s">
        <v>561</v>
      </c>
      <c r="C7" s="706">
        <f>SUM(C8:C10)</f>
        <v>278445916.18000001</v>
      </c>
      <c r="D7" s="706">
        <f>SUM(D8:D10)</f>
        <v>269363098.31</v>
      </c>
      <c r="E7" s="707">
        <f>C7+D7</f>
        <v>547809014.49000001</v>
      </c>
      <c r="F7" s="706">
        <f>SUM(F8:F10)</f>
        <v>249157756.19</v>
      </c>
      <c r="G7" s="706">
        <f>SUM(G8:G10)</f>
        <v>433728301.60625875</v>
      </c>
      <c r="H7" s="800">
        <f>F7+G7</f>
        <v>682886057.79625869</v>
      </c>
    </row>
    <row r="8" spans="1:8">
      <c r="A8" s="516">
        <v>1.1000000000000001</v>
      </c>
      <c r="B8" s="766" t="s">
        <v>562</v>
      </c>
      <c r="C8" s="708">
        <v>215490407.92000002</v>
      </c>
      <c r="D8" s="708">
        <v>68130930.530000001</v>
      </c>
      <c r="E8" s="709">
        <f t="shared" ref="E8:E36" si="0">C8+D8</f>
        <v>283621338.45000005</v>
      </c>
      <c r="F8" s="708">
        <v>203921982.44999999</v>
      </c>
      <c r="G8" s="708">
        <v>55497818.109999992</v>
      </c>
      <c r="H8" s="793">
        <f t="shared" ref="H8:H35" si="1">F8+G8</f>
        <v>259419800.55999997</v>
      </c>
    </row>
    <row r="9" spans="1:8">
      <c r="A9" s="516">
        <v>1.2</v>
      </c>
      <c r="B9" s="766" t="s">
        <v>563</v>
      </c>
      <c r="C9" s="708">
        <v>62391058.719999999</v>
      </c>
      <c r="D9" s="708">
        <v>72472288.810000002</v>
      </c>
      <c r="E9" s="709">
        <f t="shared" si="0"/>
        <v>134863347.53</v>
      </c>
      <c r="F9" s="708">
        <v>43359243.649999999</v>
      </c>
      <c r="G9" s="708">
        <v>71474395.039999992</v>
      </c>
      <c r="H9" s="793">
        <f t="shared" si="1"/>
        <v>114833638.69</v>
      </c>
    </row>
    <row r="10" spans="1:8">
      <c r="A10" s="516">
        <v>1.3</v>
      </c>
      <c r="B10" s="766" t="s">
        <v>564</v>
      </c>
      <c r="C10" s="708">
        <v>564449.54</v>
      </c>
      <c r="D10" s="708">
        <v>128759878.97</v>
      </c>
      <c r="E10" s="709">
        <f t="shared" si="0"/>
        <v>129324328.51000001</v>
      </c>
      <c r="F10" s="708">
        <v>1876530.0900000003</v>
      </c>
      <c r="G10" s="708">
        <v>306756088.45625877</v>
      </c>
      <c r="H10" s="793">
        <f t="shared" si="1"/>
        <v>308632618.54625875</v>
      </c>
    </row>
    <row r="11" spans="1:8">
      <c r="A11" s="516">
        <v>2</v>
      </c>
      <c r="B11" s="308" t="s">
        <v>565</v>
      </c>
      <c r="C11" s="708"/>
      <c r="D11" s="708"/>
      <c r="E11" s="709">
        <f t="shared" si="0"/>
        <v>0</v>
      </c>
      <c r="F11" s="708"/>
      <c r="G11" s="708"/>
      <c r="H11" s="793">
        <f t="shared" si="1"/>
        <v>0</v>
      </c>
    </row>
    <row r="12" spans="1:8">
      <c r="A12" s="516">
        <v>2.1</v>
      </c>
      <c r="B12" s="767" t="s">
        <v>566</v>
      </c>
      <c r="C12" s="708"/>
      <c r="D12" s="708"/>
      <c r="E12" s="709">
        <f t="shared" si="0"/>
        <v>0</v>
      </c>
      <c r="F12" s="708"/>
      <c r="G12" s="708"/>
      <c r="H12" s="793">
        <f t="shared" si="1"/>
        <v>0</v>
      </c>
    </row>
    <row r="13" spans="1:8" ht="26.4" customHeight="1">
      <c r="A13" s="516">
        <v>3</v>
      </c>
      <c r="B13" s="309" t="s">
        <v>567</v>
      </c>
      <c r="C13" s="710">
        <v>0</v>
      </c>
      <c r="D13" s="710">
        <v>0</v>
      </c>
      <c r="E13" s="709">
        <f t="shared" si="0"/>
        <v>0</v>
      </c>
      <c r="F13" s="708">
        <v>883097.13</v>
      </c>
      <c r="G13" s="708">
        <v>0</v>
      </c>
      <c r="H13" s="793">
        <f t="shared" si="1"/>
        <v>883097.13</v>
      </c>
    </row>
    <row r="14" spans="1:8" ht="26.4" customHeight="1">
      <c r="A14" s="516">
        <v>4</v>
      </c>
      <c r="B14" s="310" t="s">
        <v>568</v>
      </c>
      <c r="C14" s="708"/>
      <c r="D14" s="708"/>
      <c r="E14" s="709">
        <f t="shared" si="0"/>
        <v>0</v>
      </c>
      <c r="F14" s="708"/>
      <c r="G14" s="708"/>
      <c r="H14" s="793">
        <f t="shared" si="1"/>
        <v>0</v>
      </c>
    </row>
    <row r="15" spans="1:8" ht="24.6" customHeight="1">
      <c r="A15" s="516">
        <v>5</v>
      </c>
      <c r="B15" s="311" t="s">
        <v>569</v>
      </c>
      <c r="C15" s="706">
        <f>SUM(C16:C17)</f>
        <v>114652416</v>
      </c>
      <c r="D15" s="711">
        <f>SUM(D16:D17)</f>
        <v>0</v>
      </c>
      <c r="E15" s="712">
        <f t="shared" si="0"/>
        <v>114652416</v>
      </c>
      <c r="F15" s="711">
        <f>SUM(F16:F17)</f>
        <v>0</v>
      </c>
      <c r="G15" s="710">
        <f>SUM(G16:G17)</f>
        <v>0</v>
      </c>
      <c r="H15" s="801">
        <f t="shared" si="1"/>
        <v>0</v>
      </c>
    </row>
    <row r="16" spans="1:8">
      <c r="A16" s="516">
        <v>5.0999999999999996</v>
      </c>
      <c r="B16" s="312" t="s">
        <v>570</v>
      </c>
      <c r="C16" s="708"/>
      <c r="D16" s="708"/>
      <c r="E16" s="709">
        <f t="shared" si="0"/>
        <v>0</v>
      </c>
      <c r="F16" s="708"/>
      <c r="G16" s="708"/>
      <c r="H16" s="793">
        <f t="shared" si="1"/>
        <v>0</v>
      </c>
    </row>
    <row r="17" spans="1:8">
      <c r="A17" s="516">
        <v>5.2</v>
      </c>
      <c r="B17" s="312" t="s">
        <v>571</v>
      </c>
      <c r="C17" s="708">
        <v>114652416</v>
      </c>
      <c r="D17" s="708"/>
      <c r="E17" s="709">
        <f t="shared" si="0"/>
        <v>114652416</v>
      </c>
      <c r="F17" s="710"/>
      <c r="G17" s="708"/>
      <c r="H17" s="793">
        <f t="shared" si="1"/>
        <v>0</v>
      </c>
    </row>
    <row r="18" spans="1:8">
      <c r="A18" s="516">
        <v>5.3</v>
      </c>
      <c r="B18" s="313" t="s">
        <v>572</v>
      </c>
      <c r="C18" s="708"/>
      <c r="D18" s="708"/>
      <c r="E18" s="709">
        <f t="shared" si="0"/>
        <v>0</v>
      </c>
      <c r="F18" s="706"/>
      <c r="G18" s="706"/>
      <c r="H18" s="793">
        <f t="shared" si="1"/>
        <v>0</v>
      </c>
    </row>
    <row r="19" spans="1:8">
      <c r="A19" s="516">
        <v>6</v>
      </c>
      <c r="B19" s="309" t="s">
        <v>573</v>
      </c>
      <c r="C19" s="706">
        <f>SUM(C20:C21)</f>
        <v>2392099420.8650017</v>
      </c>
      <c r="D19" s="706">
        <f>SUM(D20:D21)</f>
        <v>543703792.937181</v>
      </c>
      <c r="E19" s="707">
        <f t="shared" si="0"/>
        <v>2935803213.8021827</v>
      </c>
      <c r="F19" s="706">
        <f>SUM(F20:F21)</f>
        <v>2106863666.6086555</v>
      </c>
      <c r="G19" s="706">
        <f>SUM(G20:G21)</f>
        <v>482003589.83911151</v>
      </c>
      <c r="H19" s="800">
        <f t="shared" si="1"/>
        <v>2588867256.4477668</v>
      </c>
    </row>
    <row r="20" spans="1:8">
      <c r="A20" s="516">
        <v>6.1</v>
      </c>
      <c r="B20" s="312" t="s">
        <v>571</v>
      </c>
      <c r="C20" s="708">
        <v>214562434.34515044</v>
      </c>
      <c r="D20" s="708">
        <v>0</v>
      </c>
      <c r="E20" s="709">
        <f t="shared" si="0"/>
        <v>214562434.34515044</v>
      </c>
      <c r="F20" s="708">
        <v>259249975.42579052</v>
      </c>
      <c r="G20" s="708">
        <v>0</v>
      </c>
      <c r="H20" s="793">
        <f t="shared" si="1"/>
        <v>259249975.42579052</v>
      </c>
    </row>
    <row r="21" spans="1:8">
      <c r="A21" s="516">
        <v>6.2</v>
      </c>
      <c r="B21" s="313" t="s">
        <v>572</v>
      </c>
      <c r="C21" s="708">
        <v>2177536986.5198512</v>
      </c>
      <c r="D21" s="708">
        <v>543703792.937181</v>
      </c>
      <c r="E21" s="709">
        <f t="shared" si="0"/>
        <v>2721240779.4570322</v>
      </c>
      <c r="F21" s="708">
        <v>1847613691.1828649</v>
      </c>
      <c r="G21" s="708">
        <v>482003589.83911151</v>
      </c>
      <c r="H21" s="793">
        <f t="shared" si="1"/>
        <v>2329617281.0219765</v>
      </c>
    </row>
    <row r="22" spans="1:8">
      <c r="A22" s="516">
        <v>7</v>
      </c>
      <c r="B22" s="308" t="s">
        <v>574</v>
      </c>
      <c r="C22" s="708">
        <v>106733.3</v>
      </c>
      <c r="D22" s="708">
        <v>0</v>
      </c>
      <c r="E22" s="709">
        <f t="shared" si="0"/>
        <v>106733.3</v>
      </c>
      <c r="F22" s="708">
        <v>106733.3</v>
      </c>
      <c r="G22" s="710">
        <v>0</v>
      </c>
      <c r="H22" s="793">
        <f t="shared" si="1"/>
        <v>106733.3</v>
      </c>
    </row>
    <row r="23" spans="1:8">
      <c r="A23" s="516">
        <v>8</v>
      </c>
      <c r="B23" s="314" t="s">
        <v>575</v>
      </c>
      <c r="C23" s="708">
        <v>0</v>
      </c>
      <c r="D23" s="708">
        <v>0</v>
      </c>
      <c r="E23" s="709">
        <f t="shared" si="0"/>
        <v>0</v>
      </c>
      <c r="F23" s="708">
        <v>0</v>
      </c>
      <c r="G23" s="708">
        <v>0</v>
      </c>
      <c r="H23" s="793">
        <f t="shared" si="1"/>
        <v>0</v>
      </c>
    </row>
    <row r="24" spans="1:8">
      <c r="A24" s="516">
        <v>9</v>
      </c>
      <c r="B24" s="310" t="s">
        <v>576</v>
      </c>
      <c r="C24" s="706">
        <f>SUM(C25:C26)</f>
        <v>186340802.50999999</v>
      </c>
      <c r="D24" s="706">
        <f>SUM(D25:D26)</f>
        <v>0</v>
      </c>
      <c r="E24" s="707">
        <f t="shared" si="0"/>
        <v>186340802.50999999</v>
      </c>
      <c r="F24" s="706">
        <f>SUM(F25:F26)</f>
        <v>186810830.92000005</v>
      </c>
      <c r="G24" s="706">
        <f>SUM(G25:G26)</f>
        <v>0</v>
      </c>
      <c r="H24" s="800">
        <f t="shared" si="1"/>
        <v>186810830.92000005</v>
      </c>
    </row>
    <row r="25" spans="1:8">
      <c r="A25" s="516">
        <v>9.1</v>
      </c>
      <c r="B25" s="312" t="s">
        <v>577</v>
      </c>
      <c r="C25" s="708">
        <v>184333215.50999999</v>
      </c>
      <c r="D25" s="708">
        <v>0</v>
      </c>
      <c r="E25" s="709">
        <f t="shared" si="0"/>
        <v>184333215.50999999</v>
      </c>
      <c r="F25" s="708">
        <v>183319835.72000006</v>
      </c>
      <c r="G25" s="708">
        <v>0</v>
      </c>
      <c r="H25" s="793">
        <f t="shared" si="1"/>
        <v>183319835.72000006</v>
      </c>
    </row>
    <row r="26" spans="1:8">
      <c r="A26" s="516">
        <v>9.1999999999999993</v>
      </c>
      <c r="B26" s="312" t="s">
        <v>578</v>
      </c>
      <c r="C26" s="708">
        <v>2007587</v>
      </c>
      <c r="D26" s="708">
        <v>0</v>
      </c>
      <c r="E26" s="709">
        <f t="shared" si="0"/>
        <v>2007587</v>
      </c>
      <c r="F26" s="708">
        <v>3490995.199999996</v>
      </c>
      <c r="G26" s="708">
        <v>0</v>
      </c>
      <c r="H26" s="793">
        <f t="shared" si="1"/>
        <v>3490995.199999996</v>
      </c>
    </row>
    <row r="27" spans="1:8">
      <c r="A27" s="516">
        <v>10</v>
      </c>
      <c r="B27" s="310" t="s">
        <v>579</v>
      </c>
      <c r="C27" s="706">
        <f>SUM(C28:C29)</f>
        <v>59659118.200000003</v>
      </c>
      <c r="D27" s="706">
        <f>SUM(D28:D29)</f>
        <v>0</v>
      </c>
      <c r="E27" s="707">
        <f t="shared" si="0"/>
        <v>59659118.200000003</v>
      </c>
      <c r="F27" s="706">
        <f>SUM(F28:F29)</f>
        <v>56337138.689999998</v>
      </c>
      <c r="G27" s="706">
        <f>SUM(G28:G29)</f>
        <v>0</v>
      </c>
      <c r="H27" s="800">
        <f t="shared" si="1"/>
        <v>56337138.689999998</v>
      </c>
    </row>
    <row r="28" spans="1:8">
      <c r="A28" s="516">
        <v>10.1</v>
      </c>
      <c r="B28" s="312" t="s">
        <v>580</v>
      </c>
      <c r="C28" s="708"/>
      <c r="D28" s="708"/>
      <c r="E28" s="709">
        <f t="shared" si="0"/>
        <v>0</v>
      </c>
      <c r="F28" s="708"/>
      <c r="G28" s="708"/>
      <c r="H28" s="793">
        <f t="shared" si="1"/>
        <v>0</v>
      </c>
    </row>
    <row r="29" spans="1:8">
      <c r="A29" s="516">
        <v>10.199999999999999</v>
      </c>
      <c r="B29" s="312" t="s">
        <v>581</v>
      </c>
      <c r="C29" s="708">
        <v>59659118.200000003</v>
      </c>
      <c r="D29" s="708">
        <v>0</v>
      </c>
      <c r="E29" s="709">
        <f t="shared" si="0"/>
        <v>59659118.200000003</v>
      </c>
      <c r="F29" s="708">
        <v>56337138.689999998</v>
      </c>
      <c r="G29" s="708">
        <v>0</v>
      </c>
      <c r="H29" s="793">
        <f t="shared" si="1"/>
        <v>56337138.689999998</v>
      </c>
    </row>
    <row r="30" spans="1:8">
      <c r="A30" s="516">
        <v>11</v>
      </c>
      <c r="B30" s="310" t="s">
        <v>582</v>
      </c>
      <c r="C30" s="706">
        <f>SUM(C31:C32)</f>
        <v>2176710.61</v>
      </c>
      <c r="D30" s="706">
        <f>SUM(D31:D32)</f>
        <v>0</v>
      </c>
      <c r="E30" s="707">
        <f t="shared" si="0"/>
        <v>2176710.61</v>
      </c>
      <c r="F30" s="706">
        <f>SUM(F31:F32)</f>
        <v>1982360.89</v>
      </c>
      <c r="G30" s="706">
        <f>SUM(G31:G32)</f>
        <v>0</v>
      </c>
      <c r="H30" s="800">
        <f t="shared" si="1"/>
        <v>1982360.89</v>
      </c>
    </row>
    <row r="31" spans="1:8">
      <c r="A31" s="516">
        <v>11.1</v>
      </c>
      <c r="B31" s="312" t="s">
        <v>583</v>
      </c>
      <c r="C31" s="708">
        <v>2176710.61</v>
      </c>
      <c r="D31" s="708">
        <v>0</v>
      </c>
      <c r="E31" s="709">
        <f t="shared" si="0"/>
        <v>2176710.61</v>
      </c>
      <c r="F31" s="708">
        <v>1982360.89</v>
      </c>
      <c r="G31" s="708">
        <v>0</v>
      </c>
      <c r="H31" s="793">
        <f t="shared" si="1"/>
        <v>1982360.89</v>
      </c>
    </row>
    <row r="32" spans="1:8">
      <c r="A32" s="516">
        <v>11.2</v>
      </c>
      <c r="B32" s="312" t="s">
        <v>584</v>
      </c>
      <c r="C32" s="708">
        <v>0</v>
      </c>
      <c r="D32" s="708">
        <v>0</v>
      </c>
      <c r="E32" s="709">
        <f t="shared" si="0"/>
        <v>0</v>
      </c>
      <c r="F32" s="708">
        <v>0</v>
      </c>
      <c r="G32" s="708">
        <v>0</v>
      </c>
      <c r="H32" s="793">
        <f t="shared" si="1"/>
        <v>0</v>
      </c>
    </row>
    <row r="33" spans="1:8">
      <c r="A33" s="516">
        <v>13</v>
      </c>
      <c r="B33" s="310" t="s">
        <v>585</v>
      </c>
      <c r="C33" s="708">
        <v>34113447.179999992</v>
      </c>
      <c r="D33" s="708">
        <v>45337699.004999988</v>
      </c>
      <c r="E33" s="709">
        <f t="shared" si="0"/>
        <v>79451146.184999973</v>
      </c>
      <c r="F33" s="708">
        <v>21794952.199999992</v>
      </c>
      <c r="G33" s="708">
        <v>29605943.395999998</v>
      </c>
      <c r="H33" s="793">
        <f t="shared" si="1"/>
        <v>51400895.595999986</v>
      </c>
    </row>
    <row r="34" spans="1:8">
      <c r="A34" s="516">
        <v>13.1</v>
      </c>
      <c r="B34" s="768" t="s">
        <v>586</v>
      </c>
      <c r="C34" s="708">
        <v>2020827.8499999999</v>
      </c>
      <c r="D34" s="708">
        <v>0</v>
      </c>
      <c r="E34" s="709">
        <f t="shared" si="0"/>
        <v>2020827.8499999999</v>
      </c>
      <c r="F34" s="708">
        <v>1455587.1000000038</v>
      </c>
      <c r="G34" s="708">
        <v>0</v>
      </c>
      <c r="H34" s="793">
        <f t="shared" si="1"/>
        <v>1455587.1000000038</v>
      </c>
    </row>
    <row r="35" spans="1:8">
      <c r="A35" s="516">
        <v>13.2</v>
      </c>
      <c r="B35" s="768" t="s">
        <v>587</v>
      </c>
      <c r="C35" s="708"/>
      <c r="D35" s="708"/>
      <c r="E35" s="709">
        <f t="shared" si="0"/>
        <v>0</v>
      </c>
      <c r="F35" s="708"/>
      <c r="G35" s="708"/>
      <c r="H35" s="793">
        <f t="shared" si="1"/>
        <v>0</v>
      </c>
    </row>
    <row r="36" spans="1:8">
      <c r="A36" s="516">
        <v>14</v>
      </c>
      <c r="B36" s="802" t="s">
        <v>588</v>
      </c>
      <c r="C36" s="706">
        <f>SUM(C7,C11,C13,C14,C15,C19,C22,C23,C24,C27,C30,C33)</f>
        <v>3067594564.8450012</v>
      </c>
      <c r="D36" s="706">
        <f>SUM(D7,D11,D13,D14,D15,D19,D22,D23,D24,D27,D30,D33)</f>
        <v>858404590.25218093</v>
      </c>
      <c r="E36" s="707">
        <f t="shared" si="0"/>
        <v>3925999155.0971823</v>
      </c>
      <c r="F36" s="706">
        <f>SUM(F7,F11,F13,F14,F15,F19,F22,F23,F24,F27,F30,F33)</f>
        <v>2623936535.9286556</v>
      </c>
      <c r="G36" s="706">
        <f>SUM(G7,G11,G13,G14,G15,G19,G22,G23,G24,G27,G30,G33)</f>
        <v>945337834.84137022</v>
      </c>
      <c r="H36" s="800">
        <f>F36+G36</f>
        <v>3569274370.7700257</v>
      </c>
    </row>
    <row r="37" spans="1:8" ht="20.25" customHeight="1">
      <c r="A37" s="516"/>
      <c r="B37" s="803" t="s">
        <v>589</v>
      </c>
      <c r="C37" s="821"/>
      <c r="D37" s="822"/>
      <c r="E37" s="822"/>
      <c r="F37" s="822"/>
      <c r="G37" s="822"/>
      <c r="H37" s="823"/>
    </row>
    <row r="38" spans="1:8">
      <c r="A38" s="516">
        <v>15</v>
      </c>
      <c r="B38" s="315" t="s">
        <v>590</v>
      </c>
      <c r="C38" s="708">
        <v>3673623.04</v>
      </c>
      <c r="D38" s="708">
        <v>27887442.710000001</v>
      </c>
      <c r="E38" s="709">
        <f>C38+D38</f>
        <v>31561065.75</v>
      </c>
      <c r="F38" s="708">
        <v>2290232.8199999998</v>
      </c>
      <c r="G38" s="708">
        <v>29894808.060000002</v>
      </c>
      <c r="H38" s="793">
        <f>F38+G38</f>
        <v>32185040.880000003</v>
      </c>
    </row>
    <row r="39" spans="1:8">
      <c r="A39" s="516">
        <v>15.1</v>
      </c>
      <c r="B39" s="767" t="s">
        <v>566</v>
      </c>
      <c r="C39" s="708"/>
      <c r="D39" s="708"/>
      <c r="E39" s="709">
        <f t="shared" ref="E39:E53" si="2">C39+D39</f>
        <v>0</v>
      </c>
      <c r="F39" s="708"/>
      <c r="G39" s="708"/>
      <c r="H39" s="793">
        <f t="shared" ref="H39:H53" si="3">F39+G39</f>
        <v>0</v>
      </c>
    </row>
    <row r="40" spans="1:8" ht="24" customHeight="1">
      <c r="A40" s="516">
        <v>16</v>
      </c>
      <c r="B40" s="308" t="s">
        <v>591</v>
      </c>
      <c r="C40" s="708">
        <v>31574378.059999999</v>
      </c>
      <c r="D40" s="708">
        <v>0</v>
      </c>
      <c r="E40" s="709">
        <f t="shared" si="2"/>
        <v>31574378.059999999</v>
      </c>
      <c r="F40" s="708">
        <v>22169165.91</v>
      </c>
      <c r="G40" s="708">
        <v>130413.75999999999</v>
      </c>
      <c r="H40" s="793">
        <f t="shared" si="3"/>
        <v>22299579.670000002</v>
      </c>
    </row>
    <row r="41" spans="1:8">
      <c r="A41" s="516">
        <v>17</v>
      </c>
      <c r="B41" s="308" t="s">
        <v>592</v>
      </c>
      <c r="C41" s="706">
        <f>SUM(C42:C45)</f>
        <v>2444395631.0900002</v>
      </c>
      <c r="D41" s="706">
        <f>SUM(D42:D45)</f>
        <v>790095143.0014137</v>
      </c>
      <c r="E41" s="707">
        <f t="shared" si="2"/>
        <v>3234490774.091414</v>
      </c>
      <c r="F41" s="706">
        <f>SUM(F42:F45)</f>
        <v>2117249876.0699999</v>
      </c>
      <c r="G41" s="706">
        <f>SUM(G42:G45)</f>
        <v>840989162.86228931</v>
      </c>
      <c r="H41" s="800">
        <f t="shared" si="3"/>
        <v>2958239038.9322891</v>
      </c>
    </row>
    <row r="42" spans="1:8">
      <c r="A42" s="516">
        <v>17.100000000000001</v>
      </c>
      <c r="B42" s="316" t="s">
        <v>593</v>
      </c>
      <c r="C42" s="708">
        <v>2345340309</v>
      </c>
      <c r="D42" s="708">
        <v>726166391.90141368</v>
      </c>
      <c r="E42" s="709">
        <f t="shared" si="2"/>
        <v>3071506700.9014139</v>
      </c>
      <c r="F42" s="708">
        <v>1901484483.0799999</v>
      </c>
      <c r="G42" s="708">
        <v>767146556.52228928</v>
      </c>
      <c r="H42" s="793">
        <f t="shared" si="3"/>
        <v>2668631039.6022892</v>
      </c>
    </row>
    <row r="43" spans="1:8">
      <c r="A43" s="516">
        <v>17.2</v>
      </c>
      <c r="B43" s="766" t="s">
        <v>594</v>
      </c>
      <c r="C43" s="708">
        <v>99055322.090000004</v>
      </c>
      <c r="D43" s="708">
        <v>63928751.100000001</v>
      </c>
      <c r="E43" s="709">
        <f t="shared" si="2"/>
        <v>162984073.19</v>
      </c>
      <c r="F43" s="708">
        <v>215765392.99000001</v>
      </c>
      <c r="G43" s="708">
        <v>73842606.339999989</v>
      </c>
      <c r="H43" s="793">
        <f t="shared" si="3"/>
        <v>289607999.32999998</v>
      </c>
    </row>
    <row r="44" spans="1:8">
      <c r="A44" s="516">
        <v>17.3</v>
      </c>
      <c r="B44" s="316" t="s">
        <v>595</v>
      </c>
      <c r="C44" s="708"/>
      <c r="D44" s="708"/>
      <c r="E44" s="709">
        <f t="shared" si="2"/>
        <v>0</v>
      </c>
      <c r="F44" s="708">
        <v>0</v>
      </c>
      <c r="G44" s="708">
        <v>0</v>
      </c>
      <c r="H44" s="793">
        <f t="shared" si="3"/>
        <v>0</v>
      </c>
    </row>
    <row r="45" spans="1:8">
      <c r="A45" s="516">
        <v>17.399999999999999</v>
      </c>
      <c r="B45" s="316" t="s">
        <v>596</v>
      </c>
      <c r="C45" s="708"/>
      <c r="D45" s="708"/>
      <c r="E45" s="709">
        <f t="shared" si="2"/>
        <v>0</v>
      </c>
      <c r="F45" s="708"/>
      <c r="G45" s="708"/>
      <c r="H45" s="793">
        <f t="shared" si="3"/>
        <v>0</v>
      </c>
    </row>
    <row r="46" spans="1:8">
      <c r="A46" s="516">
        <v>18</v>
      </c>
      <c r="B46" s="317" t="s">
        <v>597</v>
      </c>
      <c r="C46" s="708">
        <v>1235603.994323181</v>
      </c>
      <c r="D46" s="708">
        <v>113658.07740769823</v>
      </c>
      <c r="E46" s="709">
        <f t="shared" si="2"/>
        <v>1349262.0717308791</v>
      </c>
      <c r="F46" s="708">
        <v>1233174.774839811</v>
      </c>
      <c r="G46" s="708">
        <v>84336.63717453579</v>
      </c>
      <c r="H46" s="793">
        <f t="shared" si="3"/>
        <v>1317511.4120143468</v>
      </c>
    </row>
    <row r="47" spans="1:8">
      <c r="A47" s="516">
        <v>19</v>
      </c>
      <c r="B47" s="317" t="s">
        <v>598</v>
      </c>
      <c r="C47" s="706">
        <f>SUM(C48:C49)</f>
        <v>25468255.120000001</v>
      </c>
      <c r="D47" s="706">
        <f>SUM(D48:D49)</f>
        <v>0</v>
      </c>
      <c r="E47" s="707">
        <f t="shared" si="2"/>
        <v>25468255.120000001</v>
      </c>
      <c r="F47" s="706">
        <f>SUM(F48:F49)</f>
        <v>4949800.8905350938</v>
      </c>
      <c r="G47" s="706">
        <f>SUM(G48:G49)</f>
        <v>0</v>
      </c>
      <c r="H47" s="800">
        <f t="shared" si="3"/>
        <v>4949800.8905350938</v>
      </c>
    </row>
    <row r="48" spans="1:8">
      <c r="A48" s="516">
        <v>19.100000000000001</v>
      </c>
      <c r="B48" s="318" t="s">
        <v>599</v>
      </c>
      <c r="C48" s="708">
        <v>7928267.25</v>
      </c>
      <c r="D48" s="708">
        <v>0</v>
      </c>
      <c r="E48" s="709">
        <f t="shared" si="2"/>
        <v>7928267.25</v>
      </c>
      <c r="F48" s="708">
        <v>3150000</v>
      </c>
      <c r="G48" s="708">
        <v>0</v>
      </c>
      <c r="H48" s="793">
        <f t="shared" si="3"/>
        <v>3150000</v>
      </c>
    </row>
    <row r="49" spans="1:8">
      <c r="A49" s="516">
        <v>19.2</v>
      </c>
      <c r="B49" s="319" t="s">
        <v>600</v>
      </c>
      <c r="C49" s="708">
        <v>17539987.870000001</v>
      </c>
      <c r="D49" s="708">
        <v>0</v>
      </c>
      <c r="E49" s="709">
        <f t="shared" si="2"/>
        <v>17539987.870000001</v>
      </c>
      <c r="F49" s="708">
        <v>1799800.8905350941</v>
      </c>
      <c r="G49" s="708">
        <v>0</v>
      </c>
      <c r="H49" s="793">
        <f t="shared" si="3"/>
        <v>1799800.8905350941</v>
      </c>
    </row>
    <row r="50" spans="1:8">
      <c r="A50" s="516">
        <v>20</v>
      </c>
      <c r="B50" s="804" t="s">
        <v>601</v>
      </c>
      <c r="C50" s="708">
        <v>6486297.5</v>
      </c>
      <c r="D50" s="708">
        <v>86656822.858047992</v>
      </c>
      <c r="E50" s="709">
        <f t="shared" si="2"/>
        <v>93143120.358047992</v>
      </c>
      <c r="F50" s="708">
        <v>6486297.5</v>
      </c>
      <c r="G50" s="708">
        <v>96723728.428462014</v>
      </c>
      <c r="H50" s="793">
        <f t="shared" si="3"/>
        <v>103210025.92846201</v>
      </c>
    </row>
    <row r="51" spans="1:8">
      <c r="A51" s="516">
        <v>21</v>
      </c>
      <c r="B51" s="314" t="s">
        <v>602</v>
      </c>
      <c r="C51" s="708">
        <v>26258111.16</v>
      </c>
      <c r="D51" s="708">
        <v>5300799.21</v>
      </c>
      <c r="E51" s="709">
        <f t="shared" si="2"/>
        <v>31558910.370000001</v>
      </c>
      <c r="F51" s="708">
        <v>17946403.095501311</v>
      </c>
      <c r="G51" s="708">
        <v>27353524.180000003</v>
      </c>
      <c r="H51" s="793">
        <f t="shared" si="3"/>
        <v>45299927.275501311</v>
      </c>
    </row>
    <row r="52" spans="1:8">
      <c r="A52" s="516">
        <v>21.1</v>
      </c>
      <c r="B52" s="766" t="s">
        <v>603</v>
      </c>
      <c r="C52" s="708">
        <v>101559.94</v>
      </c>
      <c r="D52" s="708">
        <v>0</v>
      </c>
      <c r="E52" s="709">
        <f t="shared" si="2"/>
        <v>101559.94</v>
      </c>
      <c r="F52" s="708">
        <v>187951.42</v>
      </c>
      <c r="G52" s="708">
        <v>0</v>
      </c>
      <c r="H52" s="793">
        <f t="shared" si="3"/>
        <v>187951.42</v>
      </c>
    </row>
    <row r="53" spans="1:8">
      <c r="A53" s="516">
        <v>22</v>
      </c>
      <c r="B53" s="805" t="s">
        <v>604</v>
      </c>
      <c r="C53" s="706">
        <f>SUM(C38,C40,C41,C46,C47,C50,C51)</f>
        <v>2539091899.964323</v>
      </c>
      <c r="D53" s="706">
        <f>SUM(D38,D40,D41,D46,D47,D50,D51)</f>
        <v>910053865.85686946</v>
      </c>
      <c r="E53" s="707">
        <f t="shared" si="2"/>
        <v>3449145765.8211927</v>
      </c>
      <c r="F53" s="706">
        <f>SUM(F38,F40,F41,F46,F47,F50,F51)</f>
        <v>2172324951.0608764</v>
      </c>
      <c r="G53" s="706">
        <f>SUM(G38,G40,G41,G46,G47,G50,G51)</f>
        <v>995175973.92792583</v>
      </c>
      <c r="H53" s="800">
        <f t="shared" si="3"/>
        <v>3167500924.988802</v>
      </c>
    </row>
    <row r="54" spans="1:8" ht="18" customHeight="1">
      <c r="A54" s="516"/>
      <c r="B54" s="803" t="s">
        <v>605</v>
      </c>
      <c r="C54" s="821"/>
      <c r="D54" s="822"/>
      <c r="E54" s="822"/>
      <c r="F54" s="822"/>
      <c r="G54" s="822"/>
      <c r="H54" s="823"/>
    </row>
    <row r="55" spans="1:8">
      <c r="A55" s="516">
        <v>23</v>
      </c>
      <c r="B55" s="804" t="s">
        <v>606</v>
      </c>
      <c r="C55" s="708">
        <v>44490459.530000001</v>
      </c>
      <c r="D55" s="708"/>
      <c r="E55" s="709">
        <f>C55+D55</f>
        <v>44490459.530000001</v>
      </c>
      <c r="F55" s="708">
        <v>54628742.530000001</v>
      </c>
      <c r="G55" s="708"/>
      <c r="H55" s="793">
        <f>F55+G55</f>
        <v>54628742.530000001</v>
      </c>
    </row>
    <row r="56" spans="1:8">
      <c r="A56" s="516">
        <v>24</v>
      </c>
      <c r="B56" s="804" t="s">
        <v>607</v>
      </c>
      <c r="C56" s="708">
        <v>61390.64</v>
      </c>
      <c r="D56" s="708"/>
      <c r="E56" s="709">
        <f t="shared" ref="E56:E69" si="4">C56+D56</f>
        <v>61390.64</v>
      </c>
      <c r="F56" s="708">
        <v>61390.64</v>
      </c>
      <c r="G56" s="708"/>
      <c r="H56" s="793">
        <f t="shared" ref="H56:H69" si="5">F56+G56</f>
        <v>61390.64</v>
      </c>
    </row>
    <row r="57" spans="1:8">
      <c r="A57" s="516">
        <v>25</v>
      </c>
      <c r="B57" s="317" t="s">
        <v>608</v>
      </c>
      <c r="C57" s="708">
        <v>41370267.239999995</v>
      </c>
      <c r="D57" s="708"/>
      <c r="E57" s="709">
        <f t="shared" si="4"/>
        <v>41370267.239999995</v>
      </c>
      <c r="F57" s="708">
        <v>41370267.239555568</v>
      </c>
      <c r="G57" s="708"/>
      <c r="H57" s="793">
        <f t="shared" si="5"/>
        <v>41370267.239555568</v>
      </c>
    </row>
    <row r="58" spans="1:8">
      <c r="A58" s="516">
        <v>26</v>
      </c>
      <c r="B58" s="317" t="s">
        <v>609</v>
      </c>
      <c r="C58" s="708">
        <v>-15736.8</v>
      </c>
      <c r="D58" s="708"/>
      <c r="E58" s="709">
        <f t="shared" si="4"/>
        <v>-15736.8</v>
      </c>
      <c r="F58" s="708">
        <v>-10154020.07</v>
      </c>
      <c r="G58" s="708"/>
      <c r="H58" s="793">
        <f t="shared" si="5"/>
        <v>-10154020.07</v>
      </c>
    </row>
    <row r="59" spans="1:8">
      <c r="A59" s="516">
        <v>27</v>
      </c>
      <c r="B59" s="317" t="s">
        <v>610</v>
      </c>
      <c r="C59" s="706">
        <f>SUM(C60:C61)</f>
        <v>0</v>
      </c>
      <c r="D59" s="706">
        <f>SUM(D60:D61)</f>
        <v>0</v>
      </c>
      <c r="E59" s="707">
        <f t="shared" si="4"/>
        <v>0</v>
      </c>
      <c r="F59" s="706">
        <f>SUM(F60:F61)</f>
        <v>0</v>
      </c>
      <c r="G59" s="706">
        <f>SUM(G60:G61)</f>
        <v>0</v>
      </c>
      <c r="H59" s="800">
        <f t="shared" si="5"/>
        <v>0</v>
      </c>
    </row>
    <row r="60" spans="1:8">
      <c r="A60" s="516">
        <v>27.1</v>
      </c>
      <c r="B60" s="316" t="s">
        <v>611</v>
      </c>
      <c r="C60" s="708"/>
      <c r="D60" s="708"/>
      <c r="E60" s="709">
        <f t="shared" si="4"/>
        <v>0</v>
      </c>
      <c r="F60" s="708"/>
      <c r="G60" s="708"/>
      <c r="H60" s="793">
        <f t="shared" si="5"/>
        <v>0</v>
      </c>
    </row>
    <row r="61" spans="1:8">
      <c r="A61" s="516">
        <v>27.2</v>
      </c>
      <c r="B61" s="316" t="s">
        <v>612</v>
      </c>
      <c r="C61" s="708"/>
      <c r="D61" s="708"/>
      <c r="E61" s="709">
        <f t="shared" si="4"/>
        <v>0</v>
      </c>
      <c r="F61" s="708"/>
      <c r="G61" s="708"/>
      <c r="H61" s="793">
        <f t="shared" si="5"/>
        <v>0</v>
      </c>
    </row>
    <row r="62" spans="1:8">
      <c r="A62" s="516">
        <v>28</v>
      </c>
      <c r="B62" s="806" t="s">
        <v>613</v>
      </c>
      <c r="C62" s="708"/>
      <c r="D62" s="708"/>
      <c r="E62" s="709">
        <f t="shared" si="4"/>
        <v>0</v>
      </c>
      <c r="F62" s="708"/>
      <c r="G62" s="708"/>
      <c r="H62" s="793">
        <f t="shared" si="5"/>
        <v>0</v>
      </c>
    </row>
    <row r="63" spans="1:8">
      <c r="A63" s="516">
        <v>29</v>
      </c>
      <c r="B63" s="317" t="s">
        <v>614</v>
      </c>
      <c r="C63" s="706">
        <f>SUM(C64:C66)</f>
        <v>24524340.420000002</v>
      </c>
      <c r="D63" s="706">
        <f>SUM(D64:D66)</f>
        <v>0</v>
      </c>
      <c r="E63" s="707">
        <f t="shared" si="4"/>
        <v>24524340.420000002</v>
      </c>
      <c r="F63" s="706">
        <f>SUM(F64:F66)</f>
        <v>22084148.794415388</v>
      </c>
      <c r="G63" s="706">
        <f>SUM(G64:G66)</f>
        <v>0</v>
      </c>
      <c r="H63" s="800">
        <f t="shared" si="5"/>
        <v>22084148.794415388</v>
      </c>
    </row>
    <row r="64" spans="1:8">
      <c r="A64" s="516">
        <v>29.1</v>
      </c>
      <c r="B64" s="313" t="s">
        <v>615</v>
      </c>
      <c r="C64" s="708">
        <v>24524340.420000002</v>
      </c>
      <c r="D64" s="708"/>
      <c r="E64" s="709">
        <f t="shared" si="4"/>
        <v>24524340.420000002</v>
      </c>
      <c r="F64" s="708">
        <v>22084148.794415388</v>
      </c>
      <c r="G64" s="708"/>
      <c r="H64" s="793">
        <f t="shared" si="5"/>
        <v>22084148.794415388</v>
      </c>
    </row>
    <row r="65" spans="1:8" ht="24.9" customHeight="1">
      <c r="A65" s="516">
        <v>29.2</v>
      </c>
      <c r="B65" s="323" t="s">
        <v>616</v>
      </c>
      <c r="C65" s="708"/>
      <c r="D65" s="708"/>
      <c r="E65" s="709">
        <f t="shared" si="4"/>
        <v>0</v>
      </c>
      <c r="F65" s="708"/>
      <c r="G65" s="708"/>
      <c r="H65" s="793">
        <f t="shared" si="5"/>
        <v>0</v>
      </c>
    </row>
    <row r="66" spans="1:8" ht="22.5" customHeight="1">
      <c r="A66" s="516">
        <v>29.3</v>
      </c>
      <c r="B66" s="323" t="s">
        <v>617</v>
      </c>
      <c r="C66" s="708"/>
      <c r="D66" s="708"/>
      <c r="E66" s="709">
        <f t="shared" si="4"/>
        <v>0</v>
      </c>
      <c r="F66" s="708"/>
      <c r="G66" s="708"/>
      <c r="H66" s="793">
        <f t="shared" si="5"/>
        <v>0</v>
      </c>
    </row>
    <row r="67" spans="1:8">
      <c r="A67" s="516">
        <v>30</v>
      </c>
      <c r="B67" s="310" t="s">
        <v>618</v>
      </c>
      <c r="C67" s="708">
        <v>366422667.67999995</v>
      </c>
      <c r="D67" s="708"/>
      <c r="E67" s="709">
        <f t="shared" si="4"/>
        <v>366422667.67999995</v>
      </c>
      <c r="F67" s="713">
        <v>293782917.18083602</v>
      </c>
      <c r="G67" s="708"/>
      <c r="H67" s="793">
        <f t="shared" si="5"/>
        <v>293782917.18083602</v>
      </c>
    </row>
    <row r="68" spans="1:8">
      <c r="A68" s="516">
        <v>31</v>
      </c>
      <c r="B68" s="807" t="s">
        <v>619</v>
      </c>
      <c r="C68" s="706">
        <f>SUM(C55,C56,C57,C58,C59,C62,C63,C67)</f>
        <v>476853388.70999992</v>
      </c>
      <c r="D68" s="706">
        <f>SUM(D55,D56,D57,D58,D59,D62,D63,D67)</f>
        <v>0</v>
      </c>
      <c r="E68" s="707">
        <f t="shared" si="4"/>
        <v>476853388.70999992</v>
      </c>
      <c r="F68" s="706">
        <f>SUM(F55,F56,F57,F58,F59,F62,F63,F67)</f>
        <v>401773446.31480694</v>
      </c>
      <c r="G68" s="706">
        <f>SUM(G55,G56,G57,G58,G59,G62,G63,G67)</f>
        <v>0</v>
      </c>
      <c r="H68" s="800">
        <f t="shared" si="5"/>
        <v>401773446.31480694</v>
      </c>
    </row>
    <row r="69" spans="1:8" ht="15" thickBot="1">
      <c r="A69" s="517">
        <v>32</v>
      </c>
      <c r="B69" s="537" t="s">
        <v>620</v>
      </c>
      <c r="C69" s="808">
        <f>SUM(C53,C68)</f>
        <v>3015945288.6743231</v>
      </c>
      <c r="D69" s="808">
        <f>SUM(D53,D68)</f>
        <v>910053865.85686946</v>
      </c>
      <c r="E69" s="809">
        <f t="shared" si="4"/>
        <v>3925999154.5311928</v>
      </c>
      <c r="F69" s="808">
        <f>SUM(F53,F68)</f>
        <v>2574098397.3756833</v>
      </c>
      <c r="G69" s="808">
        <f>SUM(G53,G68)</f>
        <v>995175973.92792583</v>
      </c>
      <c r="H69" s="810">
        <f t="shared" si="5"/>
        <v>3569274371.3036089</v>
      </c>
    </row>
  </sheetData>
  <mergeCells count="7">
    <mergeCell ref="C54:H54"/>
    <mergeCell ref="A4:A6"/>
    <mergeCell ref="B4:B5"/>
    <mergeCell ref="C4:E4"/>
    <mergeCell ref="F4:H4"/>
    <mergeCell ref="C6:H6"/>
    <mergeCell ref="C37:H37"/>
  </mergeCells>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G22" sqref="G22"/>
    </sheetView>
  </sheetViews>
  <sheetFormatPr defaultRowHeight="14.4"/>
  <cols>
    <col min="2" max="2" width="66.5546875" customWidth="1"/>
    <col min="3" max="8" width="13.33203125" customWidth="1"/>
  </cols>
  <sheetData>
    <row r="1" spans="1:8" s="5" customFormat="1" ht="13.8">
      <c r="A1" s="2" t="s">
        <v>30</v>
      </c>
      <c r="B1" s="3" t="str">
        <f>'Info '!C2</f>
        <v>JSC "Liberty Bank"</v>
      </c>
      <c r="C1" s="3"/>
      <c r="D1" s="4"/>
      <c r="E1" s="4"/>
      <c r="F1" s="4"/>
      <c r="G1" s="4"/>
    </row>
    <row r="2" spans="1:8" s="5" customFormat="1" ht="13.8">
      <c r="A2" s="2" t="s">
        <v>31</v>
      </c>
      <c r="B2" s="500">
        <f>'1. key ratios '!B2</f>
        <v>45199</v>
      </c>
      <c r="C2" s="6"/>
      <c r="D2" s="7"/>
      <c r="E2" s="7"/>
      <c r="F2" s="7"/>
      <c r="G2" s="7"/>
      <c r="H2" s="8"/>
    </row>
    <row r="3" spans="1:8" ht="15" thickBot="1"/>
    <row r="4" spans="1:8">
      <c r="A4" s="833" t="s">
        <v>6</v>
      </c>
      <c r="B4" s="835" t="s">
        <v>621</v>
      </c>
      <c r="C4" s="828" t="s">
        <v>558</v>
      </c>
      <c r="D4" s="828"/>
      <c r="E4" s="828"/>
      <c r="F4" s="828" t="s">
        <v>559</v>
      </c>
      <c r="G4" s="828"/>
      <c r="H4" s="829"/>
    </row>
    <row r="5" spans="1:8" ht="15.6" customHeight="1">
      <c r="A5" s="834"/>
      <c r="B5" s="836"/>
      <c r="C5" s="669" t="s">
        <v>32</v>
      </c>
      <c r="D5" s="669" t="s">
        <v>33</v>
      </c>
      <c r="E5" s="669" t="s">
        <v>34</v>
      </c>
      <c r="F5" s="669" t="s">
        <v>32</v>
      </c>
      <c r="G5" s="669" t="s">
        <v>33</v>
      </c>
      <c r="H5" s="670" t="s">
        <v>34</v>
      </c>
    </row>
    <row r="6" spans="1:8">
      <c r="A6" s="786">
        <v>1</v>
      </c>
      <c r="B6" s="322" t="s">
        <v>622</v>
      </c>
      <c r="C6" s="708">
        <f>SUM(C7:C12)</f>
        <v>350052422.47000003</v>
      </c>
      <c r="D6" s="708">
        <f>SUM(D7:D12)</f>
        <v>34391675.350000001</v>
      </c>
      <c r="E6" s="709">
        <f>C6+D6</f>
        <v>384444097.82000005</v>
      </c>
      <c r="F6" s="708">
        <f>SUM(F7:F12)</f>
        <v>297404865</v>
      </c>
      <c r="G6" s="708">
        <f>SUM(G7:G12)</f>
        <v>25548604</v>
      </c>
      <c r="H6" s="793">
        <f>F6+G6</f>
        <v>322953469</v>
      </c>
    </row>
    <row r="7" spans="1:8">
      <c r="A7" s="786">
        <v>1.1000000000000001</v>
      </c>
      <c r="B7" s="323" t="s">
        <v>565</v>
      </c>
      <c r="C7" s="708"/>
      <c r="D7" s="708"/>
      <c r="E7" s="709">
        <f t="shared" ref="E7:E45" si="0">C7+D7</f>
        <v>0</v>
      </c>
      <c r="F7" s="708"/>
      <c r="G7" s="708"/>
      <c r="H7" s="793">
        <f t="shared" ref="H7:H45" si="1">F7+G7</f>
        <v>0</v>
      </c>
    </row>
    <row r="8" spans="1:8">
      <c r="A8" s="786">
        <v>1.2</v>
      </c>
      <c r="B8" s="323" t="s">
        <v>567</v>
      </c>
      <c r="C8" s="708"/>
      <c r="D8" s="708"/>
      <c r="E8" s="709">
        <f t="shared" si="0"/>
        <v>0</v>
      </c>
      <c r="F8" s="708"/>
      <c r="G8" s="708"/>
      <c r="H8" s="793">
        <f t="shared" si="1"/>
        <v>0</v>
      </c>
    </row>
    <row r="9" spans="1:8" ht="21.6" customHeight="1">
      <c r="A9" s="786">
        <v>1.3</v>
      </c>
      <c r="B9" s="323" t="s">
        <v>623</v>
      </c>
      <c r="C9" s="708"/>
      <c r="D9" s="708"/>
      <c r="E9" s="709">
        <f t="shared" si="0"/>
        <v>0</v>
      </c>
      <c r="F9" s="708"/>
      <c r="G9" s="708"/>
      <c r="H9" s="793">
        <f t="shared" si="1"/>
        <v>0</v>
      </c>
    </row>
    <row r="10" spans="1:8">
      <c r="A10" s="786">
        <v>1.4</v>
      </c>
      <c r="B10" s="323" t="s">
        <v>569</v>
      </c>
      <c r="C10" s="708"/>
      <c r="D10" s="708"/>
      <c r="E10" s="709">
        <f t="shared" si="0"/>
        <v>0</v>
      </c>
      <c r="F10" s="708"/>
      <c r="G10" s="708"/>
      <c r="H10" s="793">
        <f t="shared" si="1"/>
        <v>0</v>
      </c>
    </row>
    <row r="11" spans="1:8">
      <c r="A11" s="786">
        <v>1.5</v>
      </c>
      <c r="B11" s="323" t="s">
        <v>573</v>
      </c>
      <c r="C11" s="708">
        <v>341290332</v>
      </c>
      <c r="D11" s="708">
        <v>33959733</v>
      </c>
      <c r="E11" s="709">
        <f t="shared" si="0"/>
        <v>375250065</v>
      </c>
      <c r="F11" s="708">
        <v>289431354</v>
      </c>
      <c r="G11" s="708">
        <v>24867349</v>
      </c>
      <c r="H11" s="793">
        <f t="shared" si="1"/>
        <v>314298703</v>
      </c>
    </row>
    <row r="12" spans="1:8">
      <c r="A12" s="786">
        <v>1.6</v>
      </c>
      <c r="B12" s="324" t="s">
        <v>455</v>
      </c>
      <c r="C12" s="713">
        <v>8762090.4700000007</v>
      </c>
      <c r="D12" s="713">
        <v>431942.34999999992</v>
      </c>
      <c r="E12" s="709">
        <f>C12+D12</f>
        <v>9194032.8200000003</v>
      </c>
      <c r="F12" s="708">
        <v>7973511</v>
      </c>
      <c r="G12" s="708">
        <v>681255</v>
      </c>
      <c r="H12" s="793">
        <f t="shared" si="1"/>
        <v>8654766</v>
      </c>
    </row>
    <row r="13" spans="1:8">
      <c r="A13" s="786">
        <v>2</v>
      </c>
      <c r="B13" s="325" t="s">
        <v>624</v>
      </c>
      <c r="C13" s="708">
        <f>SUM(C14:C17)</f>
        <v>-160974910.19672579</v>
      </c>
      <c r="D13" s="708">
        <f>SUM(D14:D17)</f>
        <v>-11680426.585324608</v>
      </c>
      <c r="E13" s="709">
        <f t="shared" si="0"/>
        <v>-172655336.7820504</v>
      </c>
      <c r="F13" s="708">
        <f>SUM(F14:F17)</f>
        <v>-126876009</v>
      </c>
      <c r="G13" s="708">
        <f>SUM(G14:G17)</f>
        <v>-13273593</v>
      </c>
      <c r="H13" s="793">
        <f t="shared" si="1"/>
        <v>-140149602</v>
      </c>
    </row>
    <row r="14" spans="1:8">
      <c r="A14" s="786">
        <v>2.1</v>
      </c>
      <c r="B14" s="323" t="s">
        <v>625</v>
      </c>
      <c r="C14" s="708"/>
      <c r="D14" s="708"/>
      <c r="E14" s="709">
        <f t="shared" si="0"/>
        <v>0</v>
      </c>
      <c r="F14" s="708"/>
      <c r="G14" s="708"/>
      <c r="H14" s="793">
        <f t="shared" si="1"/>
        <v>0</v>
      </c>
    </row>
    <row r="15" spans="1:8" ht="24.6" customHeight="1">
      <c r="A15" s="786">
        <v>2.2000000000000002</v>
      </c>
      <c r="B15" s="323" t="s">
        <v>626</v>
      </c>
      <c r="C15" s="708"/>
      <c r="D15" s="708"/>
      <c r="E15" s="709">
        <f t="shared" si="0"/>
        <v>0</v>
      </c>
      <c r="F15" s="708"/>
      <c r="G15" s="708"/>
      <c r="H15" s="793">
        <f t="shared" si="1"/>
        <v>0</v>
      </c>
    </row>
    <row r="16" spans="1:8" ht="20.399999999999999" customHeight="1">
      <c r="A16" s="786">
        <v>2.2999999999999998</v>
      </c>
      <c r="B16" s="323" t="s">
        <v>627</v>
      </c>
      <c r="C16" s="713">
        <v>-160640758.53672579</v>
      </c>
      <c r="D16" s="713">
        <v>-10986771.755324608</v>
      </c>
      <c r="E16" s="709">
        <f t="shared" si="0"/>
        <v>-171627530.29205039</v>
      </c>
      <c r="F16" s="708">
        <v>-126656056</v>
      </c>
      <c r="G16" s="708">
        <v>-12344211</v>
      </c>
      <c r="H16" s="793">
        <f t="shared" si="1"/>
        <v>-139000267</v>
      </c>
    </row>
    <row r="17" spans="1:8">
      <c r="A17" s="786">
        <v>2.4</v>
      </c>
      <c r="B17" s="323" t="s">
        <v>628</v>
      </c>
      <c r="C17" s="713">
        <v>-334151.66000000009</v>
      </c>
      <c r="D17" s="713">
        <v>-693654.83</v>
      </c>
      <c r="E17" s="709">
        <f t="shared" si="0"/>
        <v>-1027806.49</v>
      </c>
      <c r="F17" s="708">
        <v>-219953</v>
      </c>
      <c r="G17" s="708">
        <v>-929382</v>
      </c>
      <c r="H17" s="793">
        <f t="shared" si="1"/>
        <v>-1149335</v>
      </c>
    </row>
    <row r="18" spans="1:8">
      <c r="A18" s="786">
        <v>3</v>
      </c>
      <c r="B18" s="325" t="s">
        <v>629</v>
      </c>
      <c r="C18" s="708"/>
      <c r="D18" s="708"/>
      <c r="E18" s="709">
        <f t="shared" si="0"/>
        <v>0</v>
      </c>
      <c r="F18" s="708"/>
      <c r="G18" s="708"/>
      <c r="H18" s="793">
        <f t="shared" si="1"/>
        <v>0</v>
      </c>
    </row>
    <row r="19" spans="1:8">
      <c r="A19" s="786">
        <v>4</v>
      </c>
      <c r="B19" s="325" t="s">
        <v>630</v>
      </c>
      <c r="C19" s="708">
        <v>30125342</v>
      </c>
      <c r="D19" s="708">
        <v>8273810</v>
      </c>
      <c r="E19" s="709">
        <f t="shared" si="0"/>
        <v>38399152</v>
      </c>
      <c r="F19" s="708">
        <v>23485777</v>
      </c>
      <c r="G19" s="708">
        <v>8690304</v>
      </c>
      <c r="H19" s="793">
        <f t="shared" si="1"/>
        <v>32176081</v>
      </c>
    </row>
    <row r="20" spans="1:8">
      <c r="A20" s="786">
        <v>5</v>
      </c>
      <c r="B20" s="325" t="s">
        <v>631</v>
      </c>
      <c r="C20" s="708">
        <v>-4720438</v>
      </c>
      <c r="D20" s="708">
        <v>-12637629</v>
      </c>
      <c r="E20" s="709">
        <f t="shared" si="0"/>
        <v>-17358067</v>
      </c>
      <c r="F20" s="708">
        <v>-2975414</v>
      </c>
      <c r="G20" s="708">
        <v>-9680006</v>
      </c>
      <c r="H20" s="793">
        <f t="shared" si="1"/>
        <v>-12655420</v>
      </c>
    </row>
    <row r="21" spans="1:8" ht="24" customHeight="1">
      <c r="A21" s="786">
        <v>6</v>
      </c>
      <c r="B21" s="325" t="s">
        <v>632</v>
      </c>
      <c r="C21" s="708">
        <v>-54768</v>
      </c>
      <c r="D21" s="708"/>
      <c r="E21" s="709">
        <f t="shared" si="0"/>
        <v>-54768</v>
      </c>
      <c r="F21" s="708">
        <v>363701</v>
      </c>
      <c r="G21" s="708"/>
      <c r="H21" s="793">
        <f t="shared" si="1"/>
        <v>363701</v>
      </c>
    </row>
    <row r="22" spans="1:8" ht="18.600000000000001" customHeight="1">
      <c r="A22" s="786">
        <v>7</v>
      </c>
      <c r="B22" s="325" t="s">
        <v>633</v>
      </c>
      <c r="C22" s="708"/>
      <c r="D22" s="708"/>
      <c r="E22" s="709">
        <f t="shared" si="0"/>
        <v>0</v>
      </c>
      <c r="F22" s="708"/>
      <c r="G22" s="708"/>
      <c r="H22" s="793">
        <f t="shared" si="1"/>
        <v>0</v>
      </c>
    </row>
    <row r="23" spans="1:8" ht="25.5" customHeight="1">
      <c r="A23" s="786">
        <v>8</v>
      </c>
      <c r="B23" s="326" t="s">
        <v>634</v>
      </c>
      <c r="C23" s="708"/>
      <c r="D23" s="708"/>
      <c r="E23" s="709">
        <f t="shared" si="0"/>
        <v>0</v>
      </c>
      <c r="F23" s="708"/>
      <c r="G23" s="708"/>
      <c r="H23" s="793">
        <f t="shared" si="1"/>
        <v>0</v>
      </c>
    </row>
    <row r="24" spans="1:8" ht="34.5" customHeight="1">
      <c r="A24" s="786">
        <v>9</v>
      </c>
      <c r="B24" s="326" t="s">
        <v>635</v>
      </c>
      <c r="C24" s="708"/>
      <c r="D24" s="708"/>
      <c r="E24" s="709">
        <f t="shared" si="0"/>
        <v>0</v>
      </c>
      <c r="F24" s="708"/>
      <c r="G24" s="708"/>
      <c r="H24" s="793">
        <f t="shared" si="1"/>
        <v>0</v>
      </c>
    </row>
    <row r="25" spans="1:8">
      <c r="A25" s="786">
        <v>10</v>
      </c>
      <c r="B25" s="325" t="s">
        <v>636</v>
      </c>
      <c r="C25" s="708"/>
      <c r="D25" s="708"/>
      <c r="E25" s="709">
        <f t="shared" si="0"/>
        <v>0</v>
      </c>
      <c r="F25" s="708"/>
      <c r="G25" s="708"/>
      <c r="H25" s="793">
        <f t="shared" si="1"/>
        <v>0</v>
      </c>
    </row>
    <row r="26" spans="1:8">
      <c r="A26" s="786">
        <v>11</v>
      </c>
      <c r="B26" s="327" t="s">
        <v>637</v>
      </c>
      <c r="C26" s="708"/>
      <c r="D26" s="708"/>
      <c r="E26" s="709">
        <f t="shared" si="0"/>
        <v>0</v>
      </c>
      <c r="F26" s="708"/>
      <c r="G26" s="708"/>
      <c r="H26" s="793">
        <f t="shared" si="1"/>
        <v>0</v>
      </c>
    </row>
    <row r="27" spans="1:8">
      <c r="A27" s="786">
        <v>12</v>
      </c>
      <c r="B27" s="325" t="s">
        <v>638</v>
      </c>
      <c r="C27" s="708">
        <v>12801447</v>
      </c>
      <c r="D27" s="708"/>
      <c r="E27" s="709">
        <f>C27+D27</f>
        <v>12801447</v>
      </c>
      <c r="F27" s="708">
        <v>16588437</v>
      </c>
      <c r="G27" s="708"/>
      <c r="H27" s="793">
        <f t="shared" si="1"/>
        <v>16588437</v>
      </c>
    </row>
    <row r="28" spans="1:8">
      <c r="A28" s="786">
        <v>13</v>
      </c>
      <c r="B28" s="328" t="s">
        <v>639</v>
      </c>
      <c r="C28" s="708">
        <v>-22232139</v>
      </c>
      <c r="D28" s="708">
        <v>-1002220</v>
      </c>
      <c r="E28" s="709">
        <f t="shared" si="0"/>
        <v>-23234359</v>
      </c>
      <c r="F28" s="708">
        <v>-23161535</v>
      </c>
      <c r="G28" s="708"/>
      <c r="H28" s="793">
        <f t="shared" si="1"/>
        <v>-23161535</v>
      </c>
    </row>
    <row r="29" spans="1:8">
      <c r="A29" s="786">
        <v>14</v>
      </c>
      <c r="B29" s="329" t="s">
        <v>640</v>
      </c>
      <c r="C29" s="708">
        <f>SUM(C30:C31)</f>
        <v>-92039612</v>
      </c>
      <c r="D29" s="708">
        <f>SUM(D30:D31)</f>
        <v>-613724</v>
      </c>
      <c r="E29" s="709">
        <f t="shared" si="0"/>
        <v>-92653336</v>
      </c>
      <c r="F29" s="708">
        <f>SUM(F30:F31)</f>
        <v>-82502905</v>
      </c>
      <c r="G29" s="708">
        <f>SUM(G30:G31)</f>
        <v>0</v>
      </c>
      <c r="H29" s="793">
        <f t="shared" si="1"/>
        <v>-82502905</v>
      </c>
    </row>
    <row r="30" spans="1:8">
      <c r="A30" s="786">
        <v>14.1</v>
      </c>
      <c r="B30" s="312" t="s">
        <v>641</v>
      </c>
      <c r="C30" s="708">
        <v>-86433242</v>
      </c>
      <c r="D30" s="708"/>
      <c r="E30" s="709">
        <f t="shared" si="0"/>
        <v>-86433242</v>
      </c>
      <c r="F30" s="708">
        <v>-74269160</v>
      </c>
      <c r="G30" s="708"/>
      <c r="H30" s="793">
        <f t="shared" si="1"/>
        <v>-74269160</v>
      </c>
    </row>
    <row r="31" spans="1:8">
      <c r="A31" s="786">
        <v>14.2</v>
      </c>
      <c r="B31" s="312" t="s">
        <v>642</v>
      </c>
      <c r="C31" s="708">
        <v>-5606370</v>
      </c>
      <c r="D31" s="708">
        <v>-613724</v>
      </c>
      <c r="E31" s="709">
        <f t="shared" si="0"/>
        <v>-6220094</v>
      </c>
      <c r="F31" s="708">
        <v>-8233745</v>
      </c>
      <c r="G31" s="708"/>
      <c r="H31" s="793">
        <f t="shared" si="1"/>
        <v>-8233745</v>
      </c>
    </row>
    <row r="32" spans="1:8">
      <c r="A32" s="786">
        <v>15</v>
      </c>
      <c r="B32" s="325" t="s">
        <v>643</v>
      </c>
      <c r="C32" s="708">
        <v>-26230449</v>
      </c>
      <c r="D32" s="708"/>
      <c r="E32" s="709">
        <f t="shared" si="0"/>
        <v>-26230449</v>
      </c>
      <c r="F32" s="708">
        <v>-25904152</v>
      </c>
      <c r="G32" s="708"/>
      <c r="H32" s="793">
        <f t="shared" si="1"/>
        <v>-25904152</v>
      </c>
    </row>
    <row r="33" spans="1:8" ht="22.5" customHeight="1">
      <c r="A33" s="786">
        <v>16</v>
      </c>
      <c r="B33" s="310" t="s">
        <v>644</v>
      </c>
      <c r="C33" s="708"/>
      <c r="D33" s="708"/>
      <c r="E33" s="709">
        <f t="shared" si="0"/>
        <v>0</v>
      </c>
      <c r="F33" s="708"/>
      <c r="G33" s="708"/>
      <c r="H33" s="793">
        <f t="shared" si="1"/>
        <v>0</v>
      </c>
    </row>
    <row r="34" spans="1:8">
      <c r="A34" s="786">
        <v>17</v>
      </c>
      <c r="B34" s="325" t="s">
        <v>645</v>
      </c>
      <c r="C34" s="708">
        <f>SUM(C35:C36)</f>
        <v>-527537</v>
      </c>
      <c r="D34" s="708">
        <f>SUM(D35:D36)</f>
        <v>33814</v>
      </c>
      <c r="E34" s="709">
        <f t="shared" si="0"/>
        <v>-493723</v>
      </c>
      <c r="F34" s="708">
        <f>SUM(F35:F36)</f>
        <v>-844142</v>
      </c>
      <c r="G34" s="708">
        <f>SUM(G35:G36)</f>
        <v>104758</v>
      </c>
      <c r="H34" s="793">
        <f t="shared" si="1"/>
        <v>-739384</v>
      </c>
    </row>
    <row r="35" spans="1:8">
      <c r="A35" s="786">
        <v>17.100000000000001</v>
      </c>
      <c r="B35" s="312" t="s">
        <v>646</v>
      </c>
      <c r="C35" s="708">
        <v>262064</v>
      </c>
      <c r="D35" s="708">
        <v>35845</v>
      </c>
      <c r="E35" s="709">
        <f t="shared" si="0"/>
        <v>297909</v>
      </c>
      <c r="F35" s="708">
        <v>355884</v>
      </c>
      <c r="G35" s="708">
        <v>104758</v>
      </c>
      <c r="H35" s="793">
        <f t="shared" si="1"/>
        <v>460642</v>
      </c>
    </row>
    <row r="36" spans="1:8">
      <c r="A36" s="786">
        <v>17.2</v>
      </c>
      <c r="B36" s="312" t="s">
        <v>647</v>
      </c>
      <c r="C36" s="708">
        <v>-789601</v>
      </c>
      <c r="D36" s="708">
        <v>-2031</v>
      </c>
      <c r="E36" s="709">
        <f t="shared" si="0"/>
        <v>-791632</v>
      </c>
      <c r="F36" s="708">
        <v>-1200026</v>
      </c>
      <c r="G36" s="708"/>
      <c r="H36" s="793">
        <f t="shared" si="1"/>
        <v>-1200026</v>
      </c>
    </row>
    <row r="37" spans="1:8" ht="41.4" customHeight="1">
      <c r="A37" s="786">
        <v>18</v>
      </c>
      <c r="B37" s="330" t="s">
        <v>648</v>
      </c>
      <c r="C37" s="708">
        <f>SUM(C38:C39)</f>
        <v>-29658447</v>
      </c>
      <c r="D37" s="708">
        <f>SUM(D38:D39)</f>
        <v>142146</v>
      </c>
      <c r="E37" s="709">
        <f t="shared" si="0"/>
        <v>-29516301</v>
      </c>
      <c r="F37" s="708">
        <f>SUM(F38:F39)</f>
        <v>-37515130</v>
      </c>
      <c r="G37" s="708">
        <f>SUM(G38:G39)</f>
        <v>7872912</v>
      </c>
      <c r="H37" s="793">
        <f t="shared" si="1"/>
        <v>-29642218</v>
      </c>
    </row>
    <row r="38" spans="1:8">
      <c r="A38" s="786">
        <v>18.100000000000001</v>
      </c>
      <c r="B38" s="331" t="s">
        <v>649</v>
      </c>
      <c r="C38" s="708">
        <v>-2155086</v>
      </c>
      <c r="D38" s="708"/>
      <c r="E38" s="709">
        <f t="shared" si="0"/>
        <v>-2155086</v>
      </c>
      <c r="F38" s="708">
        <v>-13716697</v>
      </c>
      <c r="G38" s="708"/>
      <c r="H38" s="793">
        <f t="shared" si="1"/>
        <v>-13716697</v>
      </c>
    </row>
    <row r="39" spans="1:8">
      <c r="A39" s="786">
        <v>18.2</v>
      </c>
      <c r="B39" s="331" t="s">
        <v>650</v>
      </c>
      <c r="C39" s="708">
        <v>-27503361</v>
      </c>
      <c r="D39" s="708">
        <v>142146</v>
      </c>
      <c r="E39" s="709">
        <f t="shared" si="0"/>
        <v>-27361215</v>
      </c>
      <c r="F39" s="708">
        <v>-23798433</v>
      </c>
      <c r="G39" s="708">
        <v>7872912</v>
      </c>
      <c r="H39" s="793">
        <f t="shared" si="1"/>
        <v>-15925521</v>
      </c>
    </row>
    <row r="40" spans="1:8" ht="24.6" customHeight="1">
      <c r="A40" s="786">
        <v>19</v>
      </c>
      <c r="B40" s="330" t="s">
        <v>651</v>
      </c>
      <c r="C40" s="708"/>
      <c r="D40" s="708"/>
      <c r="E40" s="709">
        <f t="shared" si="0"/>
        <v>0</v>
      </c>
      <c r="F40" s="708"/>
      <c r="G40" s="708"/>
      <c r="H40" s="793">
        <f t="shared" si="1"/>
        <v>0</v>
      </c>
    </row>
    <row r="41" spans="1:8" ht="17.399999999999999" customHeight="1">
      <c r="A41" s="786">
        <v>20</v>
      </c>
      <c r="B41" s="330" t="s">
        <v>652</v>
      </c>
      <c r="C41" s="708"/>
      <c r="D41" s="708"/>
      <c r="E41" s="709">
        <f t="shared" si="0"/>
        <v>0</v>
      </c>
      <c r="F41" s="708"/>
      <c r="G41" s="708"/>
      <c r="H41" s="793">
        <f t="shared" si="1"/>
        <v>0</v>
      </c>
    </row>
    <row r="42" spans="1:8" ht="26.4" customHeight="1">
      <c r="A42" s="786">
        <v>21</v>
      </c>
      <c r="B42" s="330" t="s">
        <v>653</v>
      </c>
      <c r="C42" s="708"/>
      <c r="D42" s="708"/>
      <c r="E42" s="709">
        <f t="shared" si="0"/>
        <v>0</v>
      </c>
      <c r="F42" s="708"/>
      <c r="G42" s="708"/>
      <c r="H42" s="793">
        <f t="shared" si="1"/>
        <v>0</v>
      </c>
    </row>
    <row r="43" spans="1:8">
      <c r="A43" s="786">
        <v>22</v>
      </c>
      <c r="B43" s="332" t="s">
        <v>654</v>
      </c>
      <c r="C43" s="708">
        <f>SUM(C6,C13,C18,C19,C20,C21,C22,C23,C24,C25,C26,C27,C28,C29,C32,C33,C34,C37,C40,C41,C42)</f>
        <v>56540911.273274243</v>
      </c>
      <c r="D43" s="708">
        <f>SUM(D6,D13,D18,D19,D20,D21,D22,D23,D24,D25,D26,D27,D28,D29,D32,D33,D34,D37,D40,D41,D42)</f>
        <v>16907445.764675394</v>
      </c>
      <c r="E43" s="709">
        <f t="shared" si="0"/>
        <v>73448357.037949637</v>
      </c>
      <c r="F43" s="708">
        <f>SUM(F6,F13,F18,F19,F20,F21,F22,F23,F24,F25,F26,F27,F28,F29,F32,F33,F34,F37,F40,F41,F42)</f>
        <v>38063493</v>
      </c>
      <c r="G43" s="708">
        <f>SUM(G6,G13,G18,G19,G20,G21,G22,G23,G24,G25,G26,G27,G28,G29,G32,G33,G34,G37,G40,G41,G42)</f>
        <v>19262979</v>
      </c>
      <c r="H43" s="793">
        <f t="shared" si="1"/>
        <v>57326472</v>
      </c>
    </row>
    <row r="44" spans="1:8">
      <c r="A44" s="786">
        <v>23</v>
      </c>
      <c r="B44" s="332" t="s">
        <v>655</v>
      </c>
      <c r="C44" s="708">
        <v>10083943</v>
      </c>
      <c r="D44" s="708"/>
      <c r="E44" s="709">
        <f t="shared" si="0"/>
        <v>10083943</v>
      </c>
      <c r="F44" s="708">
        <v>4114697</v>
      </c>
      <c r="G44" s="708"/>
      <c r="H44" s="793">
        <f t="shared" si="1"/>
        <v>4114697</v>
      </c>
    </row>
    <row r="45" spans="1:8" ht="15" thickBot="1">
      <c r="A45" s="794">
        <v>24</v>
      </c>
      <c r="B45" s="795" t="s">
        <v>656</v>
      </c>
      <c r="C45" s="796">
        <f>C43-C44</f>
        <v>46456968.273274243</v>
      </c>
      <c r="D45" s="796">
        <f>D43-D44</f>
        <v>16907445.764675394</v>
      </c>
      <c r="E45" s="797">
        <f t="shared" si="0"/>
        <v>63364414.037949637</v>
      </c>
      <c r="F45" s="796">
        <f>F43-F44</f>
        <v>33948796</v>
      </c>
      <c r="G45" s="796">
        <f>G43-G44</f>
        <v>19262979</v>
      </c>
      <c r="H45" s="798">
        <f t="shared" si="1"/>
        <v>53211775</v>
      </c>
    </row>
  </sheetData>
  <mergeCells count="4">
    <mergeCell ref="A4:A5"/>
    <mergeCell ref="B4:B5"/>
    <mergeCell ref="C4:E4"/>
    <mergeCell ref="F4:H4"/>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G22" sqref="G22"/>
    </sheetView>
  </sheetViews>
  <sheetFormatPr defaultRowHeight="14.4"/>
  <cols>
    <col min="1" max="1" width="8.6640625" style="320"/>
    <col min="2" max="2" width="87.5546875" bestFit="1" customWidth="1"/>
    <col min="3" max="8" width="15.44140625" customWidth="1"/>
  </cols>
  <sheetData>
    <row r="1" spans="1:8" s="5" customFormat="1" ht="13.8">
      <c r="A1" s="2" t="s">
        <v>30</v>
      </c>
      <c r="B1" s="3" t="str">
        <f>'Info '!C2</f>
        <v>JSC "Liberty Bank"</v>
      </c>
      <c r="C1" s="3"/>
      <c r="D1" s="4"/>
      <c r="E1" s="4"/>
      <c r="F1" s="4"/>
      <c r="G1" s="4"/>
    </row>
    <row r="2" spans="1:8" s="5" customFormat="1" ht="13.8">
      <c r="A2" s="2" t="s">
        <v>31</v>
      </c>
      <c r="B2" s="500">
        <f>'1. key ratios '!B2</f>
        <v>45199</v>
      </c>
      <c r="C2" s="6"/>
      <c r="D2" s="7"/>
      <c r="E2" s="7"/>
      <c r="F2" s="7"/>
      <c r="G2" s="7"/>
      <c r="H2" s="8"/>
    </row>
    <row r="3" spans="1:8" ht="15" thickBot="1">
      <c r="A3"/>
    </row>
    <row r="4" spans="1:8">
      <c r="A4" s="824" t="s">
        <v>6</v>
      </c>
      <c r="B4" s="837" t="s">
        <v>94</v>
      </c>
      <c r="C4" s="828" t="s">
        <v>558</v>
      </c>
      <c r="D4" s="828"/>
      <c r="E4" s="828"/>
      <c r="F4" s="828" t="s">
        <v>559</v>
      </c>
      <c r="G4" s="828"/>
      <c r="H4" s="829"/>
    </row>
    <row r="5" spans="1:8">
      <c r="A5" s="825"/>
      <c r="B5" s="838"/>
      <c r="C5" s="669" t="s">
        <v>32</v>
      </c>
      <c r="D5" s="669" t="s">
        <v>33</v>
      </c>
      <c r="E5" s="669" t="s">
        <v>34</v>
      </c>
      <c r="F5" s="669" t="s">
        <v>32</v>
      </c>
      <c r="G5" s="669" t="s">
        <v>33</v>
      </c>
      <c r="H5" s="670" t="s">
        <v>34</v>
      </c>
    </row>
    <row r="6" spans="1:8">
      <c r="A6" s="516">
        <v>1</v>
      </c>
      <c r="B6" s="671" t="s">
        <v>657</v>
      </c>
      <c r="C6" s="672">
        <v>0</v>
      </c>
      <c r="D6" s="672">
        <v>0</v>
      </c>
      <c r="E6" s="673">
        <f t="shared" ref="E6:E43" si="0">C6+D6</f>
        <v>0</v>
      </c>
      <c r="F6" s="672">
        <v>0</v>
      </c>
      <c r="G6" s="672">
        <v>0</v>
      </c>
      <c r="H6" s="789">
        <f t="shared" ref="H6:H43" si="1">F6+G6</f>
        <v>0</v>
      </c>
    </row>
    <row r="7" spans="1:8">
      <c r="A7" s="516">
        <v>2</v>
      </c>
      <c r="B7" s="671" t="s">
        <v>196</v>
      </c>
      <c r="C7" s="672">
        <v>0</v>
      </c>
      <c r="D7" s="672">
        <v>0</v>
      </c>
      <c r="E7" s="673">
        <f t="shared" si="0"/>
        <v>0</v>
      </c>
      <c r="F7" s="672">
        <v>0</v>
      </c>
      <c r="G7" s="672">
        <v>0</v>
      </c>
      <c r="H7" s="789">
        <f t="shared" si="1"/>
        <v>0</v>
      </c>
    </row>
    <row r="8" spans="1:8">
      <c r="A8" s="516">
        <v>3</v>
      </c>
      <c r="B8" s="671" t="s">
        <v>206</v>
      </c>
      <c r="C8" s="672">
        <f>C9+C10</f>
        <v>476488912.88999999</v>
      </c>
      <c r="D8" s="672">
        <f>D9+D10</f>
        <v>16919661583.105999</v>
      </c>
      <c r="E8" s="673">
        <f t="shared" si="0"/>
        <v>17396150495.995998</v>
      </c>
      <c r="F8" s="672">
        <f>F9+F10</f>
        <v>448899456.36000001</v>
      </c>
      <c r="G8" s="672">
        <f>G9+G10</f>
        <v>17878230809.534</v>
      </c>
      <c r="H8" s="789">
        <f t="shared" si="1"/>
        <v>18327130265.894001</v>
      </c>
    </row>
    <row r="9" spans="1:8">
      <c r="A9" s="516">
        <v>3.1</v>
      </c>
      <c r="B9" s="674" t="s">
        <v>197</v>
      </c>
      <c r="C9" s="672">
        <v>0</v>
      </c>
      <c r="D9" s="672">
        <v>0</v>
      </c>
      <c r="E9" s="673">
        <f t="shared" si="0"/>
        <v>0</v>
      </c>
      <c r="F9" s="672">
        <v>0</v>
      </c>
      <c r="G9" s="672">
        <v>0</v>
      </c>
      <c r="H9" s="789">
        <f t="shared" si="1"/>
        <v>0</v>
      </c>
    </row>
    <row r="10" spans="1:8">
      <c r="A10" s="516">
        <v>3.2</v>
      </c>
      <c r="B10" s="674" t="s">
        <v>193</v>
      </c>
      <c r="C10" s="672">
        <v>476488912.88999999</v>
      </c>
      <c r="D10" s="672">
        <v>16919661583.105999</v>
      </c>
      <c r="E10" s="673">
        <f t="shared" si="0"/>
        <v>17396150495.995998</v>
      </c>
      <c r="F10" s="672">
        <v>448899456.36000001</v>
      </c>
      <c r="G10" s="672">
        <v>17878230809.534</v>
      </c>
      <c r="H10" s="789">
        <f t="shared" si="1"/>
        <v>18327130265.894001</v>
      </c>
    </row>
    <row r="11" spans="1:8">
      <c r="A11" s="516">
        <v>4</v>
      </c>
      <c r="B11" s="675" t="s">
        <v>195</v>
      </c>
      <c r="C11" s="672">
        <f>C12+C13</f>
        <v>105966000</v>
      </c>
      <c r="D11" s="672">
        <f>D12+D13</f>
        <v>0</v>
      </c>
      <c r="E11" s="673">
        <f t="shared" si="0"/>
        <v>105966000</v>
      </c>
      <c r="F11" s="672">
        <f>F12+F13</f>
        <v>234254000</v>
      </c>
      <c r="G11" s="672">
        <f>G12+G13</f>
        <v>0</v>
      </c>
      <c r="H11" s="789">
        <f t="shared" si="1"/>
        <v>234254000</v>
      </c>
    </row>
    <row r="12" spans="1:8">
      <c r="A12" s="516">
        <v>4.0999999999999996</v>
      </c>
      <c r="B12" s="674" t="s">
        <v>179</v>
      </c>
      <c r="C12" s="672">
        <v>105966000</v>
      </c>
      <c r="D12" s="672">
        <v>0</v>
      </c>
      <c r="E12" s="673">
        <f t="shared" si="0"/>
        <v>105966000</v>
      </c>
      <c r="F12" s="672">
        <v>234254000</v>
      </c>
      <c r="G12" s="672">
        <v>0</v>
      </c>
      <c r="H12" s="789">
        <f t="shared" si="1"/>
        <v>234254000</v>
      </c>
    </row>
    <row r="13" spans="1:8">
      <c r="A13" s="516">
        <v>4.2</v>
      </c>
      <c r="B13" s="674" t="s">
        <v>180</v>
      </c>
      <c r="C13" s="672">
        <v>0</v>
      </c>
      <c r="D13" s="672">
        <v>0</v>
      </c>
      <c r="E13" s="673">
        <f t="shared" si="0"/>
        <v>0</v>
      </c>
      <c r="F13" s="672">
        <v>0</v>
      </c>
      <c r="G13" s="672">
        <v>0</v>
      </c>
      <c r="H13" s="789">
        <f t="shared" si="1"/>
        <v>0</v>
      </c>
    </row>
    <row r="14" spans="1:8">
      <c r="A14" s="516">
        <v>5</v>
      </c>
      <c r="B14" s="675" t="s">
        <v>205</v>
      </c>
      <c r="C14" s="672">
        <f>C15+C16+C17+C23+C24+C25+C26</f>
        <v>214823349.19</v>
      </c>
      <c r="D14" s="672">
        <f>D15+D16+D17+D23+D24+D25+D26</f>
        <v>5252973223.8455915</v>
      </c>
      <c r="E14" s="673">
        <f t="shared" si="0"/>
        <v>5467796573.0355911</v>
      </c>
      <c r="F14" s="672">
        <f>F15+F16+F17+F23+F24+F25+F26</f>
        <v>202134653.81</v>
      </c>
      <c r="G14" s="672">
        <f>G15+G16+G17+G23+G24+G25+G26</f>
        <v>5457785265.5099993</v>
      </c>
      <c r="H14" s="789">
        <f t="shared" si="1"/>
        <v>5659919919.3199997</v>
      </c>
    </row>
    <row r="15" spans="1:8">
      <c r="A15" s="516">
        <v>5.0999999999999996</v>
      </c>
      <c r="B15" s="676" t="s">
        <v>183</v>
      </c>
      <c r="C15" s="672">
        <v>34938224.380000003</v>
      </c>
      <c r="D15" s="672">
        <v>7997914.0499999998</v>
      </c>
      <c r="E15" s="673">
        <f>C15+D15</f>
        <v>42936138.43</v>
      </c>
      <c r="F15" s="672">
        <v>34392305.460000001</v>
      </c>
      <c r="G15" s="672">
        <v>8208998.21</v>
      </c>
      <c r="H15" s="789">
        <f t="shared" si="1"/>
        <v>42601303.670000002</v>
      </c>
    </row>
    <row r="16" spans="1:8">
      <c r="A16" s="516">
        <v>5.2</v>
      </c>
      <c r="B16" s="676" t="s">
        <v>182</v>
      </c>
      <c r="C16" s="672">
        <v>90205327.640000001</v>
      </c>
      <c r="D16" s="672">
        <v>105235568.3</v>
      </c>
      <c r="E16" s="673">
        <f>C16+D16</f>
        <v>195440895.94</v>
      </c>
      <c r="F16" s="672">
        <v>79219160.170000002</v>
      </c>
      <c r="G16" s="672">
        <v>117701345.90000001</v>
      </c>
      <c r="H16" s="789">
        <f t="shared" si="1"/>
        <v>196920506.06999999</v>
      </c>
    </row>
    <row r="17" spans="1:8">
      <c r="A17" s="516">
        <v>5.3</v>
      </c>
      <c r="B17" s="676" t="s">
        <v>181</v>
      </c>
      <c r="C17" s="672">
        <f>SUM(C18:C22)</f>
        <v>1531900</v>
      </c>
      <c r="D17" s="672">
        <f>SUM(D18:D22)</f>
        <v>3275395429.8955917</v>
      </c>
      <c r="E17" s="673">
        <f>C17+D17</f>
        <v>3276927329.8955917</v>
      </c>
      <c r="F17" s="672">
        <f>SUM(F18:F22)</f>
        <v>1360400</v>
      </c>
      <c r="G17" s="672">
        <f>SUM(G18:G22)</f>
        <v>3361124737</v>
      </c>
      <c r="H17" s="789">
        <f t="shared" si="1"/>
        <v>3362485137</v>
      </c>
    </row>
    <row r="18" spans="1:8">
      <c r="A18" s="516" t="s">
        <v>15</v>
      </c>
      <c r="B18" s="677" t="s">
        <v>36</v>
      </c>
      <c r="C18" s="672">
        <v>0</v>
      </c>
      <c r="D18" s="672">
        <v>296825525.56788826</v>
      </c>
      <c r="E18" s="673">
        <f t="shared" si="0"/>
        <v>296825525.56788826</v>
      </c>
      <c r="F18" s="672">
        <v>280600</v>
      </c>
      <c r="G18" s="672">
        <v>1189599360.0071704</v>
      </c>
      <c r="H18" s="789">
        <f t="shared" si="1"/>
        <v>1189879960.0071704</v>
      </c>
    </row>
    <row r="19" spans="1:8">
      <c r="A19" s="516" t="s">
        <v>16</v>
      </c>
      <c r="B19" s="677" t="s">
        <v>37</v>
      </c>
      <c r="C19" s="672">
        <v>264000</v>
      </c>
      <c r="D19" s="672">
        <v>1196510844.8515983</v>
      </c>
      <c r="E19" s="673">
        <f t="shared" si="0"/>
        <v>1196774844.8515983</v>
      </c>
      <c r="F19" s="672">
        <v>183000</v>
      </c>
      <c r="G19" s="672">
        <v>843102077.28000045</v>
      </c>
      <c r="H19" s="789">
        <f t="shared" si="1"/>
        <v>843285077.28000045</v>
      </c>
    </row>
    <row r="20" spans="1:8">
      <c r="A20" s="516" t="s">
        <v>17</v>
      </c>
      <c r="B20" s="677" t="s">
        <v>38</v>
      </c>
      <c r="C20" s="672">
        <v>0</v>
      </c>
      <c r="D20" s="672">
        <v>303030765.66330016</v>
      </c>
      <c r="E20" s="673">
        <f t="shared" si="0"/>
        <v>303030765.66330016</v>
      </c>
      <c r="F20" s="672">
        <v>0</v>
      </c>
      <c r="G20" s="672">
        <v>326245468.84480023</v>
      </c>
      <c r="H20" s="789">
        <f t="shared" si="1"/>
        <v>326245468.84480023</v>
      </c>
    </row>
    <row r="21" spans="1:8">
      <c r="A21" s="516" t="s">
        <v>18</v>
      </c>
      <c r="B21" s="677" t="s">
        <v>39</v>
      </c>
      <c r="C21" s="672">
        <v>1216900</v>
      </c>
      <c r="D21" s="672">
        <v>1349892179.1462049</v>
      </c>
      <c r="E21" s="673">
        <f t="shared" si="0"/>
        <v>1351109079.1462049</v>
      </c>
      <c r="F21" s="672">
        <v>845800</v>
      </c>
      <c r="G21" s="672">
        <v>929048091.16242898</v>
      </c>
      <c r="H21" s="789">
        <f t="shared" si="1"/>
        <v>929893891.16242898</v>
      </c>
    </row>
    <row r="22" spans="1:8">
      <c r="A22" s="516" t="s">
        <v>19</v>
      </c>
      <c r="B22" s="677" t="s">
        <v>40</v>
      </c>
      <c r="C22" s="672">
        <v>51000</v>
      </c>
      <c r="D22" s="672">
        <v>129136114.66660002</v>
      </c>
      <c r="E22" s="673">
        <f t="shared" si="0"/>
        <v>129187114.66660002</v>
      </c>
      <c r="F22" s="672">
        <v>51000</v>
      </c>
      <c r="G22" s="672">
        <v>73129739.705599964</v>
      </c>
      <c r="H22" s="789">
        <f t="shared" si="1"/>
        <v>73180739.705599964</v>
      </c>
    </row>
    <row r="23" spans="1:8">
      <c r="A23" s="516">
        <v>5.4</v>
      </c>
      <c r="B23" s="676" t="s">
        <v>184</v>
      </c>
      <c r="C23" s="672">
        <v>2760542.17</v>
      </c>
      <c r="D23" s="672">
        <v>429295454.80000001</v>
      </c>
      <c r="E23" s="673">
        <f t="shared" si="0"/>
        <v>432055996.97000003</v>
      </c>
      <c r="F23" s="672">
        <v>2775433.18</v>
      </c>
      <c r="G23" s="672">
        <v>451057058.60000002</v>
      </c>
      <c r="H23" s="789">
        <f t="shared" si="1"/>
        <v>453832491.78000003</v>
      </c>
    </row>
    <row r="24" spans="1:8">
      <c r="A24" s="516">
        <v>5.5</v>
      </c>
      <c r="B24" s="676" t="s">
        <v>185</v>
      </c>
      <c r="C24" s="672">
        <v>13625000</v>
      </c>
      <c r="D24" s="672">
        <v>591612561.29999995</v>
      </c>
      <c r="E24" s="673">
        <f t="shared" si="0"/>
        <v>605237561.29999995</v>
      </c>
      <c r="F24" s="672">
        <v>12625000</v>
      </c>
      <c r="G24" s="672">
        <v>633984659.39999998</v>
      </c>
      <c r="H24" s="789">
        <f t="shared" si="1"/>
        <v>646609659.39999998</v>
      </c>
    </row>
    <row r="25" spans="1:8">
      <c r="A25" s="516">
        <v>5.6</v>
      </c>
      <c r="B25" s="676" t="s">
        <v>186</v>
      </c>
      <c r="C25" s="672">
        <v>19000010</v>
      </c>
      <c r="D25" s="672">
        <v>492915205.39999998</v>
      </c>
      <c r="E25" s="673">
        <f t="shared" si="0"/>
        <v>511915215.39999998</v>
      </c>
      <c r="F25" s="672">
        <v>19000010</v>
      </c>
      <c r="G25" s="672">
        <v>517362605.69999999</v>
      </c>
      <c r="H25" s="789">
        <f t="shared" si="1"/>
        <v>536362615.69999999</v>
      </c>
    </row>
    <row r="26" spans="1:8">
      <c r="A26" s="516">
        <v>5.7</v>
      </c>
      <c r="B26" s="676" t="s">
        <v>40</v>
      </c>
      <c r="C26" s="672">
        <v>52762345</v>
      </c>
      <c r="D26" s="672">
        <v>350521090.10000002</v>
      </c>
      <c r="E26" s="673">
        <f t="shared" si="0"/>
        <v>403283435.10000002</v>
      </c>
      <c r="F26" s="672">
        <v>52762345</v>
      </c>
      <c r="G26" s="672">
        <v>368345860.69999999</v>
      </c>
      <c r="H26" s="789">
        <f t="shared" si="1"/>
        <v>421108205.69999999</v>
      </c>
    </row>
    <row r="27" spans="1:8">
      <c r="A27" s="516">
        <v>6</v>
      </c>
      <c r="B27" s="678" t="s">
        <v>658</v>
      </c>
      <c r="C27" s="672">
        <v>79360901.260000005</v>
      </c>
      <c r="D27" s="672">
        <v>93165414.339000002</v>
      </c>
      <c r="E27" s="673">
        <f t="shared" si="0"/>
        <v>172526315.59900001</v>
      </c>
      <c r="F27" s="672">
        <v>80030732.150000006</v>
      </c>
      <c r="G27" s="672">
        <v>90245893.71100001</v>
      </c>
      <c r="H27" s="789">
        <f t="shared" si="1"/>
        <v>170276625.861</v>
      </c>
    </row>
    <row r="28" spans="1:8">
      <c r="A28" s="516">
        <v>7</v>
      </c>
      <c r="B28" s="678" t="s">
        <v>659</v>
      </c>
      <c r="C28" s="672">
        <v>33821029.600000001</v>
      </c>
      <c r="D28" s="672">
        <v>10842551.892999999</v>
      </c>
      <c r="E28" s="673">
        <f t="shared" si="0"/>
        <v>44663581.493000001</v>
      </c>
      <c r="F28" s="672">
        <v>39062897.920000002</v>
      </c>
      <c r="G28" s="672">
        <v>6299151.1229999997</v>
      </c>
      <c r="H28" s="789">
        <f t="shared" si="1"/>
        <v>45362049.042999998</v>
      </c>
    </row>
    <row r="29" spans="1:8">
      <c r="A29" s="516">
        <v>8</v>
      </c>
      <c r="B29" s="678" t="s">
        <v>194</v>
      </c>
      <c r="C29" s="672">
        <v>635311.7699999999</v>
      </c>
      <c r="D29" s="672">
        <v>0</v>
      </c>
      <c r="E29" s="673">
        <f t="shared" si="0"/>
        <v>635311.7699999999</v>
      </c>
      <c r="F29" s="672">
        <v>0</v>
      </c>
      <c r="G29" s="672">
        <v>0</v>
      </c>
      <c r="H29" s="789">
        <f t="shared" si="1"/>
        <v>0</v>
      </c>
    </row>
    <row r="30" spans="1:8">
      <c r="A30" s="516">
        <v>9</v>
      </c>
      <c r="B30" s="679" t="s">
        <v>211</v>
      </c>
      <c r="C30" s="672">
        <f>C31+C32+C33+C34+C35+C36+C37</f>
        <v>110629801</v>
      </c>
      <c r="D30" s="672">
        <f>D31+D32+D33+D34+D35+D36+D37</f>
        <v>89315934</v>
      </c>
      <c r="E30" s="673">
        <f t="shared" si="0"/>
        <v>199945735</v>
      </c>
      <c r="F30" s="672">
        <f>F31+F32+F33+F34+F35+F36+F37</f>
        <v>114095675.00000003</v>
      </c>
      <c r="G30" s="672">
        <f>G31+G32+G33+G34+G35+G36+G37</f>
        <v>222888562.66</v>
      </c>
      <c r="H30" s="789">
        <f t="shared" si="1"/>
        <v>336984237.66000003</v>
      </c>
    </row>
    <row r="31" spans="1:8">
      <c r="A31" s="516">
        <v>9.1</v>
      </c>
      <c r="B31" s="680" t="s">
        <v>201</v>
      </c>
      <c r="C31" s="672">
        <v>7501300</v>
      </c>
      <c r="D31" s="672">
        <v>75851387.629999995</v>
      </c>
      <c r="E31" s="673">
        <f t="shared" si="0"/>
        <v>83352687.629999995</v>
      </c>
      <c r="F31" s="672">
        <v>10951774.00000003</v>
      </c>
      <c r="G31" s="672">
        <v>143446682.16</v>
      </c>
      <c r="H31" s="789">
        <f t="shared" si="1"/>
        <v>154398456.16000003</v>
      </c>
    </row>
    <row r="32" spans="1:8">
      <c r="A32" s="516">
        <v>9.1999999999999993</v>
      </c>
      <c r="B32" s="680" t="s">
        <v>202</v>
      </c>
      <c r="C32" s="672">
        <v>103128501</v>
      </c>
      <c r="D32" s="672">
        <v>13464546.369999999</v>
      </c>
      <c r="E32" s="673">
        <f t="shared" si="0"/>
        <v>116593047.37</v>
      </c>
      <c r="F32" s="672">
        <v>103143901</v>
      </c>
      <c r="G32" s="672">
        <v>79441880.5</v>
      </c>
      <c r="H32" s="789">
        <f t="shared" si="1"/>
        <v>182585781.5</v>
      </c>
    </row>
    <row r="33" spans="1:8">
      <c r="A33" s="516">
        <v>9.3000000000000007</v>
      </c>
      <c r="B33" s="680" t="s">
        <v>198</v>
      </c>
      <c r="C33" s="672">
        <v>0</v>
      </c>
      <c r="D33" s="672">
        <v>0</v>
      </c>
      <c r="E33" s="673">
        <f t="shared" si="0"/>
        <v>0</v>
      </c>
      <c r="F33" s="672">
        <v>0</v>
      </c>
      <c r="G33" s="672">
        <v>0</v>
      </c>
      <c r="H33" s="789">
        <f t="shared" si="1"/>
        <v>0</v>
      </c>
    </row>
    <row r="34" spans="1:8">
      <c r="A34" s="516">
        <v>9.4</v>
      </c>
      <c r="B34" s="680" t="s">
        <v>199</v>
      </c>
      <c r="C34" s="672">
        <v>0</v>
      </c>
      <c r="D34" s="672">
        <v>0</v>
      </c>
      <c r="E34" s="673">
        <f t="shared" si="0"/>
        <v>0</v>
      </c>
      <c r="F34" s="672">
        <v>0</v>
      </c>
      <c r="G34" s="672">
        <v>0</v>
      </c>
      <c r="H34" s="789">
        <f t="shared" si="1"/>
        <v>0</v>
      </c>
    </row>
    <row r="35" spans="1:8">
      <c r="A35" s="516">
        <v>9.5</v>
      </c>
      <c r="B35" s="680" t="s">
        <v>200</v>
      </c>
      <c r="C35" s="672">
        <v>0</v>
      </c>
      <c r="D35" s="672">
        <v>0</v>
      </c>
      <c r="E35" s="673">
        <f t="shared" si="0"/>
        <v>0</v>
      </c>
      <c r="F35" s="672">
        <v>0</v>
      </c>
      <c r="G35" s="672">
        <v>0</v>
      </c>
      <c r="H35" s="789">
        <f t="shared" si="1"/>
        <v>0</v>
      </c>
    </row>
    <row r="36" spans="1:8">
      <c r="A36" s="516">
        <v>9.6</v>
      </c>
      <c r="B36" s="680" t="s">
        <v>203</v>
      </c>
      <c r="C36" s="672">
        <v>0</v>
      </c>
      <c r="D36" s="672">
        <v>0</v>
      </c>
      <c r="E36" s="673">
        <f t="shared" si="0"/>
        <v>0</v>
      </c>
      <c r="F36" s="672">
        <v>0</v>
      </c>
      <c r="G36" s="672">
        <v>0</v>
      </c>
      <c r="H36" s="789">
        <f t="shared" si="1"/>
        <v>0</v>
      </c>
    </row>
    <row r="37" spans="1:8">
      <c r="A37" s="516">
        <v>9.6999999999999993</v>
      </c>
      <c r="B37" s="680" t="s">
        <v>204</v>
      </c>
      <c r="C37" s="672">
        <v>0</v>
      </c>
      <c r="D37" s="672">
        <v>0</v>
      </c>
      <c r="E37" s="673">
        <f t="shared" si="0"/>
        <v>0</v>
      </c>
      <c r="F37" s="672">
        <v>0</v>
      </c>
      <c r="G37" s="672">
        <v>0</v>
      </c>
      <c r="H37" s="789">
        <f t="shared" si="1"/>
        <v>0</v>
      </c>
    </row>
    <row r="38" spans="1:8">
      <c r="A38" s="516">
        <v>10</v>
      </c>
      <c r="B38" s="675" t="s">
        <v>207</v>
      </c>
      <c r="C38" s="672">
        <f>C39+C40+C41+C42</f>
        <v>175296243.55999959</v>
      </c>
      <c r="D38" s="672">
        <f>D39+D40+D41+D42</f>
        <v>2741367.4997857106</v>
      </c>
      <c r="E38" s="673">
        <f t="shared" si="0"/>
        <v>178037611.05978531</v>
      </c>
      <c r="F38" s="672">
        <f>F39+F40+F41+F42</f>
        <v>165748690.58999956</v>
      </c>
      <c r="G38" s="672">
        <f>G39+G40+G41+G42</f>
        <v>1693218.1209347099</v>
      </c>
      <c r="H38" s="789">
        <f t="shared" si="1"/>
        <v>167441908.71093428</v>
      </c>
    </row>
    <row r="39" spans="1:8">
      <c r="A39" s="516">
        <v>10.1</v>
      </c>
      <c r="B39" s="681" t="s">
        <v>208</v>
      </c>
      <c r="C39" s="672">
        <v>6123630.6099999985</v>
      </c>
      <c r="D39" s="672">
        <v>9211.5275819999515</v>
      </c>
      <c r="E39" s="673">
        <f t="shared" si="0"/>
        <v>6132842.1375819985</v>
      </c>
      <c r="F39" s="672">
        <v>6607587.3399999961</v>
      </c>
      <c r="G39" s="672">
        <v>0</v>
      </c>
      <c r="H39" s="789">
        <f t="shared" si="1"/>
        <v>6607587.3399999961</v>
      </c>
    </row>
    <row r="40" spans="1:8">
      <c r="A40" s="516">
        <v>10.199999999999999</v>
      </c>
      <c r="B40" s="681" t="s">
        <v>209</v>
      </c>
      <c r="C40" s="672">
        <v>0</v>
      </c>
      <c r="D40" s="672">
        <v>0</v>
      </c>
      <c r="E40" s="673">
        <f t="shared" si="0"/>
        <v>0</v>
      </c>
      <c r="F40" s="672">
        <v>0</v>
      </c>
      <c r="G40" s="672">
        <v>0</v>
      </c>
      <c r="H40" s="789">
        <f t="shared" si="1"/>
        <v>0</v>
      </c>
    </row>
    <row r="41" spans="1:8">
      <c r="A41" s="516">
        <v>10.3</v>
      </c>
      <c r="B41" s="681" t="s">
        <v>212</v>
      </c>
      <c r="C41" s="672">
        <v>169172612.9499996</v>
      </c>
      <c r="D41" s="672">
        <v>2732155.9722037106</v>
      </c>
      <c r="E41" s="673">
        <f t="shared" si="0"/>
        <v>171904768.9222033</v>
      </c>
      <c r="F41" s="672">
        <v>159141103.24999955</v>
      </c>
      <c r="G41" s="672">
        <v>1693218.1209347099</v>
      </c>
      <c r="H41" s="789">
        <f t="shared" si="1"/>
        <v>160834321.37093425</v>
      </c>
    </row>
    <row r="42" spans="1:8" ht="26.4">
      <c r="A42" s="516">
        <v>10.4</v>
      </c>
      <c r="B42" s="681" t="s">
        <v>213</v>
      </c>
      <c r="C42" s="672">
        <v>0</v>
      </c>
      <c r="D42" s="672">
        <v>0</v>
      </c>
      <c r="E42" s="673">
        <f t="shared" si="0"/>
        <v>0</v>
      </c>
      <c r="F42" s="672">
        <v>0</v>
      </c>
      <c r="G42" s="672">
        <v>0</v>
      </c>
      <c r="H42" s="789">
        <f t="shared" si="1"/>
        <v>0</v>
      </c>
    </row>
    <row r="43" spans="1:8" ht="15" thickBot="1">
      <c r="A43" s="517">
        <v>11</v>
      </c>
      <c r="B43" s="518" t="s">
        <v>210</v>
      </c>
      <c r="C43" s="790">
        <v>398513.28</v>
      </c>
      <c r="D43" s="790">
        <v>425214</v>
      </c>
      <c r="E43" s="791">
        <f t="shared" si="0"/>
        <v>823727.28</v>
      </c>
      <c r="F43" s="790">
        <v>281794</v>
      </c>
      <c r="G43" s="790">
        <v>2035902</v>
      </c>
      <c r="H43" s="792">
        <f t="shared" si="1"/>
        <v>2317696</v>
      </c>
    </row>
    <row r="44" spans="1:8">
      <c r="C44" s="333"/>
      <c r="D44" s="333"/>
      <c r="E44" s="333"/>
      <c r="F44" s="333"/>
      <c r="G44" s="333"/>
      <c r="H44" s="333"/>
    </row>
    <row r="45" spans="1:8">
      <c r="C45" s="333"/>
      <c r="D45" s="333"/>
      <c r="E45" s="333"/>
      <c r="F45" s="333"/>
      <c r="G45" s="333"/>
      <c r="H45" s="333"/>
    </row>
    <row r="46" spans="1:8">
      <c r="C46" s="333"/>
      <c r="D46" s="333"/>
      <c r="E46" s="333"/>
      <c r="F46" s="333"/>
      <c r="G46" s="333"/>
      <c r="H46" s="333"/>
    </row>
    <row r="47" spans="1:8">
      <c r="C47" s="333"/>
      <c r="D47" s="333"/>
      <c r="E47" s="333"/>
      <c r="F47" s="333"/>
      <c r="G47" s="333"/>
      <c r="H47" s="333"/>
    </row>
  </sheetData>
  <mergeCells count="4">
    <mergeCell ref="A4:A5"/>
    <mergeCell ref="B4:B5"/>
    <mergeCell ref="C4:E4"/>
    <mergeCell ref="F4:H4"/>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85" zoomScaleNormal="85" workbookViewId="0">
      <pane xSplit="1" ySplit="4" topLeftCell="B5"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9.5546875" style="496" bestFit="1" customWidth="1"/>
    <col min="2" max="2" width="85.6640625" style="496" customWidth="1"/>
    <col min="3" max="4" width="14.44140625" style="496" bestFit="1" customWidth="1"/>
    <col min="5" max="7" width="14.6640625" style="153" bestFit="1" customWidth="1"/>
    <col min="8" max="11" width="9.6640625" style="153" customWidth="1"/>
    <col min="12" max="16384" width="9.109375" style="153"/>
  </cols>
  <sheetData>
    <row r="1" spans="1:8">
      <c r="A1" s="733" t="s">
        <v>30</v>
      </c>
      <c r="B1" s="474" t="str">
        <f>'Info '!C2</f>
        <v>JSC "Liberty Bank"</v>
      </c>
      <c r="C1" s="474"/>
    </row>
    <row r="2" spans="1:8">
      <c r="A2" s="733" t="s">
        <v>31</v>
      </c>
      <c r="B2" s="734">
        <f>'1. key ratios '!B2</f>
        <v>45199</v>
      </c>
      <c r="C2" s="473"/>
      <c r="D2" s="472"/>
      <c r="E2" s="735"/>
      <c r="F2" s="735"/>
      <c r="G2" s="735"/>
      <c r="H2" s="735"/>
    </row>
    <row r="3" spans="1:8">
      <c r="A3" s="733"/>
      <c r="B3" s="474"/>
      <c r="C3" s="473"/>
      <c r="D3" s="472"/>
      <c r="E3" s="735"/>
      <c r="F3" s="735"/>
      <c r="G3" s="735"/>
      <c r="H3" s="735"/>
    </row>
    <row r="4" spans="1:8" ht="15" customHeight="1" thickBot="1">
      <c r="A4" s="472" t="s">
        <v>96</v>
      </c>
      <c r="B4" s="736" t="s">
        <v>187</v>
      </c>
      <c r="C4" s="737" t="s">
        <v>35</v>
      </c>
    </row>
    <row r="5" spans="1:8" ht="15" customHeight="1">
      <c r="A5" s="738" t="s">
        <v>6</v>
      </c>
      <c r="B5" s="739"/>
      <c r="C5" s="469" t="str">
        <f>INT((MONTH($B$2))/3)&amp;"Q"&amp;"-"&amp;YEAR($B$2)</f>
        <v>3Q-2023</v>
      </c>
      <c r="D5" s="469" t="str">
        <f>IF(INT(MONTH($B$2))=3, "4"&amp;"Q"&amp;"-"&amp;YEAR($B$2)-1, IF(INT(MONTH($B$2))=6, "1"&amp;"Q"&amp;"-"&amp;YEAR($B$2), IF(INT(MONTH($B$2))=9, "2"&amp;"Q"&amp;"-"&amp;YEAR($B$2),IF(INT(MONTH($B$2))=12, "3"&amp;"Q"&amp;"-"&amp;YEAR($B$2), 0))))</f>
        <v>2Q-2023</v>
      </c>
      <c r="E5" s="469" t="str">
        <f>IF(INT(MONTH($B$2))=3, "3"&amp;"Q"&amp;"-"&amp;YEAR($B$2)-1, IF(INT(MONTH($B$2))=6, "4"&amp;"Q"&amp;"-"&amp;YEAR($B$2)-1, IF(INT(MONTH($B$2))=9, "1"&amp;"Q"&amp;"-"&amp;YEAR($B$2),IF(INT(MONTH($B$2))=12, "2"&amp;"Q"&amp;"-"&amp;YEAR($B$2), 0))))</f>
        <v>1Q-2023</v>
      </c>
      <c r="F5" s="469" t="str">
        <f>IF(INT(MONTH($B$2))=3, "2"&amp;"Q"&amp;"-"&amp;YEAR($B$2)-1, IF(INT(MONTH($B$2))=6, "3"&amp;"Q"&amp;"-"&amp;YEAR($B$2)-1, IF(INT(MONTH($B$2))=9, "4"&amp;"Q"&amp;"-"&amp;YEAR($B$2)-1,IF(INT(MONTH($B$2))=12, "1"&amp;"Q"&amp;"-"&amp;YEAR($B$2), 0))))</f>
        <v>4Q-2022</v>
      </c>
      <c r="G5" s="468" t="str">
        <f>IF(INT(MONTH($B$2))=3, "1"&amp;"Q"&amp;"-"&amp;YEAR($B$2)-1, IF(INT(MONTH($B$2))=6, "2"&amp;"Q"&amp;"-"&amp;YEAR($B$2)-1, IF(INT(MONTH($B$2))=9, "3"&amp;"Q"&amp;"-"&amp;YEAR($B$2)-1,IF(INT(MONTH($B$2))=12, "4"&amp;"Q"&amp;"-"&amp;YEAR($B$2)-1, 0))))</f>
        <v>3Q-2022</v>
      </c>
    </row>
    <row r="6" spans="1:8" ht="15" customHeight="1">
      <c r="A6" s="740">
        <v>1</v>
      </c>
      <c r="B6" s="741" t="s">
        <v>191</v>
      </c>
      <c r="C6" s="742">
        <f>C7+C9+C10</f>
        <v>2384614505.4430203</v>
      </c>
      <c r="D6" s="742">
        <f>D7+D9+D10</f>
        <v>2268079471.4187307</v>
      </c>
      <c r="E6" s="743">
        <f t="shared" ref="E6:G6" si="0">E7+E9+E10</f>
        <v>2242914612.7673388</v>
      </c>
      <c r="F6" s="744">
        <f t="shared" si="0"/>
        <v>2319632463.9605579</v>
      </c>
      <c r="G6" s="745">
        <f t="shared" si="0"/>
        <v>2256347998</v>
      </c>
    </row>
    <row r="7" spans="1:8" ht="15" customHeight="1">
      <c r="A7" s="740">
        <v>1.1000000000000001</v>
      </c>
      <c r="B7" s="741" t="s">
        <v>357</v>
      </c>
      <c r="C7" s="746">
        <v>2329859176.3489714</v>
      </c>
      <c r="D7" s="746">
        <v>2213201648.169136</v>
      </c>
      <c r="E7" s="747">
        <v>2198431158.9651175</v>
      </c>
      <c r="F7" s="748">
        <v>2275311776.6833458</v>
      </c>
      <c r="G7" s="749">
        <v>2189681516</v>
      </c>
    </row>
    <row r="8" spans="1:8">
      <c r="A8" s="740" t="s">
        <v>14</v>
      </c>
      <c r="B8" s="741" t="s">
        <v>95</v>
      </c>
      <c r="C8" s="750">
        <v>0</v>
      </c>
      <c r="D8" s="750">
        <v>0</v>
      </c>
      <c r="E8" s="747">
        <v>0</v>
      </c>
      <c r="F8" s="748">
        <v>0</v>
      </c>
      <c r="G8" s="749">
        <v>0</v>
      </c>
    </row>
    <row r="9" spans="1:8" ht="15" customHeight="1">
      <c r="A9" s="740">
        <v>1.2</v>
      </c>
      <c r="B9" s="751" t="s">
        <v>94</v>
      </c>
      <c r="C9" s="750">
        <v>45282527.204048976</v>
      </c>
      <c r="D9" s="750">
        <v>44114198.479594752</v>
      </c>
      <c r="E9" s="747">
        <v>33719829.032221504</v>
      </c>
      <c r="F9" s="748">
        <v>33496202.98721201</v>
      </c>
      <c r="G9" s="749">
        <v>55902857</v>
      </c>
    </row>
    <row r="10" spans="1:8" ht="15" customHeight="1">
      <c r="A10" s="740">
        <v>1.3</v>
      </c>
      <c r="B10" s="741" t="s">
        <v>28</v>
      </c>
      <c r="C10" s="746">
        <v>9472801.8900000006</v>
      </c>
      <c r="D10" s="746">
        <v>10763624.77</v>
      </c>
      <c r="E10" s="752">
        <v>10763624.77</v>
      </c>
      <c r="F10" s="748">
        <v>10824484.289999999</v>
      </c>
      <c r="G10" s="753">
        <v>10763625</v>
      </c>
    </row>
    <row r="11" spans="1:8" ht="15" customHeight="1">
      <c r="A11" s="740">
        <v>2</v>
      </c>
      <c r="B11" s="741" t="s">
        <v>188</v>
      </c>
      <c r="C11" s="750">
        <v>11775437.598890075</v>
      </c>
      <c r="D11" s="750">
        <v>4467292.0140835429</v>
      </c>
      <c r="E11" s="747">
        <v>15507878.162166128</v>
      </c>
      <c r="F11" s="748">
        <v>16964315.872999772</v>
      </c>
      <c r="G11" s="749">
        <v>21776208</v>
      </c>
    </row>
    <row r="12" spans="1:8" ht="15" customHeight="1">
      <c r="A12" s="740">
        <v>3</v>
      </c>
      <c r="B12" s="741" t="s">
        <v>189</v>
      </c>
      <c r="C12" s="746">
        <v>451569288.71260834</v>
      </c>
      <c r="D12" s="746">
        <v>451569288.71260834</v>
      </c>
      <c r="E12" s="752">
        <v>451569288.71260834</v>
      </c>
      <c r="F12" s="748">
        <v>452774511.31249994</v>
      </c>
      <c r="G12" s="753">
        <v>395236760</v>
      </c>
    </row>
    <row r="13" spans="1:8" ht="15" customHeight="1" thickBot="1">
      <c r="A13" s="754">
        <v>4</v>
      </c>
      <c r="B13" s="755" t="s">
        <v>190</v>
      </c>
      <c r="C13" s="756">
        <f>C6+C11+C12</f>
        <v>2847959231.754519</v>
      </c>
      <c r="D13" s="756">
        <f>D6+D11+D12</f>
        <v>2724116052.1454225</v>
      </c>
      <c r="E13" s="757">
        <f t="shared" ref="E13:G13" si="1">E6+E11+E12</f>
        <v>2709991779.6421132</v>
      </c>
      <c r="F13" s="758">
        <f t="shared" si="1"/>
        <v>2789371291.1460576</v>
      </c>
      <c r="G13" s="759">
        <f t="shared" si="1"/>
        <v>2673360966</v>
      </c>
    </row>
    <row r="14" spans="1:8">
      <c r="B14" s="274"/>
    </row>
    <row r="15" spans="1:8" ht="27.6">
      <c r="B15" s="140" t="s">
        <v>358</v>
      </c>
    </row>
    <row r="16" spans="1:8">
      <c r="B16" s="140"/>
    </row>
    <row r="17" s="153" customFormat="1" ht="10.199999999999999"/>
    <row r="18" s="153" customFormat="1" ht="10.199999999999999"/>
    <row r="19" s="153" customFormat="1" ht="10.199999999999999"/>
    <row r="20" s="153" customFormat="1" ht="10.199999999999999"/>
    <row r="21" s="153" customFormat="1" ht="10.199999999999999"/>
    <row r="22" s="153" customFormat="1" ht="10.199999999999999"/>
    <row r="23" s="153" customFormat="1" ht="10.199999999999999"/>
    <row r="24" s="153" customFormat="1" ht="10.199999999999999"/>
    <row r="25" s="153" customFormat="1" ht="10.199999999999999"/>
    <row r="26" s="153" customFormat="1" ht="10.199999999999999"/>
    <row r="27" s="153" customFormat="1" ht="10.199999999999999"/>
    <row r="28" s="153" customFormat="1" ht="10.199999999999999"/>
    <row r="29" s="153" customFormat="1" ht="10.199999999999999"/>
  </sheetData>
  <pageMargins left="0.7" right="0.7" top="0.75" bottom="0.75" header="0.3" footer="0.3"/>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zoomScale="85" zoomScaleNormal="85" workbookViewId="0">
      <pane xSplit="1" ySplit="4" topLeftCell="B5"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9.5546875" style="4" bestFit="1" customWidth="1"/>
    <col min="2" max="2" width="62.88671875" style="4" customWidth="1"/>
    <col min="3" max="3" width="28.109375" style="4" customWidth="1"/>
    <col min="4" max="16384" width="9.109375" style="5"/>
  </cols>
  <sheetData>
    <row r="1" spans="1:3">
      <c r="A1" s="2" t="s">
        <v>30</v>
      </c>
      <c r="B1" s="3" t="str">
        <f>'Info '!C2</f>
        <v>JSC "Liberty Bank"</v>
      </c>
    </row>
    <row r="2" spans="1:3">
      <c r="A2" s="2" t="s">
        <v>31</v>
      </c>
      <c r="B2" s="500">
        <f>'1. key ratios '!B2</f>
        <v>45199</v>
      </c>
    </row>
    <row r="4" spans="1:3" ht="27.9" customHeight="1" thickBot="1">
      <c r="A4" s="25" t="s">
        <v>41</v>
      </c>
      <c r="B4" s="26" t="s">
        <v>163</v>
      </c>
      <c r="C4" s="27"/>
    </row>
    <row r="5" spans="1:3">
      <c r="A5" s="28"/>
      <c r="B5" s="263" t="s">
        <v>42</v>
      </c>
      <c r="C5" s="264" t="s">
        <v>371</v>
      </c>
    </row>
    <row r="6" spans="1:3">
      <c r="A6" s="495">
        <v>1</v>
      </c>
      <c r="B6" s="501" t="s">
        <v>714</v>
      </c>
      <c r="C6" s="507" t="s">
        <v>717</v>
      </c>
    </row>
    <row r="7" spans="1:3">
      <c r="A7" s="495">
        <v>2</v>
      </c>
      <c r="B7" s="501" t="s">
        <v>718</v>
      </c>
      <c r="C7" s="507" t="s">
        <v>719</v>
      </c>
    </row>
    <row r="8" spans="1:3">
      <c r="A8" s="495">
        <v>3</v>
      </c>
      <c r="B8" s="501" t="s">
        <v>720</v>
      </c>
      <c r="C8" s="507" t="s">
        <v>721</v>
      </c>
    </row>
    <row r="9" spans="1:3">
      <c r="A9" s="495">
        <v>4</v>
      </c>
      <c r="B9" s="501" t="s">
        <v>722</v>
      </c>
      <c r="C9" s="507" t="s">
        <v>721</v>
      </c>
    </row>
    <row r="10" spans="1:3">
      <c r="A10" s="495">
        <v>5</v>
      </c>
      <c r="B10" s="501" t="s">
        <v>723</v>
      </c>
      <c r="C10" s="507" t="s">
        <v>721</v>
      </c>
    </row>
    <row r="11" spans="1:3">
      <c r="A11" s="29"/>
      <c r="B11" s="30"/>
      <c r="C11" s="31"/>
    </row>
    <row r="12" spans="1:3">
      <c r="A12" s="29"/>
      <c r="B12" s="265"/>
      <c r="C12" s="266"/>
    </row>
    <row r="13" spans="1:3" ht="26.4">
      <c r="A13" s="29"/>
      <c r="B13" s="267" t="s">
        <v>43</v>
      </c>
      <c r="C13" s="268" t="s">
        <v>372</v>
      </c>
    </row>
    <row r="14" spans="1:3">
      <c r="A14" s="495">
        <v>1</v>
      </c>
      <c r="B14" s="501" t="s">
        <v>715</v>
      </c>
      <c r="C14" s="508" t="s">
        <v>724</v>
      </c>
    </row>
    <row r="15" spans="1:3">
      <c r="A15" s="495">
        <v>2</v>
      </c>
      <c r="B15" s="502" t="s">
        <v>725</v>
      </c>
      <c r="C15" s="506" t="s">
        <v>731</v>
      </c>
    </row>
    <row r="16" spans="1:3">
      <c r="A16" s="495">
        <v>3</v>
      </c>
      <c r="B16" s="509" t="s">
        <v>726</v>
      </c>
      <c r="C16" s="508" t="s">
        <v>732</v>
      </c>
    </row>
    <row r="17" spans="1:3">
      <c r="A17" s="29"/>
      <c r="B17" s="30"/>
      <c r="C17" s="32"/>
    </row>
    <row r="18" spans="1:3" ht="15.75" customHeight="1">
      <c r="A18" s="29"/>
      <c r="B18" s="30"/>
      <c r="C18" s="33"/>
    </row>
    <row r="19" spans="1:3" ht="30" customHeight="1">
      <c r="A19" s="29"/>
      <c r="B19" s="839" t="s">
        <v>44</v>
      </c>
      <c r="C19" s="840"/>
    </row>
    <row r="20" spans="1:3">
      <c r="A20" s="590">
        <v>1</v>
      </c>
      <c r="B20" s="501" t="s">
        <v>727</v>
      </c>
      <c r="C20" s="714">
        <v>0.962382933461013</v>
      </c>
    </row>
    <row r="21" spans="1:3" s="494" customFormat="1">
      <c r="A21" s="590">
        <v>2</v>
      </c>
      <c r="B21" s="501" t="s">
        <v>728</v>
      </c>
      <c r="C21" s="715">
        <v>3.761706653898686E-2</v>
      </c>
    </row>
    <row r="22" spans="1:3" s="494" customFormat="1">
      <c r="A22" s="590"/>
      <c r="B22" s="501"/>
      <c r="C22" s="510"/>
    </row>
    <row r="23" spans="1:3" ht="15.75" customHeight="1">
      <c r="A23" s="29"/>
      <c r="B23" s="30"/>
      <c r="C23" s="31"/>
    </row>
    <row r="24" spans="1:3" ht="29.25" customHeight="1">
      <c r="A24" s="29"/>
      <c r="B24" s="839" t="s">
        <v>45</v>
      </c>
      <c r="C24" s="840"/>
    </row>
    <row r="25" spans="1:3" s="494" customFormat="1">
      <c r="A25" s="495">
        <v>1</v>
      </c>
      <c r="B25" s="504" t="s">
        <v>718</v>
      </c>
      <c r="C25" s="714">
        <v>0.30665843199960896</v>
      </c>
    </row>
    <row r="26" spans="1:3" s="494" customFormat="1">
      <c r="A26" s="503">
        <v>2</v>
      </c>
      <c r="B26" s="505" t="s">
        <v>729</v>
      </c>
      <c r="C26" s="714">
        <v>0.30665843199960896</v>
      </c>
    </row>
    <row r="27" spans="1:3" s="494" customFormat="1">
      <c r="A27" s="503">
        <v>3</v>
      </c>
      <c r="B27" s="504" t="s">
        <v>730</v>
      </c>
      <c r="C27" s="715">
        <v>0.30665843199960896</v>
      </c>
    </row>
    <row r="28" spans="1:3" s="494" customFormat="1">
      <c r="A28" s="495"/>
      <c r="B28" s="492"/>
      <c r="C28" s="491"/>
    </row>
    <row r="29" spans="1:3" ht="14.4" thickBot="1">
      <c r="A29" s="34"/>
      <c r="B29" s="35"/>
      <c r="C29" s="36"/>
    </row>
  </sheetData>
  <mergeCells count="2">
    <mergeCell ref="B24:C24"/>
    <mergeCell ref="B19:C19"/>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6"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8"/>
  <cols>
    <col min="1" max="1" width="9.5546875" style="4" bestFit="1" customWidth="1"/>
    <col min="2" max="2" width="54.3320312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163" t="s">
        <v>30</v>
      </c>
      <c r="B1" s="3" t="str">
        <f>'Info '!C2</f>
        <v>JSC "Liberty Bank"</v>
      </c>
      <c r="C1" s="47"/>
      <c r="D1" s="47"/>
      <c r="E1" s="47"/>
      <c r="F1" s="14"/>
    </row>
    <row r="2" spans="1:7" s="37" customFormat="1" ht="15.75" customHeight="1">
      <c r="A2" s="163" t="s">
        <v>31</v>
      </c>
      <c r="B2" s="500">
        <f>'1. key ratios '!B2</f>
        <v>45199</v>
      </c>
    </row>
    <row r="3" spans="1:7" s="37" customFormat="1" ht="15.75" customHeight="1">
      <c r="A3" s="163"/>
    </row>
    <row r="4" spans="1:7" s="37" customFormat="1" ht="15.75" customHeight="1" thickBot="1">
      <c r="A4" s="164" t="s">
        <v>99</v>
      </c>
      <c r="B4" s="845" t="s">
        <v>225</v>
      </c>
      <c r="C4" s="846"/>
      <c r="D4" s="846"/>
      <c r="E4" s="846"/>
    </row>
    <row r="5" spans="1:7" s="41" customFormat="1" ht="17.399999999999999" customHeight="1">
      <c r="A5" s="115"/>
      <c r="B5" s="116"/>
      <c r="C5" s="39" t="s">
        <v>0</v>
      </c>
      <c r="D5" s="39" t="s">
        <v>1</v>
      </c>
      <c r="E5" s="40" t="s">
        <v>2</v>
      </c>
    </row>
    <row r="6" spans="1:7" s="14" customFormat="1" ht="14.4" customHeight="1">
      <c r="A6" s="165"/>
      <c r="B6" s="841" t="s">
        <v>232</v>
      </c>
      <c r="C6" s="841" t="s">
        <v>660</v>
      </c>
      <c r="D6" s="843" t="s">
        <v>98</v>
      </c>
      <c r="E6" s="844"/>
      <c r="G6" s="5"/>
    </row>
    <row r="7" spans="1:7" s="14" customFormat="1" ht="99.6" customHeight="1">
      <c r="A7" s="165"/>
      <c r="B7" s="842"/>
      <c r="C7" s="841"/>
      <c r="D7" s="763" t="s">
        <v>97</v>
      </c>
      <c r="E7" s="764" t="s">
        <v>233</v>
      </c>
      <c r="G7" s="5"/>
    </row>
    <row r="8" spans="1:7" ht="20.399999999999999">
      <c r="A8" s="516">
        <v>1</v>
      </c>
      <c r="B8" s="765" t="s">
        <v>561</v>
      </c>
      <c r="C8" s="760">
        <f>SUM(C9:C11)</f>
        <v>547809014.49000001</v>
      </c>
      <c r="D8" s="760">
        <f>SUM(D9:D11)</f>
        <v>0</v>
      </c>
      <c r="E8" s="761">
        <f>C8-D8</f>
        <v>547809014.49000001</v>
      </c>
      <c r="F8" s="14"/>
    </row>
    <row r="9" spans="1:7" ht="14.4">
      <c r="A9" s="516">
        <v>1.1000000000000001</v>
      </c>
      <c r="B9" s="766" t="s">
        <v>562</v>
      </c>
      <c r="C9" s="760">
        <v>283621338.44999999</v>
      </c>
      <c r="D9" s="760"/>
      <c r="E9" s="761">
        <f t="shared" ref="E9:E34" si="0">C9-D9</f>
        <v>283621338.44999999</v>
      </c>
      <c r="F9" s="14"/>
    </row>
    <row r="10" spans="1:7" ht="14.4">
      <c r="A10" s="516">
        <v>1.2</v>
      </c>
      <c r="B10" s="766" t="s">
        <v>563</v>
      </c>
      <c r="C10" s="760">
        <v>134863347.53</v>
      </c>
      <c r="D10" s="760"/>
      <c r="E10" s="761">
        <f t="shared" si="0"/>
        <v>134863347.53</v>
      </c>
      <c r="F10" s="14"/>
    </row>
    <row r="11" spans="1:7" ht="14.4">
      <c r="A11" s="516">
        <v>1.3</v>
      </c>
      <c r="B11" s="766" t="s">
        <v>564</v>
      </c>
      <c r="C11" s="760">
        <v>129324328.50999999</v>
      </c>
      <c r="D11" s="760"/>
      <c r="E11" s="761">
        <f t="shared" si="0"/>
        <v>129324328.50999999</v>
      </c>
      <c r="F11" s="14"/>
    </row>
    <row r="12" spans="1:7" ht="14.4">
      <c r="A12" s="516">
        <v>2</v>
      </c>
      <c r="B12" s="308" t="s">
        <v>565</v>
      </c>
      <c r="C12" s="760"/>
      <c r="D12" s="760"/>
      <c r="E12" s="761">
        <f t="shared" si="0"/>
        <v>0</v>
      </c>
      <c r="F12" s="14"/>
    </row>
    <row r="13" spans="1:7" ht="14.4">
      <c r="A13" s="516">
        <v>2.1</v>
      </c>
      <c r="B13" s="767" t="s">
        <v>566</v>
      </c>
      <c r="C13" s="760"/>
      <c r="D13" s="760"/>
      <c r="E13" s="761">
        <f t="shared" si="0"/>
        <v>0</v>
      </c>
      <c r="F13" s="14"/>
    </row>
    <row r="14" spans="1:7" ht="20.399999999999999">
      <c r="A14" s="516">
        <v>3</v>
      </c>
      <c r="B14" s="309" t="s">
        <v>567</v>
      </c>
      <c r="C14" s="760"/>
      <c r="D14" s="760"/>
      <c r="E14" s="761">
        <f t="shared" si="0"/>
        <v>0</v>
      </c>
      <c r="F14" s="14"/>
    </row>
    <row r="15" spans="1:7" ht="14.4">
      <c r="A15" s="516">
        <v>4</v>
      </c>
      <c r="B15" s="310" t="s">
        <v>568</v>
      </c>
      <c r="C15" s="760"/>
      <c r="D15" s="760"/>
      <c r="E15" s="761">
        <f t="shared" si="0"/>
        <v>0</v>
      </c>
      <c r="F15" s="14"/>
    </row>
    <row r="16" spans="1:7" ht="20.399999999999999">
      <c r="A16" s="516">
        <v>5</v>
      </c>
      <c r="B16" s="311" t="s">
        <v>569</v>
      </c>
      <c r="C16" s="760">
        <f>SUM(C17:C19)</f>
        <v>114652416</v>
      </c>
      <c r="D16" s="760">
        <f>SUM(D17:D19)</f>
        <v>0</v>
      </c>
      <c r="E16" s="761">
        <f t="shared" si="0"/>
        <v>114652416</v>
      </c>
      <c r="F16" s="14"/>
    </row>
    <row r="17" spans="1:6" ht="14.4">
      <c r="A17" s="516">
        <v>5.0999999999999996</v>
      </c>
      <c r="B17" s="312" t="s">
        <v>570</v>
      </c>
      <c r="C17" s="760"/>
      <c r="D17" s="760"/>
      <c r="E17" s="761">
        <f t="shared" si="0"/>
        <v>0</v>
      </c>
      <c r="F17" s="14"/>
    </row>
    <row r="18" spans="1:6" ht="14.4">
      <c r="A18" s="516">
        <v>5.2</v>
      </c>
      <c r="B18" s="312" t="s">
        <v>571</v>
      </c>
      <c r="C18" s="760">
        <v>114652416</v>
      </c>
      <c r="D18" s="760"/>
      <c r="E18" s="761">
        <f t="shared" si="0"/>
        <v>114652416</v>
      </c>
      <c r="F18" s="14"/>
    </row>
    <row r="19" spans="1:6" ht="14.4">
      <c r="A19" s="516">
        <v>5.3</v>
      </c>
      <c r="B19" s="313" t="s">
        <v>572</v>
      </c>
      <c r="C19" s="760"/>
      <c r="D19" s="760"/>
      <c r="E19" s="761">
        <f t="shared" si="0"/>
        <v>0</v>
      </c>
      <c r="F19" s="14"/>
    </row>
    <row r="20" spans="1:6" ht="14.4">
      <c r="A20" s="516">
        <v>6</v>
      </c>
      <c r="B20" s="309" t="s">
        <v>573</v>
      </c>
      <c r="C20" s="760">
        <f>SUM(C21:C22)</f>
        <v>2935803213.8021827</v>
      </c>
      <c r="D20" s="760">
        <f>SUM(D21:D22)</f>
        <v>0</v>
      </c>
      <c r="E20" s="761">
        <f t="shared" si="0"/>
        <v>2935803213.8021827</v>
      </c>
      <c r="F20" s="14"/>
    </row>
    <row r="21" spans="1:6" ht="14.4">
      <c r="A21" s="516">
        <v>6.1</v>
      </c>
      <c r="B21" s="312" t="s">
        <v>571</v>
      </c>
      <c r="C21" s="725">
        <v>214562434.34515044</v>
      </c>
      <c r="D21" s="725"/>
      <c r="E21" s="762">
        <f t="shared" si="0"/>
        <v>214562434.34515044</v>
      </c>
      <c r="F21" s="14"/>
    </row>
    <row r="22" spans="1:6" ht="14.4">
      <c r="A22" s="516">
        <v>6.2</v>
      </c>
      <c r="B22" s="313" t="s">
        <v>572</v>
      </c>
      <c r="C22" s="725">
        <v>2721240779.4570322</v>
      </c>
      <c r="D22" s="725"/>
      <c r="E22" s="762">
        <f t="shared" si="0"/>
        <v>2721240779.4570322</v>
      </c>
      <c r="F22" s="14"/>
    </row>
    <row r="23" spans="1:6" ht="14.4">
      <c r="A23" s="516">
        <v>7</v>
      </c>
      <c r="B23" s="308" t="s">
        <v>574</v>
      </c>
      <c r="C23" s="725">
        <v>106733.3</v>
      </c>
      <c r="D23" s="725">
        <v>106733.3</v>
      </c>
      <c r="E23" s="762">
        <f t="shared" si="0"/>
        <v>0</v>
      </c>
      <c r="F23" s="14"/>
    </row>
    <row r="24" spans="1:6" ht="20.399999999999999">
      <c r="A24" s="516">
        <v>8</v>
      </c>
      <c r="B24" s="314" t="s">
        <v>575</v>
      </c>
      <c r="C24" s="725"/>
      <c r="D24" s="725"/>
      <c r="E24" s="762">
        <f t="shared" si="0"/>
        <v>0</v>
      </c>
      <c r="F24" s="14"/>
    </row>
    <row r="25" spans="1:6" ht="14.4">
      <c r="A25" s="516">
        <v>9</v>
      </c>
      <c r="B25" s="310" t="s">
        <v>576</v>
      </c>
      <c r="C25" s="725">
        <f>SUM(C26:C27)</f>
        <v>186340802.50999999</v>
      </c>
      <c r="D25" s="725">
        <f>SUM(D26:D27)</f>
        <v>22428115.0071842</v>
      </c>
      <c r="E25" s="762">
        <f t="shared" si="0"/>
        <v>163912687.50281578</v>
      </c>
      <c r="F25" s="14"/>
    </row>
    <row r="26" spans="1:6" ht="14.4">
      <c r="A26" s="516">
        <v>9.1</v>
      </c>
      <c r="B26" s="312" t="s">
        <v>577</v>
      </c>
      <c r="C26" s="725">
        <v>184333215.50999999</v>
      </c>
      <c r="D26" s="725">
        <v>22428115.0071842</v>
      </c>
      <c r="E26" s="762">
        <f t="shared" si="0"/>
        <v>161905100.50281578</v>
      </c>
      <c r="F26" s="14"/>
    </row>
    <row r="27" spans="1:6" ht="14.4">
      <c r="A27" s="516">
        <v>9.1999999999999993</v>
      </c>
      <c r="B27" s="312" t="s">
        <v>578</v>
      </c>
      <c r="C27" s="725">
        <v>2007587</v>
      </c>
      <c r="D27" s="725"/>
      <c r="E27" s="762">
        <f t="shared" si="0"/>
        <v>2007587</v>
      </c>
      <c r="F27" s="14"/>
    </row>
    <row r="28" spans="1:6" ht="14.4">
      <c r="A28" s="516">
        <v>10</v>
      </c>
      <c r="B28" s="310" t="s">
        <v>579</v>
      </c>
      <c r="C28" s="725">
        <f>SUM(C29:C30)</f>
        <v>59659118.200000003</v>
      </c>
      <c r="D28" s="725">
        <f>SUM(D29:D30)</f>
        <v>59659118.200000018</v>
      </c>
      <c r="E28" s="762">
        <f t="shared" si="0"/>
        <v>0</v>
      </c>
      <c r="F28" s="14"/>
    </row>
    <row r="29" spans="1:6" ht="14.4">
      <c r="A29" s="516">
        <v>10.1</v>
      </c>
      <c r="B29" s="312" t="s">
        <v>580</v>
      </c>
      <c r="C29" s="725"/>
      <c r="D29" s="725"/>
      <c r="E29" s="762">
        <f t="shared" si="0"/>
        <v>0</v>
      </c>
      <c r="F29" s="14"/>
    </row>
    <row r="30" spans="1:6" ht="14.4">
      <c r="A30" s="516">
        <v>10.199999999999999</v>
      </c>
      <c r="B30" s="312" t="s">
        <v>581</v>
      </c>
      <c r="C30" s="725">
        <v>59659118.200000003</v>
      </c>
      <c r="D30" s="725">
        <v>59659118.200000018</v>
      </c>
      <c r="E30" s="762">
        <f t="shared" si="0"/>
        <v>0</v>
      </c>
      <c r="F30" s="14"/>
    </row>
    <row r="31" spans="1:6" ht="14.4">
      <c r="A31" s="516">
        <v>11</v>
      </c>
      <c r="B31" s="310" t="s">
        <v>582</v>
      </c>
      <c r="C31" s="725">
        <f>SUM(C32:C33)</f>
        <v>2176710.61</v>
      </c>
      <c r="D31" s="725">
        <f>SUM(D32:D33)</f>
        <v>0</v>
      </c>
      <c r="E31" s="762">
        <f t="shared" si="0"/>
        <v>2176710.61</v>
      </c>
      <c r="F31" s="14"/>
    </row>
    <row r="32" spans="1:6" ht="14.4">
      <c r="A32" s="516">
        <v>11.1</v>
      </c>
      <c r="B32" s="312" t="s">
        <v>583</v>
      </c>
      <c r="C32" s="725">
        <v>2176710.61</v>
      </c>
      <c r="D32" s="725"/>
      <c r="E32" s="762">
        <f t="shared" si="0"/>
        <v>2176710.61</v>
      </c>
      <c r="F32" s="14"/>
    </row>
    <row r="33" spans="1:7" ht="14.4">
      <c r="A33" s="516">
        <v>11.2</v>
      </c>
      <c r="B33" s="312" t="s">
        <v>584</v>
      </c>
      <c r="C33" s="725"/>
      <c r="D33" s="725"/>
      <c r="E33" s="762">
        <f t="shared" si="0"/>
        <v>0</v>
      </c>
      <c r="F33" s="14"/>
    </row>
    <row r="34" spans="1:7" ht="14.4">
      <c r="A34" s="516">
        <v>13</v>
      </c>
      <c r="B34" s="310" t="s">
        <v>585</v>
      </c>
      <c r="C34" s="725">
        <v>79451146.184999973</v>
      </c>
      <c r="D34" s="725"/>
      <c r="E34" s="762">
        <f t="shared" si="0"/>
        <v>79451146.184999973</v>
      </c>
      <c r="F34" s="14"/>
    </row>
    <row r="35" spans="1:7" ht="14.4">
      <c r="A35" s="516">
        <v>13.1</v>
      </c>
      <c r="B35" s="768" t="s">
        <v>586</v>
      </c>
      <c r="C35" s="725"/>
      <c r="D35" s="725"/>
      <c r="E35" s="762"/>
      <c r="F35" s="14"/>
    </row>
    <row r="36" spans="1:7" ht="14.4">
      <c r="A36" s="516">
        <v>13.2</v>
      </c>
      <c r="B36" s="768" t="s">
        <v>587</v>
      </c>
      <c r="C36" s="725"/>
      <c r="D36" s="725"/>
      <c r="E36" s="762"/>
      <c r="F36" s="14"/>
    </row>
    <row r="37" spans="1:7" ht="27" thickBot="1">
      <c r="A37" s="99"/>
      <c r="B37" s="166" t="s">
        <v>234</v>
      </c>
      <c r="C37" s="769">
        <f>SUM(C8,C12,C14,C15,C16,C20,C23,C24,C25,C28,C31,C34)</f>
        <v>3925999155.0971832</v>
      </c>
      <c r="D37" s="769">
        <f t="shared" ref="D37" si="1">SUM(D8,D12,D14,D15,D16,D20,D23,D24,D25,D28,D31,D34)</f>
        <v>82193966.507184222</v>
      </c>
      <c r="E37" s="770">
        <f>SUM(E8,E12,E14,E15,E16,E20,E23,E24,E25,E28,E31,E34)</f>
        <v>3843805188.5899987</v>
      </c>
    </row>
    <row r="38" spans="1:7">
      <c r="A38" s="5"/>
      <c r="B38" s="5"/>
      <c r="C38" s="5"/>
      <c r="D38" s="5"/>
      <c r="E38" s="5"/>
    </row>
    <row r="39" spans="1:7">
      <c r="A39" s="5"/>
      <c r="B39" s="5"/>
      <c r="C39" s="5"/>
      <c r="D39" s="5"/>
      <c r="E39" s="5"/>
    </row>
    <row r="41" spans="1:7" s="4" customFormat="1">
      <c r="B41" s="42"/>
      <c r="F41" s="5"/>
      <c r="G41" s="5"/>
    </row>
    <row r="42" spans="1:7" s="4" customFormat="1">
      <c r="B42" s="42"/>
      <c r="F42" s="5"/>
      <c r="G42" s="5"/>
    </row>
    <row r="43" spans="1:7" s="4" customFormat="1">
      <c r="B43" s="42"/>
      <c r="F43" s="5"/>
      <c r="G43" s="5"/>
    </row>
    <row r="44" spans="1:7" s="4" customFormat="1">
      <c r="B44" s="42"/>
      <c r="F44" s="5"/>
      <c r="G44" s="5"/>
    </row>
    <row r="45" spans="1:7" s="4" customFormat="1">
      <c r="B45" s="42"/>
      <c r="F45" s="5"/>
      <c r="G45" s="5"/>
    </row>
    <row r="46" spans="1:7" s="4" customFormat="1">
      <c r="B46" s="42"/>
      <c r="F46" s="5"/>
      <c r="G46" s="5"/>
    </row>
    <row r="47" spans="1:7" s="4" customFormat="1">
      <c r="B47" s="42"/>
      <c r="F47" s="5"/>
      <c r="G47" s="5"/>
    </row>
    <row r="48" spans="1:7" s="4" customFormat="1">
      <c r="B48" s="42"/>
      <c r="F48" s="5"/>
      <c r="G48" s="5"/>
    </row>
    <row r="49" spans="2:7" s="4" customFormat="1">
      <c r="B49" s="42"/>
      <c r="F49" s="5"/>
      <c r="G49" s="5"/>
    </row>
    <row r="50" spans="2:7" s="4" customFormat="1">
      <c r="B50" s="42"/>
      <c r="F50" s="5"/>
      <c r="G50" s="5"/>
    </row>
    <row r="51" spans="2:7" s="4" customFormat="1">
      <c r="B51" s="42"/>
      <c r="F51" s="5"/>
      <c r="G51" s="5"/>
    </row>
    <row r="52" spans="2:7" s="4" customFormat="1">
      <c r="B52" s="42"/>
      <c r="F52" s="5"/>
      <c r="G52" s="5"/>
    </row>
    <row r="53" spans="2:7" s="4" customFormat="1">
      <c r="B53" s="42"/>
      <c r="F53" s="5"/>
      <c r="G53" s="5"/>
    </row>
  </sheetData>
  <mergeCells count="4">
    <mergeCell ref="B6:B7"/>
    <mergeCell ref="C6:C7"/>
    <mergeCell ref="D6:E6"/>
    <mergeCell ref="B4:E4"/>
  </mergeCells>
  <pageMargins left="0.7" right="0.7" top="0.75" bottom="0.75" header="0.3" footer="0.3"/>
  <pageSetup paperSize="9" scale="64"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85" zoomScaleNormal="85" workbookViewId="0">
      <pane xSplit="1" ySplit="4" topLeftCell="B5" activePane="bottomRight" state="frozen"/>
      <selection activeCell="G22" sqref="G22"/>
      <selection pane="topRight" activeCell="G22" sqref="G22"/>
      <selection pane="bottomLeft" activeCell="G22" sqref="G22"/>
      <selection pane="bottomRight" activeCell="G22" sqref="G22"/>
    </sheetView>
  </sheetViews>
  <sheetFormatPr defaultColWidth="9.109375" defaultRowHeight="13.2" outlineLevelRow="1"/>
  <cols>
    <col min="1" max="1" width="9.5546875" style="4" bestFit="1" customWidth="1"/>
    <col min="2" max="2" width="106.10937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"Liberty Bank"</v>
      </c>
    </row>
    <row r="2" spans="1:6" s="37" customFormat="1" ht="15.75" customHeight="1">
      <c r="A2" s="2" t="s">
        <v>31</v>
      </c>
      <c r="B2" s="500">
        <f>'1. key ratios '!B2</f>
        <v>45199</v>
      </c>
      <c r="C2" s="4"/>
      <c r="D2" s="4"/>
      <c r="E2" s="4"/>
      <c r="F2" s="4"/>
    </row>
    <row r="3" spans="1:6" s="37" customFormat="1" ht="15.75" customHeight="1">
      <c r="C3" s="4"/>
      <c r="D3" s="4"/>
      <c r="E3" s="4"/>
      <c r="F3" s="4"/>
    </row>
    <row r="4" spans="1:6" s="37" customFormat="1" ht="28.5" customHeight="1" thickBot="1">
      <c r="A4" s="37" t="s">
        <v>46</v>
      </c>
      <c r="B4" s="630" t="s">
        <v>554</v>
      </c>
      <c r="C4" s="38" t="s">
        <v>35</v>
      </c>
      <c r="D4" s="4"/>
      <c r="E4" s="4"/>
      <c r="F4" s="4"/>
    </row>
    <row r="5" spans="1:6">
      <c r="A5" s="121">
        <v>1</v>
      </c>
      <c r="B5" s="167" t="s">
        <v>556</v>
      </c>
      <c r="C5" s="122">
        <f>'7. LI1 '!E37</f>
        <v>3843805188.5899987</v>
      </c>
    </row>
    <row r="6" spans="1:6" s="123" customFormat="1">
      <c r="A6" s="43">
        <v>2.1</v>
      </c>
      <c r="B6" s="118" t="s">
        <v>214</v>
      </c>
      <c r="C6" s="91">
        <v>216255304.42127845</v>
      </c>
    </row>
    <row r="7" spans="1:6" s="23" customFormat="1" outlineLevel="1">
      <c r="A7" s="18">
        <v>2.2000000000000002</v>
      </c>
      <c r="B7" s="19" t="s">
        <v>215</v>
      </c>
      <c r="C7" s="124">
        <v>102860301</v>
      </c>
    </row>
    <row r="8" spans="1:6" s="23" customFormat="1" ht="26.4">
      <c r="A8" s="18">
        <v>3</v>
      </c>
      <c r="B8" s="119" t="s">
        <v>555</v>
      </c>
      <c r="C8" s="125">
        <f>SUM(C5:C7)</f>
        <v>4162920794.0112772</v>
      </c>
    </row>
    <row r="9" spans="1:6" s="123" customFormat="1">
      <c r="A9" s="43">
        <v>4</v>
      </c>
      <c r="B9" s="45" t="s">
        <v>48</v>
      </c>
      <c r="C9" s="91"/>
    </row>
    <row r="10" spans="1:6" s="23" customFormat="1" outlineLevel="1">
      <c r="A10" s="18">
        <v>5.0999999999999996</v>
      </c>
      <c r="B10" s="19" t="s">
        <v>216</v>
      </c>
      <c r="C10" s="124">
        <v>-161890108.85081762</v>
      </c>
    </row>
    <row r="11" spans="1:6" s="23" customFormat="1" outlineLevel="1">
      <c r="A11" s="18">
        <v>5.2</v>
      </c>
      <c r="B11" s="19" t="s">
        <v>217</v>
      </c>
      <c r="C11" s="124">
        <v>-93387499.109999999</v>
      </c>
    </row>
    <row r="12" spans="1:6" s="23" customFormat="1">
      <c r="A12" s="18">
        <v>6</v>
      </c>
      <c r="B12" s="117" t="s">
        <v>359</v>
      </c>
      <c r="C12" s="124"/>
    </row>
    <row r="13" spans="1:6" s="23" customFormat="1" ht="13.8" thickBot="1">
      <c r="A13" s="20">
        <v>7</v>
      </c>
      <c r="B13" s="120" t="s">
        <v>177</v>
      </c>
      <c r="C13" s="126">
        <f>SUM(C8:C12)</f>
        <v>3907643186.0504594</v>
      </c>
    </row>
    <row r="15" spans="1:6" ht="26.4">
      <c r="A15" s="135"/>
      <c r="B15" s="24" t="s">
        <v>360</v>
      </c>
    </row>
    <row r="16" spans="1:6">
      <c r="A16" s="135"/>
      <c r="B16" s="135"/>
    </row>
    <row r="17" spans="1:5" ht="13.8">
      <c r="A17" s="130"/>
      <c r="B17" s="131"/>
      <c r="C17" s="135"/>
      <c r="D17" s="135"/>
      <c r="E17" s="135"/>
    </row>
    <row r="18" spans="1:5" ht="14.4">
      <c r="A18" s="136"/>
      <c r="B18" s="137"/>
      <c r="C18" s="135"/>
      <c r="D18" s="135"/>
      <c r="E18" s="135"/>
    </row>
    <row r="19" spans="1:5" ht="13.8">
      <c r="A19" s="138"/>
      <c r="B19" s="132"/>
      <c r="C19" s="135"/>
      <c r="D19" s="135"/>
      <c r="E19" s="135"/>
    </row>
    <row r="20" spans="1:5" ht="13.8">
      <c r="A20" s="139"/>
      <c r="B20" s="133"/>
      <c r="C20" s="135"/>
      <c r="D20" s="135"/>
      <c r="E20" s="135"/>
    </row>
    <row r="21" spans="1:5" ht="13.8">
      <c r="A21" s="139"/>
      <c r="B21" s="137"/>
      <c r="C21" s="135"/>
      <c r="D21" s="135"/>
      <c r="E21" s="135"/>
    </row>
    <row r="22" spans="1:5" ht="13.8">
      <c r="A22" s="138"/>
      <c r="B22" s="134"/>
      <c r="C22" s="135"/>
      <c r="D22" s="135"/>
      <c r="E22" s="135"/>
    </row>
    <row r="23" spans="1:5" ht="13.8">
      <c r="A23" s="139"/>
      <c r="B23" s="133"/>
      <c r="C23" s="135"/>
      <c r="D23" s="135"/>
      <c r="E23" s="135"/>
    </row>
    <row r="24" spans="1:5" ht="13.8">
      <c r="A24" s="139"/>
      <c r="B24" s="133"/>
      <c r="C24" s="135"/>
      <c r="D24" s="135"/>
      <c r="E24" s="135"/>
    </row>
    <row r="25" spans="1:5" ht="13.8">
      <c r="A25" s="139"/>
      <c r="B25" s="140"/>
      <c r="C25" s="135"/>
      <c r="D25" s="135"/>
      <c r="E25" s="135"/>
    </row>
    <row r="26" spans="1:5" ht="13.8">
      <c r="A26" s="139"/>
      <c r="B26" s="137"/>
      <c r="C26" s="135"/>
      <c r="D26" s="135"/>
      <c r="E26" s="135"/>
    </row>
    <row r="27" spans="1:5">
      <c r="A27" s="135"/>
      <c r="B27" s="141"/>
      <c r="C27" s="135"/>
      <c r="D27" s="135"/>
      <c r="E27" s="135"/>
    </row>
    <row r="28" spans="1:5">
      <c r="A28" s="135"/>
      <c r="B28" s="141"/>
      <c r="C28" s="135"/>
      <c r="D28" s="135"/>
      <c r="E28" s="135"/>
    </row>
    <row r="29" spans="1:5">
      <c r="A29" s="135"/>
      <c r="B29" s="141"/>
      <c r="C29" s="135"/>
      <c r="D29" s="135"/>
      <c r="E29" s="135"/>
    </row>
    <row r="30" spans="1:5">
      <c r="A30" s="135"/>
      <c r="B30" s="141"/>
      <c r="C30" s="135"/>
      <c r="D30" s="135"/>
      <c r="E30" s="135"/>
    </row>
    <row r="31" spans="1:5">
      <c r="A31" s="135"/>
      <c r="B31" s="141"/>
      <c r="C31" s="135"/>
      <c r="D31" s="135"/>
      <c r="E31" s="135"/>
    </row>
    <row r="32" spans="1:5">
      <c r="A32" s="135"/>
      <c r="B32" s="141"/>
      <c r="C32" s="135"/>
      <c r="D32" s="135"/>
      <c r="E32" s="135"/>
    </row>
    <row r="33" spans="1:5">
      <c r="A33" s="135"/>
      <c r="B33" s="141"/>
      <c r="C33" s="135"/>
      <c r="D33" s="135"/>
      <c r="E33" s="135"/>
    </row>
  </sheetData>
  <pageMargins left="0.7" right="0.7" top="0.75" bottom="0.75" header="0.3" footer="0.3"/>
  <pageSetup paperSize="9" scale="61"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2024-02-15T11:51:34Z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