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201_{68ABA6C4-631F-4DA6-B920-D07765CEDB6C}" xr6:coauthVersionLast="47" xr6:coauthVersionMax="47" xr10:uidLastSave="{00000000-0000-0000-0000-000000000000}"/>
  <bookViews>
    <workbookView xWindow="-120" yWindow="-120" windowWidth="29040" windowHeight="1584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5" l="1"/>
  <c r="G22" i="111" l="1"/>
  <c r="F22" i="111"/>
  <c r="E22" i="111"/>
  <c r="D22" i="111"/>
  <c r="C22" i="111"/>
  <c r="H21" i="111"/>
  <c r="H20" i="111"/>
  <c r="H19" i="111"/>
  <c r="H18" i="111"/>
  <c r="H17" i="111"/>
  <c r="H16" i="111"/>
  <c r="H15" i="111"/>
  <c r="H14" i="111"/>
  <c r="H13" i="111"/>
  <c r="H12" i="111"/>
  <c r="H11" i="111"/>
  <c r="H10" i="111"/>
  <c r="H9" i="111"/>
  <c r="H8" i="111"/>
  <c r="G33" i="97"/>
  <c r="F33" i="97"/>
  <c r="E33" i="97"/>
  <c r="D33" i="97"/>
  <c r="C33" i="97"/>
  <c r="G24" i="97"/>
  <c r="F24" i="97"/>
  <c r="E24" i="97"/>
  <c r="D24" i="97"/>
  <c r="C24" i="97"/>
  <c r="G18" i="97"/>
  <c r="F18" i="97"/>
  <c r="E18" i="97"/>
  <c r="D18" i="97"/>
  <c r="C18" i="97"/>
  <c r="G14" i="97"/>
  <c r="F14" i="97"/>
  <c r="E14" i="97"/>
  <c r="D14" i="97"/>
  <c r="C14" i="97"/>
  <c r="G11" i="97"/>
  <c r="F11" i="97"/>
  <c r="E11" i="97"/>
  <c r="D11" i="97"/>
  <c r="C11" i="97"/>
  <c r="G8" i="97"/>
  <c r="F8" i="97"/>
  <c r="E8" i="97"/>
  <c r="D8" i="97"/>
  <c r="C8" i="97"/>
  <c r="C8" i="95"/>
  <c r="C26" i="95"/>
  <c r="C18" i="95"/>
  <c r="C30" i="95"/>
  <c r="N20" i="92"/>
  <c r="N19" i="92"/>
  <c r="E19" i="92"/>
  <c r="N18" i="92"/>
  <c r="E18" i="92"/>
  <c r="N17" i="92"/>
  <c r="E17" i="92"/>
  <c r="N16" i="92"/>
  <c r="E16" i="92"/>
  <c r="N15" i="92"/>
  <c r="E15" i="92"/>
  <c r="M14" i="92"/>
  <c r="L14" i="92"/>
  <c r="K14" i="92"/>
  <c r="J14" i="92"/>
  <c r="I14" i="92"/>
  <c r="H14" i="92"/>
  <c r="G14" i="92"/>
  <c r="F14" i="92"/>
  <c r="C14" i="92"/>
  <c r="N13" i="92"/>
  <c r="N12" i="92"/>
  <c r="E12" i="92"/>
  <c r="N11" i="92"/>
  <c r="E11" i="92"/>
  <c r="N10" i="92"/>
  <c r="E10" i="92"/>
  <c r="N9" i="92"/>
  <c r="E9" i="92"/>
  <c r="N8" i="92"/>
  <c r="E8" i="92"/>
  <c r="M7" i="92"/>
  <c r="L7" i="92"/>
  <c r="L21" i="92" s="1"/>
  <c r="K7" i="92"/>
  <c r="K21" i="92" s="1"/>
  <c r="J7" i="92"/>
  <c r="I7" i="92"/>
  <c r="H7" i="92"/>
  <c r="H21" i="92" s="1"/>
  <c r="G7" i="92"/>
  <c r="G21" i="92" s="1"/>
  <c r="F7" i="92"/>
  <c r="C7" i="92"/>
  <c r="H21" i="91"/>
  <c r="H18" i="91"/>
  <c r="H17" i="91"/>
  <c r="H16" i="91"/>
  <c r="H15" i="91"/>
  <c r="H14" i="91"/>
  <c r="H13" i="91"/>
  <c r="H12" i="91"/>
  <c r="H8" i="91"/>
  <c r="S14" i="90"/>
  <c r="S21" i="90"/>
  <c r="S20" i="90"/>
  <c r="S19" i="90"/>
  <c r="S18" i="90"/>
  <c r="S17" i="90"/>
  <c r="S16" i="90"/>
  <c r="S15" i="90"/>
  <c r="S13" i="90"/>
  <c r="S12" i="90"/>
  <c r="S11" i="90"/>
  <c r="S10" i="90"/>
  <c r="S9" i="90"/>
  <c r="S8" i="90"/>
  <c r="C62" i="69"/>
  <c r="C58" i="69"/>
  <c r="C67" i="69" s="1"/>
  <c r="C46" i="69"/>
  <c r="C52" i="69" s="1"/>
  <c r="C40" i="69"/>
  <c r="C29" i="69"/>
  <c r="C26" i="69"/>
  <c r="C23" i="69"/>
  <c r="C18" i="69"/>
  <c r="C14" i="69"/>
  <c r="C6" i="69"/>
  <c r="C48" i="89"/>
  <c r="C44" i="89"/>
  <c r="C36" i="89"/>
  <c r="C32" i="89"/>
  <c r="C31" i="89" s="1"/>
  <c r="C42" i="89" s="1"/>
  <c r="C29" i="89"/>
  <c r="C12" i="89"/>
  <c r="C6" i="89"/>
  <c r="E34" i="88"/>
  <c r="E33" i="88"/>
  <c r="E32" i="88"/>
  <c r="D31" i="88"/>
  <c r="C31" i="88"/>
  <c r="E31" i="88" s="1"/>
  <c r="E30" i="88"/>
  <c r="E29" i="88"/>
  <c r="D28" i="88"/>
  <c r="C28" i="88"/>
  <c r="E27" i="88"/>
  <c r="E26" i="88"/>
  <c r="D25" i="88"/>
  <c r="C25" i="88"/>
  <c r="E24" i="88"/>
  <c r="E23" i="88"/>
  <c r="E22" i="88"/>
  <c r="E21" i="88"/>
  <c r="D20" i="88"/>
  <c r="E20" i="88" s="1"/>
  <c r="C20" i="88"/>
  <c r="E19" i="88"/>
  <c r="E18" i="88"/>
  <c r="E17" i="88"/>
  <c r="D16" i="88"/>
  <c r="C16" i="88"/>
  <c r="E16" i="88" s="1"/>
  <c r="E15" i="88"/>
  <c r="E14" i="88"/>
  <c r="E13" i="88"/>
  <c r="E12" i="88"/>
  <c r="E11" i="88"/>
  <c r="E10" i="88"/>
  <c r="E9" i="88"/>
  <c r="D8" i="88"/>
  <c r="C8" i="88"/>
  <c r="G6" i="86"/>
  <c r="G13" i="86" s="1"/>
  <c r="F6" i="86"/>
  <c r="F13" i="86" s="1"/>
  <c r="E6" i="86"/>
  <c r="E13" i="86" s="1"/>
  <c r="D6" i="86"/>
  <c r="D13" i="86" s="1"/>
  <c r="C6" i="86"/>
  <c r="C13" i="86" s="1"/>
  <c r="H43" i="110"/>
  <c r="E43" i="110"/>
  <c r="H42" i="110"/>
  <c r="E42" i="110"/>
  <c r="H41" i="110"/>
  <c r="E41" i="110"/>
  <c r="H40" i="110"/>
  <c r="E40" i="110"/>
  <c r="H39" i="110"/>
  <c r="E39" i="110"/>
  <c r="G38" i="110"/>
  <c r="F38" i="110"/>
  <c r="H38" i="110" s="1"/>
  <c r="D38" i="110"/>
  <c r="C38" i="110"/>
  <c r="H37" i="110"/>
  <c r="E37" i="110"/>
  <c r="H36" i="110"/>
  <c r="E36" i="110"/>
  <c r="H35" i="110"/>
  <c r="E35" i="110"/>
  <c r="H34" i="110"/>
  <c r="E34" i="110"/>
  <c r="H33" i="110"/>
  <c r="E33" i="110"/>
  <c r="H32" i="110"/>
  <c r="E32" i="110"/>
  <c r="H31" i="110"/>
  <c r="E31" i="110"/>
  <c r="G30" i="110"/>
  <c r="F30" i="110"/>
  <c r="H30" i="110" s="1"/>
  <c r="D30" i="110"/>
  <c r="C30" i="110"/>
  <c r="E30" i="110" s="1"/>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G17" i="110"/>
  <c r="F17" i="110"/>
  <c r="D17" i="110"/>
  <c r="D14" i="110" s="1"/>
  <c r="C17" i="110"/>
  <c r="E17" i="110" s="1"/>
  <c r="H16" i="110"/>
  <c r="E16" i="110"/>
  <c r="H15" i="110"/>
  <c r="E15" i="110"/>
  <c r="G14" i="110"/>
  <c r="F14" i="110"/>
  <c r="H13" i="110"/>
  <c r="E13" i="110"/>
  <c r="H12" i="110"/>
  <c r="E12" i="110"/>
  <c r="G11" i="110"/>
  <c r="F11" i="110"/>
  <c r="D11" i="110"/>
  <c r="C11" i="110"/>
  <c r="H10" i="110"/>
  <c r="E10" i="110"/>
  <c r="H9" i="110"/>
  <c r="E9" i="110"/>
  <c r="G8" i="110"/>
  <c r="F8" i="110"/>
  <c r="D8" i="110"/>
  <c r="C8" i="110"/>
  <c r="H7" i="110"/>
  <c r="E7" i="110"/>
  <c r="H6" i="110"/>
  <c r="E6" i="110"/>
  <c r="H44" i="109"/>
  <c r="E44" i="109"/>
  <c r="H42" i="109"/>
  <c r="E42" i="109"/>
  <c r="H41" i="109"/>
  <c r="E41" i="109"/>
  <c r="H40" i="109"/>
  <c r="E40" i="109"/>
  <c r="H39" i="109"/>
  <c r="E39" i="109"/>
  <c r="H38" i="109"/>
  <c r="E38" i="109"/>
  <c r="G37" i="109"/>
  <c r="F37" i="109"/>
  <c r="D37" i="109"/>
  <c r="C37" i="109"/>
  <c r="E37" i="109" s="1"/>
  <c r="H36" i="109"/>
  <c r="E36" i="109"/>
  <c r="H35" i="109"/>
  <c r="E35" i="109"/>
  <c r="G34" i="109"/>
  <c r="F34" i="109"/>
  <c r="D34" i="109"/>
  <c r="C34" i="109"/>
  <c r="E34" i="109" s="1"/>
  <c r="H33" i="109"/>
  <c r="E33" i="109"/>
  <c r="H32" i="109"/>
  <c r="E32" i="109"/>
  <c r="H31" i="109"/>
  <c r="E31" i="109"/>
  <c r="H30" i="109"/>
  <c r="E30" i="109"/>
  <c r="G29" i="109"/>
  <c r="F29" i="109"/>
  <c r="H29" i="109" s="1"/>
  <c r="D29" i="109"/>
  <c r="C29" i="109"/>
  <c r="E29" i="109" s="1"/>
  <c r="H28" i="109"/>
  <c r="E28" i="109"/>
  <c r="H27" i="109"/>
  <c r="E27" i="109"/>
  <c r="H26" i="109"/>
  <c r="E26" i="109"/>
  <c r="H25" i="109"/>
  <c r="E25" i="109"/>
  <c r="H24" i="109"/>
  <c r="E24" i="109"/>
  <c r="H23" i="109"/>
  <c r="E23" i="109"/>
  <c r="H22" i="109"/>
  <c r="E22" i="109"/>
  <c r="H21" i="109"/>
  <c r="E21" i="109"/>
  <c r="H20" i="109"/>
  <c r="E20" i="109"/>
  <c r="H19" i="109"/>
  <c r="E19" i="109"/>
  <c r="H18" i="109"/>
  <c r="E18" i="109"/>
  <c r="H17" i="109"/>
  <c r="E17" i="109"/>
  <c r="H16" i="109"/>
  <c r="E16" i="109"/>
  <c r="H15" i="109"/>
  <c r="E15" i="109"/>
  <c r="H14" i="109"/>
  <c r="E14" i="109"/>
  <c r="G13" i="109"/>
  <c r="F13" i="109"/>
  <c r="H13" i="109" s="1"/>
  <c r="E13" i="109"/>
  <c r="D13" i="109"/>
  <c r="C13" i="109"/>
  <c r="H12" i="109"/>
  <c r="E12" i="109"/>
  <c r="H11" i="109"/>
  <c r="E11" i="109"/>
  <c r="H10" i="109"/>
  <c r="E10" i="109"/>
  <c r="H9" i="109"/>
  <c r="E9" i="109"/>
  <c r="H8" i="109"/>
  <c r="E8" i="109"/>
  <c r="H7" i="109"/>
  <c r="E7" i="109"/>
  <c r="G6" i="109"/>
  <c r="G43" i="109" s="1"/>
  <c r="G45" i="109" s="1"/>
  <c r="F6" i="109"/>
  <c r="D6" i="109"/>
  <c r="D43" i="109" s="1"/>
  <c r="D45" i="109" s="1"/>
  <c r="C6" i="109"/>
  <c r="H67" i="108"/>
  <c r="E67" i="108"/>
  <c r="H66" i="108"/>
  <c r="E66" i="108"/>
  <c r="H65" i="108"/>
  <c r="E65" i="108"/>
  <c r="H64" i="108"/>
  <c r="E64" i="108"/>
  <c r="H63" i="108"/>
  <c r="G63" i="108"/>
  <c r="F63" i="108"/>
  <c r="D63" i="108"/>
  <c r="C63" i="108"/>
  <c r="E63" i="108" s="1"/>
  <c r="H62" i="108"/>
  <c r="E62" i="108"/>
  <c r="H61" i="108"/>
  <c r="E61" i="108"/>
  <c r="H60" i="108"/>
  <c r="E60" i="108"/>
  <c r="G59" i="108"/>
  <c r="G68" i="108" s="1"/>
  <c r="F59" i="108"/>
  <c r="F68" i="108" s="1"/>
  <c r="H68" i="108" s="1"/>
  <c r="D59" i="108"/>
  <c r="D68" i="108" s="1"/>
  <c r="C59" i="108"/>
  <c r="H58" i="108"/>
  <c r="E58" i="108"/>
  <c r="H57" i="108"/>
  <c r="E57" i="108"/>
  <c r="H56" i="108"/>
  <c r="E56" i="108"/>
  <c r="H55" i="108"/>
  <c r="E55" i="108"/>
  <c r="H52" i="108"/>
  <c r="E52" i="108"/>
  <c r="H51" i="108"/>
  <c r="E51" i="108"/>
  <c r="H50" i="108"/>
  <c r="E50" i="108"/>
  <c r="H49" i="108"/>
  <c r="E49" i="108"/>
  <c r="H48" i="108"/>
  <c r="E48" i="108"/>
  <c r="G47" i="108"/>
  <c r="F47" i="108"/>
  <c r="D47" i="108"/>
  <c r="C47" i="108"/>
  <c r="H46" i="108"/>
  <c r="E46" i="108"/>
  <c r="H45" i="108"/>
  <c r="E45" i="108"/>
  <c r="H44" i="108"/>
  <c r="E44" i="108"/>
  <c r="H43" i="108"/>
  <c r="E43" i="108"/>
  <c r="H42" i="108"/>
  <c r="E42" i="108"/>
  <c r="G41" i="108"/>
  <c r="G53" i="108" s="1"/>
  <c r="G69" i="108" s="1"/>
  <c r="F41" i="108"/>
  <c r="D41" i="108"/>
  <c r="C41" i="108"/>
  <c r="H40" i="108"/>
  <c r="E40" i="108"/>
  <c r="H39" i="108"/>
  <c r="E39" i="108"/>
  <c r="H38" i="108"/>
  <c r="E38" i="108"/>
  <c r="H35" i="108"/>
  <c r="E35" i="108"/>
  <c r="H34" i="108"/>
  <c r="E34" i="108"/>
  <c r="H33" i="108"/>
  <c r="E33" i="108"/>
  <c r="H32" i="108"/>
  <c r="E32" i="108"/>
  <c r="H31" i="108"/>
  <c r="E31" i="108"/>
  <c r="G30" i="108"/>
  <c r="F30" i="108"/>
  <c r="D30" i="108"/>
  <c r="C30" i="108"/>
  <c r="E30" i="108" s="1"/>
  <c r="H29" i="108"/>
  <c r="E29" i="108"/>
  <c r="H28" i="108"/>
  <c r="E28" i="108"/>
  <c r="G27" i="108"/>
  <c r="F27" i="108"/>
  <c r="H27" i="108" s="1"/>
  <c r="D27" i="108"/>
  <c r="C27" i="108"/>
  <c r="H26" i="108"/>
  <c r="E26" i="108"/>
  <c r="H25" i="108"/>
  <c r="E25" i="108"/>
  <c r="G24" i="108"/>
  <c r="F24" i="108"/>
  <c r="D24" i="108"/>
  <c r="C24" i="108"/>
  <c r="E24" i="108" s="1"/>
  <c r="H23" i="108"/>
  <c r="E23" i="108"/>
  <c r="H22" i="108"/>
  <c r="E22" i="108"/>
  <c r="H21" i="108"/>
  <c r="E21" i="108"/>
  <c r="H20" i="108"/>
  <c r="E20" i="108"/>
  <c r="G19" i="108"/>
  <c r="F19" i="108"/>
  <c r="D19" i="108"/>
  <c r="C19" i="108"/>
  <c r="H18" i="108"/>
  <c r="E18" i="108"/>
  <c r="H17" i="108"/>
  <c r="E17" i="108"/>
  <c r="H16" i="108"/>
  <c r="E16" i="108"/>
  <c r="G15" i="108"/>
  <c r="F15" i="108"/>
  <c r="H15" i="108" s="1"/>
  <c r="D15" i="108"/>
  <c r="C15" i="108"/>
  <c r="H14" i="108"/>
  <c r="E14" i="108"/>
  <c r="H13" i="108"/>
  <c r="E13" i="108"/>
  <c r="H12" i="108"/>
  <c r="E12" i="108"/>
  <c r="H11" i="108"/>
  <c r="E11" i="108"/>
  <c r="H10" i="108"/>
  <c r="E10" i="108"/>
  <c r="H9" i="108"/>
  <c r="E9" i="108"/>
  <c r="H8" i="108"/>
  <c r="E8" i="108"/>
  <c r="G7" i="108"/>
  <c r="F7" i="108"/>
  <c r="D7" i="108"/>
  <c r="C7" i="108"/>
  <c r="C43" i="109" l="1"/>
  <c r="C14" i="110"/>
  <c r="C35" i="69"/>
  <c r="N7" i="92"/>
  <c r="E19" i="108"/>
  <c r="E41" i="108"/>
  <c r="H47" i="108"/>
  <c r="E11" i="110"/>
  <c r="E28" i="88"/>
  <c r="G36" i="108"/>
  <c r="H19" i="108"/>
  <c r="H24" i="108"/>
  <c r="H37" i="109"/>
  <c r="H8" i="110"/>
  <c r="E7" i="92"/>
  <c r="E14" i="92"/>
  <c r="E21" i="92" s="1"/>
  <c r="H7" i="108"/>
  <c r="E15" i="108"/>
  <c r="E27" i="108"/>
  <c r="C68" i="108"/>
  <c r="E68" i="108" s="1"/>
  <c r="H59" i="108"/>
  <c r="H34" i="109"/>
  <c r="H14" i="110"/>
  <c r="N14" i="92"/>
  <c r="E14" i="110"/>
  <c r="C36" i="108"/>
  <c r="D53" i="108"/>
  <c r="D69" i="108" s="1"/>
  <c r="E38" i="110"/>
  <c r="C53" i="89"/>
  <c r="I21" i="92"/>
  <c r="M21" i="92"/>
  <c r="C21" i="92"/>
  <c r="D36" i="108"/>
  <c r="H30" i="108"/>
  <c r="H41" i="108"/>
  <c r="E47" i="108"/>
  <c r="E8" i="110"/>
  <c r="H11" i="110"/>
  <c r="H17" i="110"/>
  <c r="E8" i="88"/>
  <c r="E25" i="88"/>
  <c r="C68" i="69"/>
  <c r="S22" i="90"/>
  <c r="F21" i="92"/>
  <c r="J21" i="92"/>
  <c r="G21" i="97"/>
  <c r="G37" i="97"/>
  <c r="H22" i="111"/>
  <c r="C36" i="95"/>
  <c r="C38" i="95" s="1"/>
  <c r="E43" i="109"/>
  <c r="C45" i="109"/>
  <c r="E45" i="109" s="1"/>
  <c r="H6" i="109"/>
  <c r="F43" i="109"/>
  <c r="E6" i="109"/>
  <c r="F53" i="108"/>
  <c r="E7" i="108"/>
  <c r="C53" i="108"/>
  <c r="E59" i="108"/>
  <c r="F36" i="108"/>
  <c r="H36" i="108" s="1"/>
  <c r="N21" i="92" l="1"/>
  <c r="G39" i="97"/>
  <c r="E36" i="108"/>
  <c r="H43" i="109"/>
  <c r="F45" i="109"/>
  <c r="H45" i="109" s="1"/>
  <c r="C69" i="108"/>
  <c r="E69" i="108" s="1"/>
  <c r="E53" i="108"/>
  <c r="F69" i="108"/>
  <c r="H69" i="108" s="1"/>
  <c r="H53" i="108"/>
  <c r="G22" i="91"/>
  <c r="F22" i="91"/>
  <c r="E22" i="91"/>
  <c r="D22" i="91"/>
  <c r="C22" i="91"/>
  <c r="U21" i="64"/>
  <c r="T21" i="64"/>
  <c r="S21" i="64"/>
  <c r="R21" i="64"/>
  <c r="Q21" i="64"/>
  <c r="P21" i="64"/>
  <c r="O21" i="64"/>
  <c r="N21" i="64"/>
  <c r="M21" i="64"/>
  <c r="L21" i="64"/>
  <c r="K21" i="64"/>
  <c r="J21" i="64"/>
  <c r="I21" i="64"/>
  <c r="H21" i="64"/>
  <c r="G21" i="64"/>
  <c r="F21" i="64"/>
  <c r="E21" i="64"/>
  <c r="D21" i="64"/>
  <c r="C21" i="64"/>
  <c r="V20" i="64"/>
  <c r="V19" i="64"/>
  <c r="V18" i="64"/>
  <c r="V17" i="64"/>
  <c r="V16" i="64"/>
  <c r="V15" i="64"/>
  <c r="V14" i="64"/>
  <c r="V13" i="64"/>
  <c r="V12" i="64"/>
  <c r="V11" i="64"/>
  <c r="V10" i="64"/>
  <c r="V9" i="64"/>
  <c r="V8" i="64"/>
  <c r="V7" i="64"/>
  <c r="R22" i="90"/>
  <c r="Q22" i="90"/>
  <c r="P22" i="90"/>
  <c r="O22" i="90"/>
  <c r="N22" i="90"/>
  <c r="M22" i="90"/>
  <c r="L22" i="90"/>
  <c r="K22" i="90"/>
  <c r="J22" i="90"/>
  <c r="I22" i="90"/>
  <c r="H22" i="90"/>
  <c r="G22" i="90"/>
  <c r="F22" i="90"/>
  <c r="E22" i="90"/>
  <c r="D22" i="90"/>
  <c r="C22" i="90"/>
  <c r="D37" i="88" l="1"/>
  <c r="C37" i="88"/>
  <c r="V21" i="64"/>
  <c r="E37" i="88"/>
  <c r="C5" i="73" s="1"/>
  <c r="C8" i="73" s="1"/>
  <c r="C13" i="73" s="1"/>
  <c r="H22" i="91"/>
  <c r="B2" i="97" l="1"/>
  <c r="B2" i="95"/>
  <c r="B2" i="92"/>
  <c r="B2" i="93"/>
  <c r="B2" i="91"/>
  <c r="B2" i="64"/>
  <c r="B2" i="90"/>
  <c r="B2" i="69"/>
  <c r="B2" i="94"/>
  <c r="B2" i="89"/>
  <c r="B2" i="73"/>
  <c r="B2" i="88"/>
  <c r="B2" i="52"/>
  <c r="B2" i="86"/>
  <c r="C5" i="86" s="1"/>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G5" i="86"/>
  <c r="F5" i="86"/>
  <c r="E5" i="86"/>
  <c r="D5" i="86"/>
  <c r="G5" i="84"/>
  <c r="L5" i="84" s="1"/>
  <c r="F5" i="84"/>
  <c r="K5" i="84" s="1"/>
  <c r="E5" i="84"/>
  <c r="J5" i="84" s="1"/>
  <c r="D5" i="84"/>
  <c r="I5" i="84" s="1"/>
  <c r="C5" i="84"/>
  <c r="B1" i="91" l="1"/>
  <c r="B1" i="84"/>
</calcChain>
</file>

<file path=xl/sharedStrings.xml><?xml version="1.0" encoding="utf-8"?>
<sst xmlns="http://schemas.openxmlformats.org/spreadsheetml/2006/main" count="1193" uniqueCount="737">
  <si>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</si>
  <si>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</si>
  <si>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</si>
  <si>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</si>
  <si>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</si>
  <si>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</si>
  <si>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</si>
  <si>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</si>
  <si>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</si>
  <si>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</si>
  <si>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</si>
  <si>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</si>
  <si>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</si>
  <si>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</si>
  <si>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</si>
  <si>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</si>
  <si>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</si>
  <si>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</si>
  <si>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</si>
  <si>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</si>
  <si>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</si>
  <si>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</si>
  <si>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</si>
  <si>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</si>
  <si>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</si>
  <si>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</si>
  <si>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</si>
  <si>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</si>
  <si>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</si>
  <si>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</si>
  <si>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</si>
  <si>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</si>
  <si>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</si>
  <si>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</si>
  <si>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</si>
  <si>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</si>
  <si>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</si>
  <si>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</si>
  <si>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</si>
  <si>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</si>
  <si>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</si>
  <si>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</si>
  <si>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</si>
  <si>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</si>
  <si>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</si>
  <si>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</si>
  <si>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</si>
  <si>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</si>
  <si>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</si>
  <si>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</si>
  <si>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</si>
  <si>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</si>
  <si>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</si>
  <si>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</si>
  <si>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</si>
  <si>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</si>
  <si>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</si>
  <si>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</si>
  <si>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</si>
  <si>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</si>
  <si>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</si>
  <si>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</si>
  <si>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</si>
  <si>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</si>
  <si>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</si>
  <si>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</si>
  <si>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</si>
  <si>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</si>
  <si>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</si>
  <si>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</si>
  <si>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</si>
  <si>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</si>
  <si>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</si>
  <si>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</si>
  <si>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</si>
  <si>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</si>
  <si>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</si>
  <si>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</si>
  <si>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</si>
  <si>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</si>
  <si>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</si>
  <si>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</si>
  <si>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</si>
  <si>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</si>
  <si>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</si>
  <si>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</si>
  <si>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</si>
  <si>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</si>
  <si>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</si>
  <si>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</si>
  <si>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</si>
  <si>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</si>
  <si>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</si>
  <si>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</si>
  <si>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</si>
  <si>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</si>
  <si>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</si>
  <si>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</si>
  <si>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</si>
  <si>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</si>
  <si>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</si>
  <si>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</si>
  <si>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</si>
  <si>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</si>
  <si>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</si>
  <si>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</si>
  <si>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</si>
  <si>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</si>
  <si>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</si>
  <si>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</si>
  <si>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</si>
  <si>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</si>
  <si>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</si>
  <si>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</si>
  <si>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</si>
  <si>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</si>
  <si>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</si>
  <si>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</si>
  <si>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</si>
  <si>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</si>
  <si>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</si>
  <si>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</si>
  <si>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</si>
  <si>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</si>
  <si>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</si>
  <si>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</si>
  <si>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</si>
  <si>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</si>
  <si>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</si>
  <si>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</si>
  <si>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</si>
  <si>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</si>
  <si>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</si>
  <si>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</si>
  <si>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</si>
  <si>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</si>
  <si>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</si>
  <si>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</si>
  <si>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</si>
  <si>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</si>
  <si>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</si>
  <si>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</si>
  <si>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</si>
  <si>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</si>
  <si>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</si>
  <si>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</si>
  <si>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</si>
  <si>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</si>
  <si>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</si>
  <si>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</si>
  <si>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</si>
  <si>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</si>
  <si>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</si>
  <si>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</si>
  <si>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</si>
  <si>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</si>
  <si>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</si>
  <si>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</si>
  <si>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</si>
  <si>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</si>
  <si>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</si>
  <si>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</si>
  <si>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</si>
  <si>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</si>
  <si>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</si>
  <si>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</si>
  <si>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</si>
  <si>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</si>
  <si>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</si>
  <si>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</si>
  <si>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</si>
  <si>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</si>
  <si>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</si>
  <si>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</si>
  <si>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</si>
  <si>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</si>
  <si>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</si>
  <si>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</si>
  <si>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</si>
  <si>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</si>
  <si>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</si>
  <si>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</si>
  <si>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</si>
  <si>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</si>
  <si>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</si>
  <si>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</si>
  <si>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</si>
  <si>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</si>
  <si>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</si>
  <si>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</si>
  <si>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</si>
  <si>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</si>
  <si>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</si>
  <si>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</si>
  <si>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</si>
  <si>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</si>
  <si>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</si>
  <si>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</si>
  <si>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</si>
  <si>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</si>
  <si>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</si>
  <si>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</si>
  <si>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</si>
  <si>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</si>
  <si>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</si>
  <si>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</si>
  <si>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</si>
  <si>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</si>
  <si>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</si>
  <si>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</si>
  <si>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</si>
  <si>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</si>
  <si>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</si>
  <si>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</si>
  <si>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</si>
  <si>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</si>
  <si>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</si>
  <si>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</si>
  <si>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</si>
  <si>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</si>
  <si>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</si>
  <si>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</si>
  <si>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</si>
  <si>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</si>
  <si>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</si>
  <si>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</si>
  <si>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</si>
  <si>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</si>
  <si>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</si>
  <si>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</si>
  <si>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</si>
  <si>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</si>
  <si>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</si>
  <si>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</si>
  <si>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</si>
  <si>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</si>
  <si>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</si>
  <si>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</si>
  <si>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</si>
  <si>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</si>
  <si>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</si>
  <si>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</si>
  <si>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</si>
  <si>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</si>
  <si>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</si>
  <si>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</si>
  <si>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</si>
  <si>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</si>
  <si>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</si>
  <si>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</si>
  <si>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</si>
  <si>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</si>
  <si>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</si>
  <si>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</si>
  <si>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</si>
  <si>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</si>
  <si>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</si>
  <si>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</si>
  <si>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</si>
  <si>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</si>
  <si>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</si>
  <si>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</si>
  <si>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</si>
  <si>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</si>
  <si>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</si>
  <si>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</si>
  <si>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</si>
  <si>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</si>
  <si>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</si>
  <si>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</si>
  <si>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</si>
  <si>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</si>
  <si>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</si>
  <si>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</si>
  <si>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</si>
  <si>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</si>
  <si>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</si>
  <si>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</si>
  <si>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</si>
  <si>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</si>
  <si>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</si>
  <si>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</si>
  <si>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</si>
  <si>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</si>
  <si>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</si>
  <si>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</si>
  <si>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</si>
  <si>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</si>
  <si>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</si>
  <si>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</si>
  <si>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</si>
  <si>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</si>
  <si>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</si>
  <si>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</si>
  <si>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</si>
  <si>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</si>
  <si>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</si>
  <si>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</si>
  <si>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</si>
  <si>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</si>
  <si>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</si>
  <si>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</si>
  <si>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</si>
  <si>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</si>
  <si>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</si>
  <si>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</si>
  <si>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</si>
  <si>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</si>
  <si>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</si>
  <si>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</si>
  <si>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</si>
  <si>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</si>
  <si>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</si>
  <si>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</si>
  <si>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</si>
  <si>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</si>
  <si>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</si>
  <si>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</si>
  <si>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</si>
  <si>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</si>
  <si>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</si>
  <si>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</si>
  <si>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</si>
  <si>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</si>
  <si>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</si>
  <si>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</si>
  <si>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</si>
  <si>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</si>
  <si>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</si>
  <si>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</si>
  <si>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</si>
  <si>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</si>
  <si>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</si>
  <si>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</si>
  <si>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</si>
  <si>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</si>
  <si>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</si>
  <si>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</si>
  <si>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</si>
  <si>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</si>
  <si>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</si>
  <si>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</si>
  <si>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</si>
  <si>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</si>
  <si>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</si>
  <si>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</si>
  <si>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</si>
  <si>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</si>
  <si>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</si>
  <si>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</si>
  <si>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</si>
  <si>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</si>
  <si>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</si>
  <si>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</si>
  <si>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</si>
  <si>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</si>
  <si>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</si>
  <si>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</si>
  <si>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</si>
  <si>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</si>
  <si>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</si>
  <si>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</si>
  <si>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</si>
  <si>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</si>
  <si>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</si>
  <si>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</si>
  <si>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</si>
  <si>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</si>
  <si>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</si>
  <si>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</si>
  <si>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</si>
  <si>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</si>
  <si>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</si>
  <si>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</si>
  <si>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</si>
  <si>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</si>
  <si>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</si>
  <si>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</si>
  <si>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</si>
  <si>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</si>
  <si>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</si>
  <si>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</si>
  <si>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</si>
  <si>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</si>
  <si>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</si>
  <si>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</si>
  <si>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</si>
  <si>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</si>
  <si>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</si>
  <si>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</si>
  <si>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</si>
  <si>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</si>
  <si>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</si>
  <si>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</si>
  <si>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</si>
  <si>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</si>
  <si>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</si>
  <si>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</si>
  <si>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</si>
  <si>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</si>
  <si>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</si>
  <si>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</si>
  <si>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</si>
  <si>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</si>
  <si>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</si>
  <si>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</si>
  <si>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</si>
  <si>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</si>
  <si>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</si>
  <si>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</si>
  <si>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</si>
  <si>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</si>
  <si>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</si>
  <si>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</si>
  <si>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</si>
  <si>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</si>
  <si>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</si>
  <si>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</si>
  <si>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</si>
  <si>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</si>
  <si>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</si>
  <si>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</si>
  <si>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</si>
  <si>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</si>
  <si>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</si>
  <si>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</si>
  <si>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</si>
  <si>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</si>
  <si>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</si>
  <si>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</si>
  <si>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</si>
  <si>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</si>
  <si>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</si>
  <si>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</si>
  <si>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</si>
  <si>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</si>
  <si>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</si>
  <si>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</si>
  <si>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</si>
  <si>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</si>
  <si>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</si>
  <si>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</si>
  <si>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</si>
  <si>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</si>
  <si>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</si>
  <si>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</si>
  <si>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</si>
  <si>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</si>
  <si>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</si>
  <si>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</si>
  <si>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</si>
  <si>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</si>
  <si>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</si>
  <si>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</si>
  <si>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</si>
  <si>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</si>
  <si>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</si>
  <si>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</si>
  <si>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</si>
  <si>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</si>
  <si>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</si>
  <si>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</si>
  <si>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</si>
  <si>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</si>
  <si>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</si>
  <si>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</si>
  <si>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</si>
  <si>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</si>
  <si>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</si>
  <si>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</si>
  <si>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</si>
  <si>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</si>
  <si>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</si>
  <si>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</si>
  <si>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</si>
  <si>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</si>
  <si>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</si>
  <si>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</si>
  <si>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</si>
  <si>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</si>
  <si>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</si>
  <si>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</si>
  <si>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</si>
  <si>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</si>
  <si>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</si>
  <si>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</si>
  <si>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</si>
  <si>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</si>
  <si>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</si>
  <si>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</si>
  <si>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</si>
  <si>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</si>
  <si>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</si>
  <si>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</si>
  <si>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</si>
  <si>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</si>
  <si>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</si>
  <si>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</si>
  <si>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</si>
  <si>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</si>
  <si>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</si>
  <si>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</si>
  <si>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</si>
  <si>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</si>
  <si>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</si>
  <si>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</si>
  <si>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</si>
  <si>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</si>
  <si>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</si>
  <si>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</si>
  <si>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</si>
  <si>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</si>
  <si>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</si>
  <si>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</si>
  <si>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</si>
  <si>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</si>
  <si>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</si>
  <si>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</si>
  <si>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</si>
  <si>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</si>
  <si>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</si>
  <si>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</si>
  <si>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</si>
  <si>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</si>
  <si>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</si>
  <si>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</si>
  <si>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</si>
  <si>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</si>
  <si>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</si>
  <si>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</si>
  <si>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</si>
  <si>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</si>
  <si>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</si>
  <si>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</si>
  <si>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</si>
  <si>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</si>
  <si>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</si>
  <si>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</si>
  <si>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</si>
  <si>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</si>
  <si>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</si>
  <si>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</si>
  <si>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</si>
  <si>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</si>
  <si>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</si>
  <si>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</si>
  <si>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</si>
  <si>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</si>
  <si>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</si>
  <si>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</si>
  <si>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</si>
  <si>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</si>
  <si>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</si>
  <si>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</si>
  <si>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</si>
  <si>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</si>
  <si>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</si>
  <si>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</si>
  <si>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</si>
  <si>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</si>
  <si>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</si>
  <si>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</si>
  <si>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</si>
  <si>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</si>
  <si>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</si>
  <si>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</si>
  <si>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</si>
  <si>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</si>
  <si>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</si>
  <si>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</si>
  <si>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</si>
  <si>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</si>
  <si>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</si>
  <si>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</si>
  <si>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</si>
  <si>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</si>
  <si>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</si>
  <si>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</si>
  <si>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</si>
  <si>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</si>
  <si>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</si>
  <si>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</si>
  <si>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</si>
  <si>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</si>
  <si>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</si>
  <si>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</si>
  <si>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</si>
  <si>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</si>
  <si>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</si>
  <si>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</si>
  <si>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</si>
  <si>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</si>
  <si>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</si>
  <si>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</si>
  <si>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</si>
  <si>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</si>
  <si>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</si>
  <si>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</si>
  <si>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</si>
  <si>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</si>
  <si>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</si>
  <si>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</si>
  <si>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</si>
  <si>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</si>
  <si>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</si>
  <si>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</si>
  <si>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</si>
  <si>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</si>
  <si>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</si>
  <si>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</si>
  <si>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</si>
  <si>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</si>
  <si>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</si>
  <si>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</si>
  <si>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</si>
  <si>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</si>
  <si>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</si>
  <si>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</si>
  <si>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</si>
  <si>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</si>
  <si>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</si>
  <si>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</si>
  <si>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</si>
  <si>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</si>
  <si>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</si>
  <si>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</si>
  <si>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</si>
  <si>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</si>
  <si>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</si>
  <si>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</si>
  <si>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</si>
  <si>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</si>
  <si>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</si>
  <si>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</si>
  <si>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</si>
  <si>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</si>
  <si>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</si>
  <si>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</si>
  <si>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</si>
  <si>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</si>
  <si>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</si>
  <si>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</si>
  <si>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</si>
  <si>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</si>
  <si>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</si>
  <si>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</si>
  <si>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</si>
  <si>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</si>
  <si>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</si>
  <si>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</si>
  <si>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</si>
  <si>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</si>
  <si>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</si>
  <si>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</si>
  <si>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</si>
  <si>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</si>
  <si>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</si>
  <si>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</si>
  <si>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</si>
  <si>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</si>
  <si>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</si>
  <si>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</si>
  <si>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</si>
  <si>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</si>
  <si>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</si>
  <si>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</si>
  <si>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</si>
  <si>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</si>
  <si>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</si>
  <si>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</si>
  <si>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</si>
  <si>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</si>
  <si>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</si>
  <si>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</si>
  <si>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</si>
  <si>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</si>
  <si>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</si>
  <si>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</si>
  <si>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</si>
  <si>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</si>
  <si>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</si>
  <si>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</si>
  <si>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</si>
  <si>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</si>
  <si>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</si>
  <si>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</si>
  <si>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</si>
  <si>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</si>
  <si>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</si>
  <si>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</si>
  <si>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</si>
  <si>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</si>
  <si>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</si>
  <si>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</si>
  <si>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</si>
  <si>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</si>
  <si>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</si>
  <si>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</si>
  <si>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</si>
  <si>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</si>
  <si>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</si>
  <si>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</si>
  <si>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</si>
  <si>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</si>
  <si>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</si>
  <si>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</si>
  <si>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</si>
  <si>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</si>
  <si>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</si>
  <si>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</si>
  <si>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</si>
  <si>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</si>
  <si>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</si>
  <si>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JSC "Liberty Bank"</t>
  </si>
  <si>
    <t>Murtaz Kikoria</t>
  </si>
  <si>
    <t>Beka Gogichaishvili</t>
  </si>
  <si>
    <t>www.libertybank.ge</t>
  </si>
  <si>
    <t>Chairman</t>
  </si>
  <si>
    <t>Irakli Otar Rukhadze</t>
  </si>
  <si>
    <t>Non-independent member</t>
  </si>
  <si>
    <t>Mamuka Tsereteli</t>
  </si>
  <si>
    <t>Independent member</t>
  </si>
  <si>
    <t>Magda Magradze</t>
  </si>
  <si>
    <t>Bruno Juan Balvanera</t>
  </si>
  <si>
    <t>CEO</t>
  </si>
  <si>
    <t>Vakhtang Babunashvili</t>
  </si>
  <si>
    <t>Chief Financial Officer, Deputy CEO</t>
  </si>
  <si>
    <t>Giorgi Gvazava</t>
  </si>
  <si>
    <t>Risk Director, Deputy CEO</t>
  </si>
  <si>
    <t>JSC "GALT &amp; TAGGART" (Nominal owner)</t>
  </si>
  <si>
    <t>Other shareholders</t>
  </si>
  <si>
    <t xml:space="preserve">Benjamin Albert Marson </t>
  </si>
  <si>
    <t>Igor Alexeev</t>
  </si>
  <si>
    <t xml:space="preserve"> </t>
  </si>
  <si>
    <t xml:space="preserve">* </t>
  </si>
  <si>
    <t xml:space="preserve">129,203,305 _  Includes additional Expected Credit Loss provision (buffer), generated as a result of a new methodology </t>
  </si>
  <si>
    <r>
      <rPr>
        <b/>
        <sz val="10"/>
        <color rgb="FFFF0000"/>
        <rFont val="Sylfaen"/>
        <family val="1"/>
      </rPr>
      <t>*</t>
    </r>
    <r>
      <rPr>
        <b/>
        <sz val="10"/>
        <rFont val="Sylfaen"/>
        <family val="1"/>
      </rPr>
      <t xml:space="preserve"> 129,203,305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</si>
</sst>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_(* #,##0.0_);_(* \(#,##0.0\);_(* &quot;-&quot;??_);_(@_)"/>
  </numFmts>
  <fonts count="15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i/>
      <sz val="10"/>
      <color theme="1"/>
      <name val="Sylfaen"/>
      <family val="1"/>
    </font>
    <font>
      <sz val="10"/>
      <color theme="1"/>
      <name val="Sylfaen"/>
      <family val="1"/>
      <charset val="204"/>
    </font>
    <font>
      <u/>
      <sz val="10"/>
      <color indexed="12"/>
      <name val="Sylfaen"/>
      <family val="1"/>
      <charset val="204"/>
    </font>
    <font>
      <sz val="9"/>
      <color theme="1"/>
      <name val="Arial"/>
      <family val="2"/>
    </font>
    <font>
      <b/>
      <i/>
      <sz val="10"/>
      <color theme="1"/>
      <name val="Calibri"/>
      <family val="2"/>
      <scheme val="minor"/>
    </font>
    <font>
      <b/>
      <i/>
      <sz val="11"/>
      <color theme="1"/>
      <name val="Calibri"/>
      <family val="2"/>
      <scheme val="minor"/>
    </font>
    <font>
      <sz val="10"/>
      <color rgb="FF333333"/>
      <name val="Calibri"/>
      <family val="2"/>
      <scheme val="minor"/>
    </font>
    <font>
      <b/>
      <sz val="10"/>
      <color theme="1"/>
      <name val="Sylfaen"/>
      <family val="1"/>
    </font>
    <font>
      <sz val="10"/>
      <color theme="1"/>
      <name val="Sylfaen"/>
      <family val="1"/>
    </font>
    <font>
      <b/>
      <i/>
      <sz val="10"/>
      <color theme="1"/>
      <name val="Sylfaen"/>
      <family val="1"/>
    </font>
    <font>
      <sz val="9"/>
      <color theme="1"/>
      <name val="Calibri"/>
      <family val="1"/>
      <scheme val="minor"/>
    </font>
    <font>
      <sz val="9"/>
      <color rgb="FFFF0000"/>
      <name val="Sylfaen"/>
      <family val="1"/>
    </font>
    <font>
      <b/>
      <sz val="9"/>
      <name val="Verdana"/>
      <family val="2"/>
    </font>
    <font>
      <sz val="9"/>
      <name val="Verdana"/>
      <family val="2"/>
    </font>
    <font>
      <b/>
      <sz val="9"/>
      <color indexed="8"/>
      <name val="Verdana"/>
      <family val="2"/>
    </font>
    <font>
      <sz val="9"/>
      <color indexed="8"/>
      <name val="Verdana"/>
      <family val="2"/>
    </font>
    <font>
      <b/>
      <sz val="10"/>
      <color rgb="FFFF0000"/>
      <name val="Sylfaen"/>
      <family val="1"/>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theme="0" tint="-0.14999847407452621"/>
        <bgColor indexed="64"/>
      </patternFill>
    </fill>
  </fills>
  <borders count="1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right style="thin">
        <color auto="1"/>
      </right>
      <top style="thin">
        <color indexed="64"/>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3" fillId="0" borderId="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168" fontId="23"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168" fontId="23"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169" fontId="23"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0" fontId="21" fillId="64" borderId="129" applyNumberFormat="0" applyAlignment="0" applyProtection="0"/>
    <xf numFmtId="168" fontId="23" fillId="64" borderId="129" applyNumberFormat="0" applyAlignment="0" applyProtection="0"/>
    <xf numFmtId="169" fontId="23" fillId="64" borderId="129" applyNumberFormat="0" applyAlignment="0" applyProtection="0"/>
    <xf numFmtId="168" fontId="23" fillId="64" borderId="129" applyNumberFormat="0" applyAlignment="0" applyProtection="0"/>
    <xf numFmtId="168" fontId="23" fillId="64" borderId="129" applyNumberFormat="0" applyAlignment="0" applyProtection="0"/>
    <xf numFmtId="169" fontId="23" fillId="64" borderId="129" applyNumberFormat="0" applyAlignment="0" applyProtection="0"/>
    <xf numFmtId="168" fontId="23" fillId="64" borderId="129" applyNumberFormat="0" applyAlignment="0" applyProtection="0"/>
    <xf numFmtId="168" fontId="23" fillId="64" borderId="129" applyNumberFormat="0" applyAlignment="0" applyProtection="0"/>
    <xf numFmtId="169" fontId="23" fillId="64" borderId="129" applyNumberFormat="0" applyAlignment="0" applyProtection="0"/>
    <xf numFmtId="168" fontId="23" fillId="64" borderId="129" applyNumberFormat="0" applyAlignment="0" applyProtection="0"/>
    <xf numFmtId="168" fontId="23" fillId="64" borderId="129" applyNumberFormat="0" applyAlignment="0" applyProtection="0"/>
    <xf numFmtId="169" fontId="23" fillId="64" borderId="129" applyNumberFormat="0" applyAlignment="0" applyProtection="0"/>
    <xf numFmtId="168" fontId="23" fillId="64" borderId="129" applyNumberFormat="0" applyAlignment="0" applyProtection="0"/>
    <xf numFmtId="0" fontId="21" fillId="64" borderId="129" applyNumberFormat="0" applyAlignment="0" applyProtection="0"/>
    <xf numFmtId="0" fontId="19" fillId="0" borderId="119" applyNumberFormat="0" applyAlignment="0">
      <alignment horizontal="right"/>
      <protection locked="0"/>
    </xf>
    <xf numFmtId="0" fontId="19" fillId="0" borderId="119" applyNumberFormat="0" applyAlignment="0">
      <alignment horizontal="right"/>
      <protection locked="0"/>
    </xf>
    <xf numFmtId="0" fontId="19" fillId="0" borderId="119" applyNumberFormat="0" applyAlignment="0">
      <alignment horizontal="right"/>
      <protection locked="0"/>
    </xf>
    <xf numFmtId="0" fontId="19" fillId="0" borderId="119" applyNumberFormat="0" applyAlignment="0">
      <alignment horizontal="right"/>
      <protection locked="0"/>
    </xf>
    <xf numFmtId="0" fontId="19" fillId="0" borderId="119" applyNumberFormat="0" applyAlignment="0">
      <alignment horizontal="right"/>
      <protection locked="0"/>
    </xf>
    <xf numFmtId="0" fontId="19" fillId="0" borderId="119" applyNumberFormat="0" applyAlignment="0">
      <alignment horizontal="right"/>
      <protection locked="0"/>
    </xf>
    <xf numFmtId="0" fontId="19" fillId="0" borderId="119" applyNumberFormat="0" applyAlignment="0">
      <alignment horizontal="right"/>
      <protection locked="0"/>
    </xf>
    <xf numFmtId="0" fontId="19" fillId="0" borderId="119" applyNumberFormat="0" applyAlignment="0">
      <alignment horizontal="right"/>
      <protection locked="0"/>
    </xf>
    <xf numFmtId="0" fontId="19" fillId="0" borderId="119" applyNumberFormat="0" applyAlignment="0">
      <alignment horizontal="right"/>
      <protection locked="0"/>
    </xf>
    <xf numFmtId="0" fontId="19" fillId="0" borderId="119" applyNumberFormat="0" applyAlignment="0">
      <alignment horizontal="right"/>
      <protection locked="0"/>
    </xf>
    <xf numFmtId="0" fontId="2" fillId="69" borderId="119" applyNumberFormat="0" applyFont="0" applyBorder="0" applyProtection="0">
      <alignment horizontal="center" vertical="center"/>
    </xf>
    <xf numFmtId="0" fontId="37" fillId="0" borderId="121">
      <alignment horizontal="left" vertical="center"/>
    </xf>
    <xf numFmtId="0" fontId="37" fillId="0" borderId="121">
      <alignment horizontal="left" vertical="center"/>
    </xf>
    <xf numFmtId="168" fontId="37" fillId="0" borderId="121">
      <alignment horizontal="left" vertical="center"/>
    </xf>
    <xf numFmtId="0" fontId="45" fillId="70" borderId="120" applyFont="0" applyBorder="0">
      <alignment horizontal="center" wrapText="1"/>
    </xf>
    <xf numFmtId="3" fontId="2" fillId="71" borderId="119" applyFont="0" applyProtection="0">
      <alignment horizontal="right" vertical="center"/>
    </xf>
    <xf numFmtId="9" fontId="2" fillId="71" borderId="119" applyFont="0" applyProtection="0">
      <alignment horizontal="right" vertical="center"/>
    </xf>
    <xf numFmtId="0" fontId="2" fillId="71" borderId="120" applyNumberFormat="0" applyFont="0" applyBorder="0" applyProtection="0">
      <alignment horizontal="left" vertical="center"/>
    </xf>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168" fontId="51"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168" fontId="51"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169" fontId="51"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0" fontId="49" fillId="43" borderId="129" applyNumberFormat="0" applyAlignment="0" applyProtection="0"/>
    <xf numFmtId="168" fontId="51" fillId="43" borderId="129" applyNumberFormat="0" applyAlignment="0" applyProtection="0"/>
    <xf numFmtId="169" fontId="51" fillId="43" borderId="129" applyNumberFormat="0" applyAlignment="0" applyProtection="0"/>
    <xf numFmtId="168" fontId="51" fillId="43" borderId="129" applyNumberFormat="0" applyAlignment="0" applyProtection="0"/>
    <xf numFmtId="168" fontId="51" fillId="43" borderId="129" applyNumberFormat="0" applyAlignment="0" applyProtection="0"/>
    <xf numFmtId="169" fontId="51" fillId="43" borderId="129" applyNumberFormat="0" applyAlignment="0" applyProtection="0"/>
    <xf numFmtId="168" fontId="51" fillId="43" borderId="129" applyNumberFormat="0" applyAlignment="0" applyProtection="0"/>
    <xf numFmtId="168" fontId="51" fillId="43" borderId="129" applyNumberFormat="0" applyAlignment="0" applyProtection="0"/>
    <xf numFmtId="169" fontId="51" fillId="43" borderId="129" applyNumberFormat="0" applyAlignment="0" applyProtection="0"/>
    <xf numFmtId="168" fontId="51" fillId="43" borderId="129" applyNumberFormat="0" applyAlignment="0" applyProtection="0"/>
    <xf numFmtId="168" fontId="51" fillId="43" borderId="129" applyNumberFormat="0" applyAlignment="0" applyProtection="0"/>
    <xf numFmtId="169" fontId="51" fillId="43" borderId="129" applyNumberFormat="0" applyAlignment="0" applyProtection="0"/>
    <xf numFmtId="168" fontId="51" fillId="43" borderId="129" applyNumberFormat="0" applyAlignment="0" applyProtection="0"/>
    <xf numFmtId="0" fontId="49" fillId="43" borderId="129" applyNumberFormat="0" applyAlignment="0" applyProtection="0"/>
    <xf numFmtId="3" fontId="2" fillId="72" borderId="119" applyFont="0">
      <alignment horizontal="right" vertical="center"/>
      <protection locked="0"/>
    </xf>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2"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10" fillId="74" borderId="130" applyNumberFormat="0" applyFont="0" applyAlignment="0" applyProtection="0"/>
    <xf numFmtId="0" fontId="2"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2"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10"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0" fontId="2" fillId="74" borderId="130" applyNumberFormat="0" applyFont="0" applyAlignment="0" applyProtection="0"/>
    <xf numFmtId="3" fontId="2" fillId="75" borderId="119" applyFont="0">
      <alignment horizontal="right" vertical="center"/>
      <protection locked="0"/>
    </xf>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168" fontId="68"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168" fontId="68"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169" fontId="68"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0" fontId="66" fillId="64" borderId="131" applyNumberFormat="0" applyAlignment="0" applyProtection="0"/>
    <xf numFmtId="168" fontId="68" fillId="64" borderId="131" applyNumberFormat="0" applyAlignment="0" applyProtection="0"/>
    <xf numFmtId="169" fontId="68" fillId="64" borderId="131" applyNumberFormat="0" applyAlignment="0" applyProtection="0"/>
    <xf numFmtId="168" fontId="68" fillId="64" borderId="131" applyNumberFormat="0" applyAlignment="0" applyProtection="0"/>
    <xf numFmtId="168" fontId="68" fillId="64" borderId="131" applyNumberFormat="0" applyAlignment="0" applyProtection="0"/>
    <xf numFmtId="169" fontId="68" fillId="64" borderId="131" applyNumberFormat="0" applyAlignment="0" applyProtection="0"/>
    <xf numFmtId="168" fontId="68" fillId="64" borderId="131" applyNumberFormat="0" applyAlignment="0" applyProtection="0"/>
    <xf numFmtId="168" fontId="68" fillId="64" borderId="131" applyNumberFormat="0" applyAlignment="0" applyProtection="0"/>
    <xf numFmtId="169" fontId="68" fillId="64" borderId="131" applyNumberFormat="0" applyAlignment="0" applyProtection="0"/>
    <xf numFmtId="168" fontId="68" fillId="64" borderId="131" applyNumberFormat="0" applyAlignment="0" applyProtection="0"/>
    <xf numFmtId="168" fontId="68" fillId="64" borderId="131" applyNumberFormat="0" applyAlignment="0" applyProtection="0"/>
    <xf numFmtId="169" fontId="68" fillId="64" borderId="131" applyNumberFormat="0" applyAlignment="0" applyProtection="0"/>
    <xf numFmtId="168" fontId="68" fillId="64" borderId="131" applyNumberFormat="0" applyAlignment="0" applyProtection="0"/>
    <xf numFmtId="0" fontId="66" fillId="64" borderId="131" applyNumberFormat="0" applyAlignment="0" applyProtection="0"/>
    <xf numFmtId="3" fontId="2" fillId="70" borderId="119" applyFont="0">
      <alignment horizontal="right" vertical="center"/>
    </xf>
    <xf numFmtId="188" fontId="2" fillId="70" borderId="119" applyFont="0">
      <alignment horizontal="right" vertical="center"/>
    </xf>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168" fontId="77"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168" fontId="77"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169" fontId="77"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0" fontId="30" fillId="0" borderId="132" applyNumberFormat="0" applyFill="0" applyAlignment="0" applyProtection="0"/>
    <xf numFmtId="168" fontId="77" fillId="0" borderId="132" applyNumberFormat="0" applyFill="0" applyAlignment="0" applyProtection="0"/>
    <xf numFmtId="169" fontId="77" fillId="0" borderId="132" applyNumberFormat="0" applyFill="0" applyAlignment="0" applyProtection="0"/>
    <xf numFmtId="168" fontId="77" fillId="0" borderId="132" applyNumberFormat="0" applyFill="0" applyAlignment="0" applyProtection="0"/>
    <xf numFmtId="168" fontId="77" fillId="0" borderId="132" applyNumberFormat="0" applyFill="0" applyAlignment="0" applyProtection="0"/>
    <xf numFmtId="169" fontId="77" fillId="0" borderId="132" applyNumberFormat="0" applyFill="0" applyAlignment="0" applyProtection="0"/>
    <xf numFmtId="168" fontId="77" fillId="0" borderId="132" applyNumberFormat="0" applyFill="0" applyAlignment="0" applyProtection="0"/>
    <xf numFmtId="168" fontId="77" fillId="0" borderId="132" applyNumberFormat="0" applyFill="0" applyAlignment="0" applyProtection="0"/>
    <xf numFmtId="169" fontId="77" fillId="0" borderId="132" applyNumberFormat="0" applyFill="0" applyAlignment="0" applyProtection="0"/>
    <xf numFmtId="168" fontId="77" fillId="0" borderId="132" applyNumberFormat="0" applyFill="0" applyAlignment="0" applyProtection="0"/>
    <xf numFmtId="168" fontId="77" fillId="0" borderId="132" applyNumberFormat="0" applyFill="0" applyAlignment="0" applyProtection="0"/>
    <xf numFmtId="169" fontId="77" fillId="0" borderId="132" applyNumberFormat="0" applyFill="0" applyAlignment="0" applyProtection="0"/>
    <xf numFmtId="168" fontId="77" fillId="0" borderId="132" applyNumberFormat="0" applyFill="0" applyAlignment="0" applyProtection="0"/>
    <xf numFmtId="0" fontId="30" fillId="0" borderId="132" applyNumberFormat="0" applyFill="0" applyAlignment="0" applyProtection="0"/>
  </cellStyleXfs>
  <cellXfs count="927">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88" fillId="0" borderId="0" xfId="0" applyFont="1"/>
    <xf numFmtId="0" fontId="46" fillId="0" borderId="0" xfId="0" applyFont="1" applyFill="1" applyBorder="1" applyAlignment="1" applyProtection="1">
      <alignment horizontal="right"/>
      <protection locked="0"/>
    </xf>
    <xf numFmtId="0" fontId="88"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2" fillId="0" borderId="19" xfId="0" applyFont="1" applyBorder="1" applyAlignment="1"/>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84" fillId="0" borderId="37"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57"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4" fillId="0" borderId="58" xfId="0" applyNumberFormat="1" applyFont="1" applyBorder="1" applyAlignment="1">
      <alignment horizontal="center"/>
    </xf>
    <xf numFmtId="167" fontId="85" fillId="0" borderId="0" xfId="0" applyNumberFormat="1" applyFont="1" applyBorder="1" applyAlignment="1">
      <alignment horizontal="center"/>
    </xf>
    <xf numFmtId="167" fontId="84" fillId="0" borderId="56" xfId="0" applyNumberFormat="1" applyFont="1" applyBorder="1" applyAlignment="1">
      <alignment horizontal="center"/>
    </xf>
    <xf numFmtId="167" fontId="91" fillId="0" borderId="0" xfId="0" applyNumberFormat="1" applyFont="1" applyBorder="1" applyAlignment="1">
      <alignment horizontal="center"/>
    </xf>
    <xf numFmtId="167" fontId="84" fillId="0" borderId="59" xfId="0" applyNumberFormat="1" applyFont="1" applyBorder="1" applyAlignment="1">
      <alignment horizontal="center"/>
    </xf>
    <xf numFmtId="167" fontId="89" fillId="0" borderId="0" xfId="0" applyNumberFormat="1" applyFont="1" applyFill="1" applyBorder="1" applyAlignment="1">
      <alignment horizontal="center"/>
    </xf>
    <xf numFmtId="167" fontId="84" fillId="0" borderId="60" xfId="0" applyNumberFormat="1" applyFont="1" applyBorder="1" applyAlignment="1">
      <alignment horizontal="center"/>
    </xf>
    <xf numFmtId="0" fontId="84" fillId="0" borderId="17" xfId="0" applyFont="1" applyBorder="1" applyAlignment="1">
      <alignment vertical="center"/>
    </xf>
    <xf numFmtId="0" fontId="88"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193" fontId="84" fillId="0" borderId="18" xfId="0" applyNumberFormat="1" applyFont="1" applyBorder="1" applyAlignment="1"/>
    <xf numFmtId="0" fontId="45" fillId="3" borderId="22" xfId="16" applyFont="1" applyFill="1" applyBorder="1" applyAlignment="1" applyProtection="1">
      <protection locked="0"/>
    </xf>
    <xf numFmtId="0" fontId="84" fillId="0" borderId="0" xfId="0" applyFont="1" applyBorder="1" applyAlignment="1">
      <alignment vertical="center"/>
    </xf>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1" xfId="0" applyFont="1" applyBorder="1" applyAlignment="1">
      <alignment wrapText="1"/>
    </xf>
    <xf numFmtId="0" fontId="84" fillId="0" borderId="20" xfId="0" applyFont="1" applyBorder="1"/>
    <xf numFmtId="0" fontId="86" fillId="0" borderId="21"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0" borderId="3" xfId="13" applyFont="1" applyFill="1" applyBorder="1" applyAlignment="1" applyProtection="1">
      <alignment horizontal="center" vertical="center" wrapText="1"/>
      <protection locked="0"/>
    </xf>
    <xf numFmtId="193" fontId="84" fillId="0" borderId="0" xfId="0" applyNumberFormat="1" applyFont="1"/>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3" fontId="84" fillId="36" borderId="16" xfId="0" applyNumberFormat="1" applyFont="1" applyFill="1" applyBorder="1" applyAlignment="1">
      <alignment horizontal="center" vertical="center"/>
    </xf>
    <xf numFmtId="0" fontId="84" fillId="0" borderId="0" xfId="0" applyFont="1" applyAlignment="1"/>
    <xf numFmtId="193" fontId="84" fillId="0" borderId="18" xfId="0" applyNumberFormat="1" applyFont="1" applyBorder="1" applyAlignment="1">
      <alignment wrapText="1"/>
    </xf>
    <xf numFmtId="193" fontId="84" fillId="36" borderId="18" xfId="0" applyNumberFormat="1" applyFont="1" applyFill="1" applyBorder="1" applyAlignment="1">
      <alignment horizontal="center" vertical="center" wrapText="1"/>
    </xf>
    <xf numFmtId="193" fontId="84" fillId="36" borderId="22"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1"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36" borderId="22"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6"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76" xfId="0" applyFont="1" applyFill="1" applyBorder="1" applyAlignment="1">
      <alignment horizontal="left"/>
    </xf>
    <xf numFmtId="0" fontId="3" fillId="3" borderId="80" xfId="0" applyFont="1" applyFill="1" applyBorder="1" applyAlignment="1">
      <alignment vertical="center"/>
    </xf>
    <xf numFmtId="0" fontId="3" fillId="0" borderId="65" xfId="0" applyFont="1" applyFill="1" applyBorder="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1"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169" fontId="9" fillId="37" borderId="54" xfId="20" applyBorder="1"/>
    <xf numFmtId="0" fontId="3" fillId="0" borderId="82" xfId="0" applyFont="1" applyFill="1" applyBorder="1" applyAlignment="1">
      <alignment horizontal="center" vertical="center"/>
    </xf>
    <xf numFmtId="169" fontId="9" fillId="37" borderId="23" xfId="20" applyBorder="1"/>
    <xf numFmtId="169" fontId="9" fillId="37" borderId="83" xfId="20" applyBorder="1"/>
    <xf numFmtId="169" fontId="9" fillId="37" borderId="24" xfId="20" applyBorder="1"/>
    <xf numFmtId="0" fontId="3" fillId="0" borderId="84" xfId="0" applyFont="1" applyFill="1" applyBorder="1" applyAlignment="1">
      <alignment horizontal="center" vertical="center"/>
    </xf>
    <xf numFmtId="0" fontId="3" fillId="0" borderId="85" xfId="0" applyFont="1" applyFill="1" applyBorder="1" applyAlignment="1">
      <alignment vertical="center"/>
    </xf>
    <xf numFmtId="169" fontId="9" fillId="37" borderId="29" xfId="20" applyBorder="1"/>
    <xf numFmtId="0" fontId="4" fillId="0" borderId="0" xfId="0" applyFont="1" applyFill="1" applyAlignment="1">
      <alignment horizontal="center"/>
    </xf>
    <xf numFmtId="0" fontId="86" fillId="0" borderId="78" xfId="0" applyFont="1" applyFill="1" applyBorder="1" applyAlignment="1">
      <alignment horizontal="center" vertical="center" wrapText="1"/>
    </xf>
    <xf numFmtId="0" fontId="94"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78"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100"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0" xfId="5" applyNumberFormat="1" applyFont="1" applyFill="1" applyBorder="1" applyAlignment="1" applyProtection="1">
      <alignment horizontal="left" vertical="center"/>
      <protection locked="0"/>
    </xf>
    <xf numFmtId="0" fontId="102" fillId="0" borderId="21" xfId="9" applyFont="1" applyFill="1" applyBorder="1" applyAlignment="1" applyProtection="1">
      <alignment horizontal="left" vertical="center" wrapText="1"/>
      <protection locked="0"/>
    </xf>
    <xf numFmtId="0" fontId="84" fillId="0" borderId="77" xfId="0" applyFont="1" applyBorder="1" applyAlignment="1">
      <alignment vertical="center" wrapText="1"/>
    </xf>
    <xf numFmtId="14" fontId="2" fillId="3" borderId="77" xfId="8" quotePrefix="1" applyNumberFormat="1" applyFont="1" applyFill="1" applyBorder="1" applyAlignment="1" applyProtection="1">
      <alignment horizontal="left"/>
      <protection locked="0"/>
    </xf>
    <xf numFmtId="3" fontId="103" fillId="36" borderId="21" xfId="0" applyNumberFormat="1" applyFont="1" applyFill="1" applyBorder="1" applyAlignment="1">
      <alignment vertical="center" wrapText="1"/>
    </xf>
    <xf numFmtId="0" fontId="6" fillId="0" borderId="77" xfId="17" applyFill="1" applyBorder="1" applyAlignment="1" applyProtection="1"/>
    <xf numFmtId="49" fontId="84" fillId="0" borderId="77"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2" xfId="20964" applyFont="1" applyFill="1" applyBorder="1" applyAlignment="1">
      <alignment vertical="center"/>
    </xf>
    <xf numFmtId="0" fontId="45" fillId="76" borderId="93" xfId="20964" applyFont="1" applyFill="1" applyBorder="1" applyAlignment="1">
      <alignment vertical="center"/>
    </xf>
    <xf numFmtId="0" fontId="45" fillId="76" borderId="90" xfId="20964" applyFont="1" applyFill="1" applyBorder="1" applyAlignment="1">
      <alignment vertical="center"/>
    </xf>
    <xf numFmtId="0" fontId="105" fillId="70" borderId="89" xfId="20964" applyFont="1" applyFill="1" applyBorder="1" applyAlignment="1">
      <alignment horizontal="center" vertical="center"/>
    </xf>
    <xf numFmtId="0" fontId="105" fillId="70" borderId="90" xfId="20964" applyFont="1" applyFill="1" applyBorder="1" applyAlignment="1">
      <alignment horizontal="left" vertical="center" wrapText="1"/>
    </xf>
    <xf numFmtId="164" fontId="105" fillId="0" borderId="91" xfId="7" applyNumberFormat="1" applyFont="1" applyFill="1" applyBorder="1" applyAlignment="1" applyProtection="1">
      <alignment horizontal="right" vertical="center"/>
      <protection locked="0"/>
    </xf>
    <xf numFmtId="0" fontId="104" fillId="77" borderId="91" xfId="20964" applyFont="1" applyFill="1" applyBorder="1" applyAlignment="1">
      <alignment horizontal="center" vertical="center"/>
    </xf>
    <xf numFmtId="0" fontId="104" fillId="77" borderId="93" xfId="20964" applyFont="1" applyFill="1" applyBorder="1" applyAlignment="1">
      <alignment vertical="top" wrapText="1"/>
    </xf>
    <xf numFmtId="164" fontId="45" fillId="76" borderId="90" xfId="7" applyNumberFormat="1" applyFont="1" applyFill="1" applyBorder="1" applyAlignment="1">
      <alignment horizontal="right" vertical="center"/>
    </xf>
    <xf numFmtId="0" fontId="106" fillId="70" borderId="89" xfId="20964" applyFont="1" applyFill="1" applyBorder="1" applyAlignment="1">
      <alignment horizontal="center" vertical="center"/>
    </xf>
    <xf numFmtId="0" fontId="105" fillId="70" borderId="93" xfId="20964" applyFont="1" applyFill="1" applyBorder="1" applyAlignment="1">
      <alignment vertical="center" wrapText="1"/>
    </xf>
    <xf numFmtId="0" fontId="105" fillId="70" borderId="90" xfId="20964" applyFont="1" applyFill="1" applyBorder="1" applyAlignment="1">
      <alignment horizontal="left" vertical="center"/>
    </xf>
    <xf numFmtId="0" fontId="106" fillId="3" borderId="89" xfId="20964" applyFont="1" applyFill="1" applyBorder="1" applyAlignment="1">
      <alignment horizontal="center" vertical="center"/>
    </xf>
    <xf numFmtId="0" fontId="105" fillId="3" borderId="90" xfId="20964" applyFont="1" applyFill="1" applyBorder="1" applyAlignment="1">
      <alignment horizontal="left" vertical="center"/>
    </xf>
    <xf numFmtId="0" fontId="106" fillId="0" borderId="89" xfId="20964" applyFont="1" applyFill="1" applyBorder="1" applyAlignment="1">
      <alignment horizontal="center" vertical="center"/>
    </xf>
    <xf numFmtId="0" fontId="105" fillId="0" borderId="90" xfId="20964" applyFont="1" applyFill="1" applyBorder="1" applyAlignment="1">
      <alignment horizontal="left" vertical="center"/>
    </xf>
    <xf numFmtId="0" fontId="107" fillId="77" borderId="91" xfId="20964" applyFont="1" applyFill="1" applyBorder="1" applyAlignment="1">
      <alignment horizontal="center" vertical="center"/>
    </xf>
    <xf numFmtId="0" fontId="104" fillId="77" borderId="93" xfId="20964" applyFont="1" applyFill="1" applyBorder="1" applyAlignment="1">
      <alignment vertical="center"/>
    </xf>
    <xf numFmtId="164" fontId="105" fillId="77" borderId="91" xfId="7" applyNumberFormat="1" applyFont="1" applyFill="1" applyBorder="1" applyAlignment="1" applyProtection="1">
      <alignment horizontal="right" vertical="center"/>
      <protection locked="0"/>
    </xf>
    <xf numFmtId="0" fontId="104" fillId="76" borderId="92" xfId="20964" applyFont="1" applyFill="1" applyBorder="1" applyAlignment="1">
      <alignment vertical="center"/>
    </xf>
    <xf numFmtId="0" fontId="104" fillId="76" borderId="93" xfId="20964" applyFont="1" applyFill="1" applyBorder="1" applyAlignment="1">
      <alignment vertical="center"/>
    </xf>
    <xf numFmtId="164" fontId="104" fillId="76" borderId="90" xfId="7" applyNumberFormat="1" applyFont="1" applyFill="1" applyBorder="1" applyAlignment="1">
      <alignment horizontal="right" vertical="center"/>
    </xf>
    <xf numFmtId="0" fontId="109" fillId="3" borderId="89" xfId="20964" applyFont="1" applyFill="1" applyBorder="1" applyAlignment="1">
      <alignment horizontal="center" vertical="center"/>
    </xf>
    <xf numFmtId="0" fontId="110" fillId="77" borderId="91" xfId="20964" applyFont="1" applyFill="1" applyBorder="1" applyAlignment="1">
      <alignment horizontal="center" vertical="center"/>
    </xf>
    <xf numFmtId="0" fontId="45" fillId="77" borderId="93" xfId="20964" applyFont="1" applyFill="1" applyBorder="1" applyAlignment="1">
      <alignment vertical="center"/>
    </xf>
    <xf numFmtId="0" fontId="109" fillId="70" borderId="89" xfId="20964" applyFont="1" applyFill="1" applyBorder="1" applyAlignment="1">
      <alignment horizontal="center" vertical="center"/>
    </xf>
    <xf numFmtId="164" fontId="105" fillId="3" borderId="91" xfId="7" applyNumberFormat="1" applyFont="1" applyFill="1" applyBorder="1" applyAlignment="1" applyProtection="1">
      <alignment horizontal="right" vertical="center"/>
      <protection locked="0"/>
    </xf>
    <xf numFmtId="0" fontId="110" fillId="3" borderId="91" xfId="20964" applyFont="1" applyFill="1" applyBorder="1" applyAlignment="1">
      <alignment horizontal="center" vertical="center"/>
    </xf>
    <xf numFmtId="0" fontId="45" fillId="3" borderId="93" xfId="20964" applyFont="1" applyFill="1" applyBorder="1" applyAlignment="1">
      <alignment vertical="center"/>
    </xf>
    <xf numFmtId="0" fontId="106" fillId="70" borderId="91" xfId="20964" applyFont="1" applyFill="1" applyBorder="1" applyAlignment="1">
      <alignment horizontal="center" vertical="center"/>
    </xf>
    <xf numFmtId="0" fontId="19" fillId="70" borderId="91" xfId="20964" applyFont="1" applyFill="1" applyBorder="1" applyAlignment="1">
      <alignment horizontal="center" vertical="center"/>
    </xf>
    <xf numFmtId="0" fontId="100" fillId="0" borderId="91" xfId="0" applyFont="1" applyFill="1" applyBorder="1" applyAlignment="1">
      <alignment horizontal="left" vertical="center" wrapText="1"/>
    </xf>
    <xf numFmtId="10" fontId="96" fillId="0" borderId="91" xfId="20962" applyNumberFormat="1" applyFont="1" applyFill="1" applyBorder="1" applyAlignment="1">
      <alignment horizontal="left" vertical="center" wrapText="1"/>
    </xf>
    <xf numFmtId="10" fontId="3" fillId="0"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left" vertical="center" wrapText="1"/>
    </xf>
    <xf numFmtId="10" fontId="100" fillId="0" borderId="91" xfId="20962" applyNumberFormat="1" applyFont="1" applyFill="1" applyBorder="1" applyAlignment="1">
      <alignment horizontal="left" vertical="center" wrapText="1"/>
    </xf>
    <xf numFmtId="10" fontId="4" fillId="36" borderId="91" xfId="20962" applyNumberFormat="1" applyFont="1" applyFill="1" applyBorder="1" applyAlignment="1">
      <alignment horizontal="left" vertical="center" wrapText="1"/>
    </xf>
    <xf numFmtId="10" fontId="4" fillId="36" borderId="91" xfId="0" applyNumberFormat="1" applyFont="1" applyFill="1" applyBorder="1" applyAlignment="1">
      <alignment horizontal="center" vertical="center" wrapText="1"/>
    </xf>
    <xf numFmtId="10" fontId="102" fillId="0" borderId="21" xfId="20962" applyNumberFormat="1" applyFont="1" applyFill="1" applyBorder="1" applyAlignment="1" applyProtection="1">
      <alignment horizontal="left" vertical="center"/>
    </xf>
    <xf numFmtId="0" fontId="4" fillId="36" borderId="91" xfId="0" applyFont="1" applyFill="1" applyBorder="1" applyAlignment="1">
      <alignment horizontal="left" vertical="center" wrapText="1"/>
    </xf>
    <xf numFmtId="0" fontId="3" fillId="0" borderId="91" xfId="0" applyFont="1" applyFill="1" applyBorder="1" applyAlignment="1">
      <alignment horizontal="left" vertical="center" wrapText="1"/>
    </xf>
    <xf numFmtId="0" fontId="4" fillId="36" borderId="79" xfId="0" applyFont="1" applyFill="1" applyBorder="1" applyAlignment="1">
      <alignment vertical="center" wrapText="1"/>
    </xf>
    <xf numFmtId="0" fontId="4" fillId="36" borderId="90" xfId="0" applyFont="1" applyFill="1" applyBorder="1" applyAlignment="1">
      <alignment vertical="center" wrapText="1"/>
    </xf>
    <xf numFmtId="0" fontId="4" fillId="36" borderId="67" xfId="0" applyFont="1" applyFill="1" applyBorder="1" applyAlignment="1">
      <alignment vertical="center" wrapText="1"/>
    </xf>
    <xf numFmtId="0" fontId="4" fillId="36" borderId="28" xfId="0" applyFont="1" applyFill="1" applyBorder="1" applyAlignment="1">
      <alignment vertical="center" wrapText="1"/>
    </xf>
    <xf numFmtId="0" fontId="84" fillId="0" borderId="91" xfId="0" applyFont="1" applyBorder="1"/>
    <xf numFmtId="0" fontId="6" fillId="0" borderId="91" xfId="17" applyFill="1" applyBorder="1" applyAlignment="1" applyProtection="1">
      <alignment horizontal="left" vertical="center"/>
    </xf>
    <xf numFmtId="0" fontId="6" fillId="0" borderId="91" xfId="17" applyBorder="1" applyAlignment="1" applyProtection="1"/>
    <xf numFmtId="0" fontId="84" fillId="0" borderId="91" xfId="0" applyFont="1" applyFill="1" applyBorder="1"/>
    <xf numFmtId="0" fontId="6" fillId="0" borderId="91" xfId="17" applyFill="1" applyBorder="1" applyAlignment="1" applyProtection="1">
      <alignment horizontal="left" vertical="center" wrapText="1"/>
    </xf>
    <xf numFmtId="0" fontId="6" fillId="0" borderId="91"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3" fontId="103" fillId="36" borderId="37"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94" xfId="0" applyFont="1" applyFill="1" applyBorder="1" applyAlignment="1">
      <alignment wrapText="1"/>
    </xf>
    <xf numFmtId="0" fontId="3" fillId="3" borderId="95" xfId="0" applyFont="1" applyFill="1" applyBorder="1"/>
    <xf numFmtId="0" fontId="4" fillId="3" borderId="73" xfId="0" applyFont="1" applyFill="1" applyBorder="1" applyAlignment="1">
      <alignment horizontal="center" wrapText="1"/>
    </xf>
    <xf numFmtId="0" fontId="3" fillId="0" borderId="91" xfId="0" applyFont="1" applyFill="1" applyBorder="1" applyAlignment="1">
      <alignment horizontal="center"/>
    </xf>
    <xf numFmtId="0" fontId="3" fillId="0" borderId="91" xfId="0" applyFont="1" applyBorder="1" applyAlignment="1">
      <alignment horizontal="center"/>
    </xf>
    <xf numFmtId="0" fontId="3" fillId="3" borderId="61"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88" xfId="0" applyFont="1" applyFill="1" applyBorder="1" applyAlignment="1">
      <alignment horizontal="center" vertical="center" wrapText="1"/>
    </xf>
    <xf numFmtId="0" fontId="3" fillId="0" borderId="17" xfId="0" applyFont="1" applyBorder="1"/>
    <xf numFmtId="0" fontId="3" fillId="0" borderId="91" xfId="0" applyFont="1" applyBorder="1" applyAlignment="1">
      <alignment wrapText="1"/>
    </xf>
    <xf numFmtId="164" fontId="3" fillId="0" borderId="78" xfId="7" applyNumberFormat="1" applyFont="1" applyBorder="1"/>
    <xf numFmtId="0" fontId="99" fillId="0" borderId="91" xfId="0" applyFont="1" applyBorder="1" applyAlignment="1">
      <alignment horizontal="left" wrapText="1" indent="2"/>
    </xf>
    <xf numFmtId="0" fontId="4" fillId="0" borderId="17" xfId="0" applyFont="1" applyBorder="1"/>
    <xf numFmtId="0" fontId="4" fillId="0" borderId="91" xfId="0" applyFont="1" applyBorder="1" applyAlignment="1">
      <alignment wrapText="1"/>
    </xf>
    <xf numFmtId="164" fontId="4" fillId="0" borderId="78" xfId="7" applyNumberFormat="1" applyFont="1" applyBorder="1"/>
    <xf numFmtId="0" fontId="111" fillId="3" borderId="61"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88" xfId="7" applyNumberFormat="1" applyFont="1" applyFill="1" applyBorder="1"/>
    <xf numFmtId="0" fontId="99" fillId="0" borderId="91" xfId="0" applyFont="1" applyBorder="1" applyAlignment="1">
      <alignment horizontal="left" wrapText="1" indent="4"/>
    </xf>
    <xf numFmtId="0" fontId="3" fillId="3" borderId="0" xfId="0" applyFont="1" applyFill="1" applyBorder="1" applyAlignment="1">
      <alignment wrapText="1"/>
    </xf>
    <xf numFmtId="0" fontId="3" fillId="3" borderId="88" xfId="0" applyFont="1" applyFill="1" applyBorder="1"/>
    <xf numFmtId="0" fontId="4" fillId="0" borderId="20" xfId="0" applyFont="1" applyBorder="1"/>
    <xf numFmtId="0" fontId="4" fillId="0" borderId="21" xfId="0" applyFont="1" applyBorder="1" applyAlignment="1">
      <alignment wrapText="1"/>
    </xf>
    <xf numFmtId="10" fontId="4" fillId="0" borderId="22" xfId="20962" applyNumberFormat="1" applyFont="1" applyBorder="1"/>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3" fillId="0" borderId="0" xfId="0" applyFont="1" applyFill="1"/>
    <xf numFmtId="0" fontId="115" fillId="0" borderId="66" xfId="0" applyNumberFormat="1" applyFont="1" applyFill="1" applyBorder="1" applyAlignment="1">
      <alignment horizontal="left" vertical="center" wrapText="1"/>
    </xf>
    <xf numFmtId="0" fontId="6" fillId="0" borderId="106" xfId="17" applyBorder="1" applyAlignment="1" applyProtection="1"/>
    <xf numFmtId="0" fontId="113" fillId="0" borderId="0" xfId="0" applyFont="1" applyFill="1" applyAlignment="1">
      <alignment horizontal="left" vertical="top" wrapText="1"/>
    </xf>
    <xf numFmtId="0" fontId="2" fillId="0" borderId="106" xfId="0" applyFont="1" applyFill="1" applyBorder="1" applyAlignment="1" applyProtection="1">
      <alignment horizontal="center" vertical="center" wrapText="1"/>
    </xf>
    <xf numFmtId="0" fontId="111" fillId="0" borderId="106" xfId="0" applyFont="1" applyBorder="1" applyAlignment="1">
      <alignment horizontal="center" vertical="center"/>
    </xf>
    <xf numFmtId="0" fontId="0" fillId="0" borderId="106" xfId="0" applyBorder="1" applyAlignment="1">
      <alignment horizontal="center"/>
    </xf>
    <xf numFmtId="0" fontId="124" fillId="3" borderId="106" xfId="20966" applyFont="1" applyFill="1" applyBorder="1" applyAlignment="1">
      <alignment horizontal="left" vertical="center" wrapText="1"/>
    </xf>
    <xf numFmtId="0" fontId="125" fillId="0" borderId="106" xfId="20966" applyFont="1" applyFill="1" applyBorder="1" applyAlignment="1">
      <alignment horizontal="left" vertical="center" wrapText="1" indent="1"/>
    </xf>
    <xf numFmtId="0" fontId="126" fillId="3" borderId="116" xfId="0" applyFont="1" applyFill="1" applyBorder="1" applyAlignment="1">
      <alignment horizontal="left" vertical="center" wrapText="1"/>
    </xf>
    <xf numFmtId="0" fontId="125" fillId="3" borderId="106" xfId="20966" applyFont="1" applyFill="1" applyBorder="1" applyAlignment="1">
      <alignment horizontal="left" vertical="center" wrapText="1" indent="1"/>
    </xf>
    <xf numFmtId="0" fontId="124" fillId="0" borderId="116" xfId="0" applyFont="1" applyFill="1" applyBorder="1" applyAlignment="1">
      <alignment horizontal="left" vertical="center" wrapText="1"/>
    </xf>
    <xf numFmtId="0" fontId="126" fillId="0" borderId="116" xfId="0" applyFont="1" applyFill="1" applyBorder="1" applyAlignment="1">
      <alignment horizontal="left" vertical="center" wrapText="1"/>
    </xf>
    <xf numFmtId="0" fontId="126" fillId="0" borderId="116" xfId="0" applyFont="1" applyFill="1" applyBorder="1" applyAlignment="1">
      <alignment vertical="center" wrapText="1"/>
    </xf>
    <xf numFmtId="0" fontId="127" fillId="0" borderId="116" xfId="0" applyFont="1" applyFill="1" applyBorder="1" applyAlignment="1">
      <alignment horizontal="left" vertical="center" wrapText="1" indent="1"/>
    </xf>
    <xf numFmtId="0" fontId="127" fillId="3" borderId="116" xfId="0" applyFont="1" applyFill="1" applyBorder="1" applyAlignment="1">
      <alignment horizontal="left" vertical="center" wrapText="1" indent="1"/>
    </xf>
    <xf numFmtId="0" fontId="126" fillId="3" borderId="117" xfId="0" applyFont="1" applyFill="1" applyBorder="1" applyAlignment="1">
      <alignment horizontal="left" vertical="center" wrapText="1"/>
    </xf>
    <xf numFmtId="0" fontId="127" fillId="0" borderId="106" xfId="20966" applyFont="1" applyFill="1" applyBorder="1" applyAlignment="1">
      <alignment horizontal="left" vertical="center" wrapText="1" indent="1"/>
    </xf>
    <xf numFmtId="0" fontId="126" fillId="0" borderId="106" xfId="0" applyFont="1" applyFill="1" applyBorder="1" applyAlignment="1">
      <alignment horizontal="left" vertical="center" wrapText="1"/>
    </xf>
    <xf numFmtId="0" fontId="128" fillId="0" borderId="106" xfId="20966" applyFont="1" applyFill="1" applyBorder="1" applyAlignment="1">
      <alignment horizontal="center" vertical="center" wrapText="1"/>
    </xf>
    <xf numFmtId="0" fontId="126" fillId="3" borderId="118" xfId="0" applyFont="1" applyFill="1" applyBorder="1" applyAlignment="1">
      <alignment horizontal="left" vertical="center" wrapText="1"/>
    </xf>
    <xf numFmtId="0" fontId="0" fillId="0" borderId="119" xfId="0" applyBorder="1" applyAlignment="1">
      <alignment horizontal="center"/>
    </xf>
    <xf numFmtId="0" fontId="125" fillId="3" borderId="119" xfId="20966" applyFont="1" applyFill="1" applyBorder="1" applyAlignment="1">
      <alignment horizontal="left" vertical="center" wrapText="1" indent="1"/>
    </xf>
    <xf numFmtId="0" fontId="125" fillId="3" borderId="116" xfId="0" applyFont="1" applyFill="1" applyBorder="1" applyAlignment="1">
      <alignment horizontal="left" vertical="center" wrapText="1" indent="1"/>
    </xf>
    <xf numFmtId="0" fontId="125" fillId="0" borderId="119" xfId="20966" applyFont="1" applyFill="1" applyBorder="1" applyAlignment="1">
      <alignment horizontal="left" vertical="center" wrapText="1" indent="1"/>
    </xf>
    <xf numFmtId="0" fontId="126" fillId="0" borderId="116" xfId="0" applyFont="1" applyBorder="1" applyAlignment="1">
      <alignment horizontal="left" vertical="center" wrapText="1"/>
    </xf>
    <xf numFmtId="0" fontId="125" fillId="0" borderId="116" xfId="0" applyFont="1" applyBorder="1" applyAlignment="1">
      <alignment horizontal="left" vertical="center" wrapText="1" indent="1"/>
    </xf>
    <xf numFmtId="0" fontId="125" fillId="0" borderId="117" xfId="0" applyFont="1" applyBorder="1" applyAlignment="1">
      <alignment horizontal="left" vertical="center" wrapText="1" indent="1"/>
    </xf>
    <xf numFmtId="0" fontId="126" fillId="0" borderId="119" xfId="20966" applyFont="1" applyFill="1" applyBorder="1" applyAlignment="1">
      <alignment horizontal="left" vertical="center" wrapText="1"/>
    </xf>
    <xf numFmtId="0" fontId="126" fillId="0" borderId="119" xfId="0" applyFont="1" applyFill="1" applyBorder="1" applyAlignment="1">
      <alignment vertical="center" wrapText="1"/>
    </xf>
    <xf numFmtId="0" fontId="128" fillId="0" borderId="119" xfId="20966" applyFont="1" applyFill="1" applyBorder="1" applyAlignment="1">
      <alignment horizontal="center" vertical="center" wrapText="1"/>
    </xf>
    <xf numFmtId="0" fontId="126" fillId="3" borderId="119" xfId="20966" applyFont="1" applyFill="1" applyBorder="1" applyAlignment="1">
      <alignment horizontal="left" vertical="center" wrapText="1"/>
    </xf>
    <xf numFmtId="0" fontId="129" fillId="0" borderId="0" xfId="0" applyFont="1" applyAlignment="1">
      <alignment horizontal="justify"/>
    </xf>
    <xf numFmtId="0" fontId="126" fillId="0" borderId="119"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19" xfId="0" applyFont="1" applyFill="1" applyBorder="1" applyAlignment="1" applyProtection="1">
      <alignment horizontal="center" vertical="center" wrapText="1"/>
    </xf>
    <xf numFmtId="0" fontId="0" fillId="0" borderId="119" xfId="0" applyBorder="1" applyAlignment="1">
      <alignment horizontal="center" vertical="center"/>
    </xf>
    <xf numFmtId="0" fontId="126" fillId="0" borderId="124" xfId="0" applyFont="1" applyFill="1" applyBorder="1" applyAlignment="1">
      <alignment horizontal="justify" vertical="center" wrapText="1"/>
    </xf>
    <xf numFmtId="0" fontId="125" fillId="0" borderId="116" xfId="0" applyFont="1" applyFill="1" applyBorder="1" applyAlignment="1">
      <alignment horizontal="left" vertical="center" wrapText="1" indent="1"/>
    </xf>
    <xf numFmtId="0" fontId="125" fillId="0" borderId="117" xfId="0" applyFont="1" applyFill="1" applyBorder="1" applyAlignment="1">
      <alignment horizontal="left" vertical="center" wrapText="1" indent="1"/>
    </xf>
    <xf numFmtId="0" fontId="126" fillId="0" borderId="116" xfId="0" applyFont="1" applyFill="1" applyBorder="1" applyAlignment="1">
      <alignment horizontal="justify" vertical="center" wrapText="1"/>
    </xf>
    <xf numFmtId="0" fontId="124" fillId="0" borderId="116" xfId="0" applyFont="1" applyFill="1" applyBorder="1" applyAlignment="1">
      <alignment horizontal="justify" vertical="center" wrapText="1"/>
    </xf>
    <xf numFmtId="0" fontId="126" fillId="3" borderId="116" xfId="0" applyFont="1" applyFill="1" applyBorder="1" applyAlignment="1">
      <alignment horizontal="justify" vertical="center" wrapText="1"/>
    </xf>
    <xf numFmtId="0" fontId="126" fillId="0" borderId="117" xfId="0" applyFont="1" applyFill="1" applyBorder="1" applyAlignment="1">
      <alignment horizontal="justify" vertical="center" wrapText="1"/>
    </xf>
    <xf numFmtId="0" fontId="126" fillId="0" borderId="118" xfId="0" applyFont="1" applyFill="1" applyBorder="1" applyAlignment="1">
      <alignment horizontal="justify" vertical="center" wrapText="1"/>
    </xf>
    <xf numFmtId="0" fontId="124" fillId="0" borderId="116" xfId="0" applyFont="1" applyFill="1" applyBorder="1" applyAlignment="1">
      <alignment vertical="center" wrapText="1"/>
    </xf>
    <xf numFmtId="0" fontId="125" fillId="0" borderId="116" xfId="0" applyFont="1" applyFill="1" applyBorder="1" applyAlignment="1">
      <alignment horizontal="left" vertical="center" wrapText="1"/>
    </xf>
    <xf numFmtId="0" fontId="126" fillId="0" borderId="125" xfId="0" applyFont="1" applyFill="1" applyBorder="1" applyAlignment="1">
      <alignment vertical="center" wrapText="1"/>
    </xf>
    <xf numFmtId="193" fontId="94" fillId="0" borderId="0" xfId="0" applyNumberFormat="1" applyFont="1" applyFill="1" applyBorder="1" applyAlignment="1" applyProtection="1">
      <alignment horizontal="right"/>
    </xf>
    <xf numFmtId="167" fontId="84" fillId="0" borderId="56" xfId="0" applyNumberFormat="1" applyFont="1" applyFill="1" applyBorder="1" applyAlignment="1">
      <alignment horizontal="center"/>
    </xf>
    <xf numFmtId="167" fontId="87" fillId="0" borderId="56" xfId="0" applyNumberFormat="1" applyFont="1" applyFill="1" applyBorder="1" applyAlignment="1">
      <alignment horizontal="center"/>
    </xf>
    <xf numFmtId="167" fontId="46" fillId="0" borderId="56" xfId="0" applyNumberFormat="1" applyFont="1" applyFill="1" applyBorder="1" applyAlignment="1">
      <alignment horizontal="center"/>
    </xf>
    <xf numFmtId="167" fontId="84" fillId="0" borderId="59" xfId="0" applyNumberFormat="1" applyFont="1" applyFill="1" applyBorder="1" applyAlignment="1">
      <alignment horizontal="center"/>
    </xf>
    <xf numFmtId="0" fontId="113" fillId="0" borderId="0" xfId="0" applyFont="1"/>
    <xf numFmtId="0" fontId="116" fillId="0" borderId="119" xfId="0" applyFont="1" applyBorder="1"/>
    <xf numFmtId="49" fontId="118" fillId="0" borderId="119" xfId="5" applyNumberFormat="1" applyFont="1" applyFill="1" applyBorder="1" applyAlignment="1" applyProtection="1">
      <alignment horizontal="right" vertical="center"/>
      <protection locked="0"/>
    </xf>
    <xf numFmtId="0" fontId="117" fillId="3" borderId="119" xfId="13" applyFont="1" applyFill="1" applyBorder="1" applyAlignment="1" applyProtection="1">
      <alignment horizontal="left" vertical="center" wrapText="1"/>
      <protection locked="0"/>
    </xf>
    <xf numFmtId="49" fontId="117" fillId="3" borderId="119" xfId="5" applyNumberFormat="1" applyFont="1" applyFill="1" applyBorder="1" applyAlignment="1" applyProtection="1">
      <alignment horizontal="right" vertical="center"/>
      <protection locked="0"/>
    </xf>
    <xf numFmtId="0" fontId="117" fillId="0" borderId="119" xfId="13" applyFont="1" applyFill="1" applyBorder="1" applyAlignment="1" applyProtection="1">
      <alignment horizontal="left" vertical="center" wrapText="1"/>
      <protection locked="0"/>
    </xf>
    <xf numFmtId="49" fontId="117" fillId="0" borderId="119" xfId="5" applyNumberFormat="1" applyFont="1" applyFill="1" applyBorder="1" applyAlignment="1" applyProtection="1">
      <alignment horizontal="right" vertical="center"/>
      <protection locked="0"/>
    </xf>
    <xf numFmtId="0" fontId="119" fillId="0" borderId="119" xfId="13" applyFont="1" applyFill="1" applyBorder="1" applyAlignment="1" applyProtection="1">
      <alignment horizontal="left" vertical="center" wrapText="1"/>
      <protection locked="0"/>
    </xf>
    <xf numFmtId="0" fontId="116" fillId="0" borderId="119" xfId="0" applyFont="1" applyFill="1" applyBorder="1" applyAlignment="1">
      <alignment horizontal="center" vertical="center" wrapText="1"/>
    </xf>
    <xf numFmtId="43" fontId="96" fillId="0" borderId="0" xfId="7" applyFont="1"/>
    <xf numFmtId="0" fontId="113" fillId="0" borderId="0" xfId="0" applyFont="1" applyAlignment="1">
      <alignment wrapText="1"/>
    </xf>
    <xf numFmtId="0" fontId="112" fillId="0" borderId="119" xfId="0" applyFont="1" applyBorder="1"/>
    <xf numFmtId="0" fontId="112" fillId="0" borderId="119" xfId="0" applyFont="1" applyFill="1" applyBorder="1"/>
    <xf numFmtId="0" fontId="112" fillId="0" borderId="119" xfId="0" applyFont="1" applyBorder="1" applyAlignment="1">
      <alignment horizontal="left" indent="8"/>
    </xf>
    <xf numFmtId="0" fontId="112" fillId="0" borderId="119" xfId="0" applyFont="1" applyBorder="1" applyAlignment="1">
      <alignment wrapText="1"/>
    </xf>
    <xf numFmtId="0" fontId="116" fillId="0" borderId="0" xfId="0" applyFont="1"/>
    <xf numFmtId="0" fontId="115" fillId="0" borderId="119" xfId="0" applyFont="1" applyBorder="1"/>
    <xf numFmtId="49" fontId="118" fillId="0" borderId="119" xfId="5" applyNumberFormat="1" applyFont="1" applyFill="1" applyBorder="1" applyAlignment="1" applyProtection="1">
      <alignment horizontal="right" vertical="center" wrapText="1"/>
      <protection locked="0"/>
    </xf>
    <xf numFmtId="49" fontId="117" fillId="3" borderId="119" xfId="5" applyNumberFormat="1" applyFont="1" applyFill="1" applyBorder="1" applyAlignment="1" applyProtection="1">
      <alignment horizontal="right" vertical="center" wrapText="1"/>
      <protection locked="0"/>
    </xf>
    <xf numFmtId="49" fontId="117" fillId="0" borderId="119" xfId="5" applyNumberFormat="1" applyFont="1" applyFill="1" applyBorder="1" applyAlignment="1" applyProtection="1">
      <alignment horizontal="right" vertical="center" wrapText="1"/>
      <protection locked="0"/>
    </xf>
    <xf numFmtId="0" fontId="112" fillId="0" borderId="119" xfId="0" applyFont="1" applyBorder="1" applyAlignment="1">
      <alignment horizontal="center" vertical="center" wrapText="1"/>
    </xf>
    <xf numFmtId="0" fontId="112" fillId="0" borderId="123" xfId="0" applyFont="1" applyFill="1" applyBorder="1" applyAlignment="1">
      <alignment horizontal="center" vertical="center" wrapText="1"/>
    </xf>
    <xf numFmtId="0" fontId="112" fillId="0" borderId="119"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Border="1"/>
    <xf numFmtId="0" fontId="113" fillId="0" borderId="0" xfId="0" applyFont="1" applyBorder="1" applyAlignment="1">
      <alignment horizontal="left"/>
    </xf>
    <xf numFmtId="0" fontId="115" fillId="0" borderId="119" xfId="0" applyFont="1" applyFill="1" applyBorder="1"/>
    <xf numFmtId="0" fontId="112" fillId="0" borderId="119" xfId="0" applyNumberFormat="1" applyFont="1" applyFill="1" applyBorder="1" applyAlignment="1">
      <alignment horizontal="left" vertical="center" wrapText="1"/>
    </xf>
    <xf numFmtId="0" fontId="115" fillId="0" borderId="119" xfId="0" applyFont="1" applyFill="1" applyBorder="1" applyAlignment="1">
      <alignment horizontal="left" wrapText="1" indent="1"/>
    </xf>
    <xf numFmtId="0" fontId="115" fillId="0" borderId="119" xfId="0" applyFont="1" applyFill="1" applyBorder="1" applyAlignment="1">
      <alignment horizontal="left" vertical="center" indent="1"/>
    </xf>
    <xf numFmtId="0" fontId="112" fillId="0" borderId="119" xfId="0" applyFont="1" applyFill="1" applyBorder="1" applyAlignment="1">
      <alignment horizontal="left" wrapText="1" indent="1"/>
    </xf>
    <xf numFmtId="0" fontId="112" fillId="0" borderId="119" xfId="0" applyFont="1" applyFill="1" applyBorder="1" applyAlignment="1">
      <alignment horizontal="left" indent="1"/>
    </xf>
    <xf numFmtId="0" fontId="112" fillId="0" borderId="119" xfId="0" applyFont="1" applyFill="1" applyBorder="1" applyAlignment="1">
      <alignment horizontal="left" wrapText="1" indent="4"/>
    </xf>
    <xf numFmtId="0" fontId="112" fillId="0" borderId="119" xfId="0" applyNumberFormat="1" applyFont="1" applyFill="1" applyBorder="1" applyAlignment="1">
      <alignment horizontal="left" indent="3"/>
    </xf>
    <xf numFmtId="0" fontId="115" fillId="0" borderId="119" xfId="0" applyFont="1" applyFill="1" applyBorder="1" applyAlignment="1">
      <alignment horizontal="left" indent="1"/>
    </xf>
    <xf numFmtId="0" fontId="116" fillId="0" borderId="7" xfId="0" applyFont="1" applyBorder="1"/>
    <xf numFmtId="0" fontId="116" fillId="0" borderId="119" xfId="0" applyFont="1" applyFill="1" applyBorder="1"/>
    <xf numFmtId="0" fontId="113" fillId="0" borderId="119" xfId="0" applyFont="1" applyFill="1" applyBorder="1" applyAlignment="1">
      <alignment horizontal="left" wrapText="1" indent="2"/>
    </xf>
    <xf numFmtId="0" fontId="113" fillId="0" borderId="119" xfId="0" applyFont="1" applyFill="1" applyBorder="1"/>
    <xf numFmtId="0" fontId="113" fillId="0" borderId="119" xfId="0" applyFont="1" applyFill="1" applyBorder="1" applyAlignment="1">
      <alignment horizontal="left" wrapText="1"/>
    </xf>
    <xf numFmtId="0" fontId="112" fillId="0" borderId="0" xfId="0" applyFont="1" applyBorder="1"/>
    <xf numFmtId="0" fontId="112" fillId="0" borderId="119" xfId="0" applyFont="1" applyBorder="1" applyAlignment="1">
      <alignment horizontal="left" indent="1"/>
    </xf>
    <xf numFmtId="0" fontId="112" fillId="0" borderId="119" xfId="0" applyFont="1" applyBorder="1" applyAlignment="1">
      <alignment horizontal="center"/>
    </xf>
    <xf numFmtId="0" fontId="112" fillId="0" borderId="0" xfId="0" applyFont="1" applyBorder="1" applyAlignment="1">
      <alignment horizontal="center" vertical="center"/>
    </xf>
    <xf numFmtId="0" fontId="112" fillId="0" borderId="119" xfId="0" applyFont="1" applyFill="1" applyBorder="1" applyAlignment="1">
      <alignment horizontal="center" vertical="center" wrapText="1"/>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Border="1" applyAlignment="1">
      <alignment horizontal="center" vertical="center" wrapText="1"/>
    </xf>
    <xf numFmtId="0" fontId="112" fillId="0" borderId="98"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122" xfId="0" applyFont="1" applyFill="1" applyBorder="1" applyAlignment="1">
      <alignment horizontal="center" vertical="center" wrapText="1"/>
    </xf>
    <xf numFmtId="0" fontId="112" fillId="0" borderId="99" xfId="0" applyFont="1" applyFill="1" applyBorder="1" applyAlignment="1">
      <alignment horizontal="center" vertical="center" wrapText="1"/>
    </xf>
    <xf numFmtId="0" fontId="112" fillId="0" borderId="0" xfId="0" applyFont="1" applyFill="1"/>
    <xf numFmtId="49" fontId="112" fillId="0" borderId="22" xfId="0" applyNumberFormat="1" applyFont="1" applyFill="1" applyBorder="1" applyAlignment="1">
      <alignment horizontal="left" wrapText="1" indent="1"/>
    </xf>
    <xf numFmtId="0" fontId="112" fillId="0" borderId="20" xfId="0" applyNumberFormat="1" applyFont="1" applyFill="1" applyBorder="1" applyAlignment="1">
      <alignment horizontal="left" wrapText="1" indent="1"/>
    </xf>
    <xf numFmtId="49" fontId="112" fillId="0" borderId="78" xfId="0" applyNumberFormat="1" applyFont="1" applyFill="1" applyBorder="1" applyAlignment="1">
      <alignment horizontal="left" wrapText="1" indent="1"/>
    </xf>
    <xf numFmtId="0" fontId="112" fillId="0" borderId="17" xfId="0" applyNumberFormat="1" applyFont="1" applyFill="1" applyBorder="1" applyAlignment="1">
      <alignment horizontal="left" wrapText="1" indent="1"/>
    </xf>
    <xf numFmtId="49" fontId="112" fillId="0" borderId="17" xfId="0" applyNumberFormat="1" applyFont="1" applyFill="1" applyBorder="1" applyAlignment="1">
      <alignment horizontal="left" wrapText="1" indent="3"/>
    </xf>
    <xf numFmtId="49" fontId="112" fillId="0" borderId="78" xfId="0" applyNumberFormat="1" applyFont="1" applyFill="1" applyBorder="1" applyAlignment="1">
      <alignment horizontal="left" wrapText="1" indent="3"/>
    </xf>
    <xf numFmtId="49" fontId="112" fillId="0" borderId="78" xfId="0" applyNumberFormat="1" applyFont="1" applyFill="1" applyBorder="1" applyAlignment="1">
      <alignment horizontal="left" wrapText="1" indent="2"/>
    </xf>
    <xf numFmtId="49" fontId="112" fillId="0" borderId="17" xfId="0" applyNumberFormat="1" applyFont="1" applyBorder="1" applyAlignment="1">
      <alignment horizontal="left" wrapText="1" indent="2"/>
    </xf>
    <xf numFmtId="49" fontId="112" fillId="0" borderId="78" xfId="0" applyNumberFormat="1" applyFont="1" applyFill="1" applyBorder="1" applyAlignment="1">
      <alignment horizontal="left" vertical="top" wrapText="1" indent="2"/>
    </xf>
    <xf numFmtId="49" fontId="112" fillId="0" borderId="78" xfId="0" applyNumberFormat="1" applyFont="1" applyFill="1" applyBorder="1" applyAlignment="1">
      <alignment horizontal="left" indent="1"/>
    </xf>
    <xf numFmtId="0" fontId="112" fillId="0" borderId="17" xfId="0" applyNumberFormat="1" applyFont="1" applyBorder="1" applyAlignment="1">
      <alignment horizontal="left" indent="1"/>
    </xf>
    <xf numFmtId="49" fontId="112" fillId="0" borderId="17" xfId="0" applyNumberFormat="1" applyFont="1" applyBorder="1" applyAlignment="1">
      <alignment horizontal="left" indent="1"/>
    </xf>
    <xf numFmtId="49" fontId="112" fillId="0" borderId="78" xfId="0" applyNumberFormat="1" applyFont="1" applyFill="1" applyBorder="1" applyAlignment="1">
      <alignment horizontal="left" indent="3"/>
    </xf>
    <xf numFmtId="49" fontId="112" fillId="0" borderId="17" xfId="0" applyNumberFormat="1" applyFont="1" applyBorder="1" applyAlignment="1">
      <alignment horizontal="left" indent="3"/>
    </xf>
    <xf numFmtId="0" fontId="112" fillId="0" borderId="17" xfId="0" applyFont="1" applyBorder="1" applyAlignment="1">
      <alignment horizontal="left" indent="2"/>
    </xf>
    <xf numFmtId="0" fontId="112" fillId="0" borderId="78" xfId="0" applyFont="1" applyBorder="1" applyAlignment="1">
      <alignment horizontal="left" indent="2"/>
    </xf>
    <xf numFmtId="0" fontId="112" fillId="0" borderId="17" xfId="0" applyFont="1" applyBorder="1" applyAlignment="1">
      <alignment horizontal="left" indent="1"/>
    </xf>
    <xf numFmtId="0" fontId="112" fillId="0" borderId="78" xfId="0" applyFont="1" applyBorder="1" applyAlignment="1">
      <alignment horizontal="left" indent="1"/>
    </xf>
    <xf numFmtId="0" fontId="115" fillId="0" borderId="62" xfId="0" applyFont="1" applyBorder="1"/>
    <xf numFmtId="0" fontId="112" fillId="0" borderId="65" xfId="0" applyFont="1" applyBorder="1"/>
    <xf numFmtId="0" fontId="112" fillId="0" borderId="78" xfId="0" applyFont="1" applyFill="1" applyBorder="1" applyAlignment="1">
      <alignment horizontal="center" vertical="center" wrapText="1"/>
    </xf>
    <xf numFmtId="14" fontId="112" fillId="0" borderId="0" xfId="0" applyNumberFormat="1" applyFont="1" applyBorder="1"/>
    <xf numFmtId="0" fontId="112" fillId="0" borderId="0" xfId="0" applyFont="1" applyAlignment="1">
      <alignment horizontal="center" vertical="center"/>
    </xf>
    <xf numFmtId="0" fontId="112" fillId="0" borderId="0" xfId="0" applyFont="1" applyBorder="1" applyAlignment="1">
      <alignment horizontal="left"/>
    </xf>
    <xf numFmtId="0" fontId="115" fillId="0" borderId="119" xfId="0" applyNumberFormat="1" applyFont="1" applyFill="1" applyBorder="1" applyAlignment="1">
      <alignment horizontal="left" vertical="center" wrapText="1"/>
    </xf>
    <xf numFmtId="0" fontId="112" fillId="0" borderId="7" xfId="0" applyFont="1" applyFill="1" applyBorder="1" applyAlignment="1">
      <alignment horizontal="center" vertical="center" wrapText="1"/>
    </xf>
    <xf numFmtId="0" fontId="117" fillId="0" borderId="0" xfId="0" applyFont="1"/>
    <xf numFmtId="0" fontId="94" fillId="0" borderId="0" xfId="0" applyFont="1" applyFill="1" applyBorder="1" applyAlignment="1">
      <alignment wrapText="1"/>
    </xf>
    <xf numFmtId="0" fontId="115" fillId="0" borderId="119"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4" xfId="0" applyNumberFormat="1" applyFont="1" applyFill="1" applyBorder="1" applyAlignment="1">
      <alignment horizontal="left" vertical="center" wrapText="1" indent="1" readingOrder="1"/>
    </xf>
    <xf numFmtId="0" fontId="133" fillId="0" borderId="119" xfId="0" applyFont="1" applyBorder="1" applyAlignment="1">
      <alignment horizontal="left" indent="3"/>
    </xf>
    <xf numFmtId="0" fontId="115" fillId="0" borderId="119" xfId="0" applyNumberFormat="1" applyFont="1" applyFill="1" applyBorder="1" applyAlignment="1">
      <alignment vertical="center" wrapText="1" readingOrder="1"/>
    </xf>
    <xf numFmtId="0" fontId="133" fillId="0" borderId="119" xfId="0" applyFont="1" applyFill="1" applyBorder="1" applyAlignment="1">
      <alignment horizontal="left" indent="2"/>
    </xf>
    <xf numFmtId="0" fontId="112" fillId="0" borderId="115" xfId="0" applyNumberFormat="1" applyFont="1" applyFill="1" applyBorder="1" applyAlignment="1">
      <alignment vertical="center" wrapText="1" readingOrder="1"/>
    </xf>
    <xf numFmtId="0" fontId="133" fillId="0" borderId="123" xfId="0" applyFont="1" applyBorder="1" applyAlignment="1">
      <alignment horizontal="left" indent="2"/>
    </xf>
    <xf numFmtId="0" fontId="112" fillId="0" borderId="114" xfId="0" applyNumberFormat="1" applyFont="1" applyFill="1" applyBorder="1" applyAlignment="1">
      <alignment vertical="center" wrapText="1" readingOrder="1"/>
    </xf>
    <xf numFmtId="0" fontId="133" fillId="0" borderId="119" xfId="0" applyFont="1" applyBorder="1" applyAlignment="1">
      <alignment horizontal="left" indent="2"/>
    </xf>
    <xf numFmtId="0" fontId="112" fillId="0" borderId="113" xfId="0" applyNumberFormat="1" applyFont="1" applyFill="1" applyBorder="1" applyAlignment="1">
      <alignment vertical="center" wrapText="1" readingOrder="1"/>
    </xf>
    <xf numFmtId="0" fontId="133" fillId="0" borderId="7" xfId="0" applyFont="1" applyBorder="1"/>
    <xf numFmtId="167" fontId="134" fillId="80" borderId="55" xfId="0" applyNumberFormat="1" applyFont="1" applyFill="1" applyBorder="1" applyAlignment="1">
      <alignment horizontal="center"/>
    </xf>
    <xf numFmtId="0" fontId="2" fillId="81" borderId="0" xfId="13" applyFont="1" applyFill="1" applyBorder="1" applyAlignment="1" applyProtection="1">
      <alignment wrapText="1"/>
      <protection locked="0"/>
    </xf>
    <xf numFmtId="10" fontId="96" fillId="2" borderId="139" xfId="20962" applyNumberFormat="1" applyFont="1" applyFill="1" applyBorder="1" applyAlignment="1" applyProtection="1">
      <alignment vertical="center"/>
      <protection locked="0"/>
    </xf>
    <xf numFmtId="10" fontId="3" fillId="0" borderId="139" xfId="20962" applyNumberFormat="1" applyFont="1" applyFill="1" applyBorder="1" applyAlignment="1" applyProtection="1">
      <alignment horizontal="right" vertical="center" wrapText="1"/>
      <protection locked="0"/>
    </xf>
    <xf numFmtId="193" fontId="96" fillId="0" borderId="139" xfId="0" applyNumberFormat="1" applyFont="1" applyFill="1" applyBorder="1" applyAlignment="1" applyProtection="1">
      <alignment horizontal="right" vertical="center" wrapText="1"/>
      <protection locked="0"/>
    </xf>
    <xf numFmtId="193" fontId="96" fillId="0" borderId="139" xfId="0" applyNumberFormat="1" applyFont="1" applyFill="1" applyBorder="1" applyAlignment="1" applyProtection="1">
      <alignment vertical="center" wrapText="1"/>
      <protection locked="0"/>
    </xf>
    <xf numFmtId="0" fontId="96" fillId="0" borderId="28" xfId="0" applyNumberFormat="1" applyFont="1" applyFill="1" applyBorder="1" applyAlignment="1">
      <alignment horizontal="left" vertical="center" wrapText="1" indent="1"/>
    </xf>
    <xf numFmtId="0" fontId="2" fillId="0" borderId="138" xfId="0" applyFont="1" applyBorder="1" applyAlignment="1">
      <alignment vertical="center" wrapText="1"/>
    </xf>
    <xf numFmtId="0" fontId="2" fillId="2" borderId="136" xfId="0" applyFont="1" applyFill="1" applyBorder="1" applyAlignment="1">
      <alignment horizontal="right" vertical="center"/>
    </xf>
    <xf numFmtId="0" fontId="2" fillId="0" borderId="133" xfId="0" applyFont="1" applyBorder="1" applyAlignment="1">
      <alignment vertical="center" wrapText="1"/>
    </xf>
    <xf numFmtId="0" fontId="65" fillId="0" borderId="133" xfId="0" applyFont="1" applyFill="1" applyBorder="1" applyAlignment="1">
      <alignment horizontal="left" vertical="center" wrapText="1"/>
    </xf>
    <xf numFmtId="0" fontId="45" fillId="0" borderId="133" xfId="0" applyFont="1" applyFill="1" applyBorder="1" applyAlignment="1">
      <alignment horizontal="center" vertical="center" wrapText="1"/>
    </xf>
    <xf numFmtId="0" fontId="2" fillId="0" borderId="61" xfId="0" applyFont="1" applyBorder="1"/>
    <xf numFmtId="0" fontId="2" fillId="0" borderId="14" xfId="0" applyFont="1" applyBorder="1" applyAlignment="1">
      <alignment horizontal="right" vertical="center" wrapText="1"/>
    </xf>
    <xf numFmtId="10" fontId="140" fillId="2" borderId="22" xfId="20962" applyNumberFormat="1" applyFont="1" applyFill="1" applyBorder="1" applyAlignment="1" applyProtection="1">
      <alignment vertical="center"/>
      <protection locked="0"/>
    </xf>
    <xf numFmtId="10" fontId="96" fillId="0" borderId="21" xfId="20962" applyNumberFormat="1" applyFont="1" applyFill="1" applyBorder="1" applyAlignment="1" applyProtection="1">
      <alignment vertical="center"/>
      <protection locked="0"/>
    </xf>
    <xf numFmtId="193" fontId="96" fillId="0" borderId="138" xfId="0" applyNumberFormat="1" applyFont="1" applyFill="1" applyBorder="1" applyAlignment="1" applyProtection="1">
      <alignment vertical="center"/>
      <protection locked="0"/>
    </xf>
    <xf numFmtId="193" fontId="140" fillId="2" borderId="137" xfId="0" applyNumberFormat="1" applyFont="1" applyFill="1" applyBorder="1" applyAlignment="1" applyProtection="1">
      <alignment vertical="center"/>
      <protection locked="0"/>
    </xf>
    <xf numFmtId="193" fontId="140" fillId="2" borderId="138" xfId="0" applyNumberFormat="1" applyFont="1" applyFill="1" applyBorder="1" applyAlignment="1" applyProtection="1">
      <alignment vertical="center"/>
      <protection locked="0"/>
    </xf>
    <xf numFmtId="10" fontId="96" fillId="2" borderId="134" xfId="20962" applyNumberFormat="1" applyFont="1" applyFill="1" applyBorder="1" applyAlignment="1" applyProtection="1">
      <alignment vertical="center"/>
      <protection locked="0"/>
    </xf>
    <xf numFmtId="193" fontId="96" fillId="2" borderId="134" xfId="0" applyNumberFormat="1" applyFont="1" applyFill="1" applyBorder="1" applyAlignment="1" applyProtection="1">
      <alignment vertical="center"/>
      <protection locked="0"/>
    </xf>
    <xf numFmtId="193" fontId="96" fillId="2" borderId="133" xfId="0" applyNumberFormat="1" applyFont="1" applyFill="1" applyBorder="1" applyAlignment="1" applyProtection="1">
      <alignment vertical="center"/>
      <protection locked="0"/>
    </xf>
    <xf numFmtId="10" fontId="96" fillId="37" borderId="88" xfId="20962" applyNumberFormat="1" applyFont="1" applyFill="1" applyBorder="1"/>
    <xf numFmtId="10" fontId="96" fillId="37" borderId="0" xfId="20962" applyNumberFormat="1" applyFont="1" applyFill="1" applyBorder="1"/>
    <xf numFmtId="10" fontId="140" fillId="2" borderId="134" xfId="20962" applyNumberFormat="1" applyFont="1" applyFill="1" applyBorder="1" applyAlignment="1" applyProtection="1">
      <alignment vertical="center"/>
      <protection locked="0"/>
    </xf>
    <xf numFmtId="10" fontId="96" fillId="2" borderId="133" xfId="20962" applyNumberFormat="1" applyFont="1" applyFill="1" applyBorder="1" applyAlignment="1" applyProtection="1">
      <alignment vertical="center"/>
      <protection locked="0"/>
    </xf>
    <xf numFmtId="193" fontId="140" fillId="2" borderId="134" xfId="0" applyNumberFormat="1" applyFont="1" applyFill="1" applyBorder="1" applyAlignment="1" applyProtection="1">
      <alignment vertical="center"/>
      <protection locked="0"/>
    </xf>
    <xf numFmtId="10" fontId="3" fillId="0" borderId="133" xfId="20962" applyNumberFormat="1" applyFont="1" applyFill="1" applyBorder="1" applyAlignment="1" applyProtection="1">
      <alignment horizontal="right" vertical="center" wrapText="1"/>
      <protection locked="0"/>
    </xf>
    <xf numFmtId="193" fontId="96" fillId="0" borderId="133" xfId="0" applyNumberFormat="1" applyFont="1" applyFill="1" applyBorder="1" applyAlignment="1" applyProtection="1">
      <alignment horizontal="right" vertical="center" wrapText="1"/>
      <protection locked="0"/>
    </xf>
    <xf numFmtId="193" fontId="96" fillId="0" borderId="133" xfId="0" applyNumberFormat="1" applyFont="1" applyFill="1" applyBorder="1" applyAlignment="1" applyProtection="1">
      <alignment vertical="center" wrapText="1"/>
      <protection locked="0"/>
    </xf>
    <xf numFmtId="169" fontId="96" fillId="37" borderId="61" xfId="20" applyFont="1" applyBorder="1"/>
    <xf numFmtId="169" fontId="96" fillId="37" borderId="88" xfId="20" applyFont="1" applyBorder="1"/>
    <xf numFmtId="169" fontId="96" fillId="37" borderId="0" xfId="20" applyFont="1" applyBorder="1"/>
    <xf numFmtId="0" fontId="96" fillId="0" borderId="14" xfId="0" applyNumberFormat="1" applyFont="1" applyFill="1" applyBorder="1" applyAlignment="1">
      <alignment horizontal="left" vertical="center" wrapText="1" indent="1"/>
    </xf>
    <xf numFmtId="0" fontId="96" fillId="0" borderId="16" xfId="0" applyNumberFormat="1" applyFont="1" applyFill="1" applyBorder="1" applyAlignment="1">
      <alignment horizontal="left" vertical="center" wrapText="1" indent="1"/>
    </xf>
    <xf numFmtId="0" fontId="96" fillId="0" borderId="15" xfId="0" applyNumberFormat="1" applyFont="1" applyFill="1" applyBorder="1" applyAlignment="1">
      <alignment horizontal="left" vertical="center" wrapText="1" indent="1"/>
    </xf>
    <xf numFmtId="0" fontId="4" fillId="0" borderId="1" xfId="0" applyFont="1" applyBorder="1" applyAlignment="1">
      <alignment horizontal="center" vertical="center"/>
    </xf>
    <xf numFmtId="0" fontId="0" fillId="0" borderId="0" xfId="0" applyFont="1" applyBorder="1"/>
    <xf numFmtId="0" fontId="3" fillId="0" borderId="0" xfId="0" applyFont="1" applyBorder="1"/>
    <xf numFmtId="0" fontId="96" fillId="0" borderId="0" xfId="0" applyFont="1" applyBorder="1"/>
    <xf numFmtId="0" fontId="96" fillId="0" borderId="0" xfId="0" applyFont="1"/>
    <xf numFmtId="0" fontId="0" fillId="0" borderId="0" xfId="0" applyFont="1" applyFill="1"/>
    <xf numFmtId="0" fontId="0" fillId="0" borderId="0" xfId="0" applyFont="1"/>
    <xf numFmtId="10" fontId="3" fillId="0" borderId="134" xfId="20962" applyNumberFormat="1" applyFont="1" applyBorder="1" applyAlignment="1" applyProtection="1">
      <alignment vertical="center" wrapText="1"/>
      <protection locked="0"/>
    </xf>
    <xf numFmtId="10" fontId="3" fillId="0" borderId="133" xfId="20962" applyNumberFormat="1" applyFont="1" applyBorder="1" applyAlignment="1" applyProtection="1">
      <alignment vertical="center" wrapText="1"/>
      <protection locked="0"/>
    </xf>
    <xf numFmtId="193" fontId="3" fillId="0" borderId="134" xfId="0" applyNumberFormat="1" applyFont="1" applyFill="1" applyBorder="1" applyAlignment="1" applyProtection="1">
      <alignment vertical="center" wrapText="1"/>
      <protection locked="0"/>
    </xf>
    <xf numFmtId="193" fontId="3" fillId="0" borderId="133" xfId="0" applyNumberFormat="1" applyFont="1" applyFill="1" applyBorder="1" applyAlignment="1" applyProtection="1">
      <alignment vertical="center" wrapText="1"/>
      <protection locked="0"/>
    </xf>
    <xf numFmtId="0" fontId="126" fillId="3" borderId="133" xfId="0" applyFont="1" applyFill="1" applyBorder="1" applyAlignment="1">
      <alignment vertical="center" wrapText="1"/>
    </xf>
    <xf numFmtId="10" fontId="3" fillId="0" borderId="87" xfId="20641" applyNumberFormat="1" applyFont="1" applyFill="1" applyBorder="1" applyAlignment="1">
      <alignment vertical="center"/>
    </xf>
    <xf numFmtId="10" fontId="3" fillId="0" borderId="86" xfId="20641" applyNumberFormat="1" applyFont="1" applyFill="1" applyBorder="1" applyAlignment="1">
      <alignment vertical="center"/>
    </xf>
    <xf numFmtId="3" fontId="3" fillId="0" borderId="16" xfId="0" applyNumberFormat="1" applyFont="1" applyFill="1" applyBorder="1" applyAlignment="1">
      <alignment vertical="center"/>
    </xf>
    <xf numFmtId="3" fontId="3" fillId="0" borderId="25" xfId="0" applyNumberFormat="1" applyFont="1" applyFill="1" applyBorder="1" applyAlignment="1">
      <alignment vertical="center"/>
    </xf>
    <xf numFmtId="3" fontId="3" fillId="0" borderId="22" xfId="0" applyNumberFormat="1" applyFont="1" applyFill="1" applyBorder="1" applyAlignment="1">
      <alignment vertical="center"/>
    </xf>
    <xf numFmtId="3" fontId="3" fillId="0" borderId="23" xfId="0" applyNumberFormat="1" applyFont="1" applyFill="1" applyBorder="1" applyAlignment="1">
      <alignment vertical="center"/>
    </xf>
    <xf numFmtId="3" fontId="3" fillId="0" borderId="21" xfId="0" applyNumberFormat="1" applyFont="1" applyFill="1" applyBorder="1" applyAlignment="1">
      <alignment vertical="center"/>
    </xf>
    <xf numFmtId="3" fontId="3" fillId="0" borderId="62" xfId="0" applyNumberFormat="1" applyFont="1" applyFill="1" applyBorder="1" applyAlignment="1">
      <alignment vertical="center"/>
    </xf>
    <xf numFmtId="3" fontId="3" fillId="0" borderId="81" xfId="0" applyNumberFormat="1" applyFont="1" applyFill="1" applyBorder="1" applyAlignment="1">
      <alignment vertical="center"/>
    </xf>
    <xf numFmtId="3" fontId="9" fillId="37" borderId="0" xfId="20" applyNumberFormat="1" applyBorder="1"/>
    <xf numFmtId="0" fontId="45" fillId="0" borderId="135" xfId="0" applyFont="1" applyBorder="1" applyAlignment="1">
      <alignment horizontal="center" vertical="center" wrapText="1"/>
    </xf>
    <xf numFmtId="0" fontId="45" fillId="0" borderId="140" xfId="0" applyFont="1" applyBorder="1" applyAlignment="1">
      <alignment horizontal="center" vertical="center" wrapText="1"/>
    </xf>
    <xf numFmtId="14" fontId="113" fillId="0" borderId="0" xfId="0" applyNumberFormat="1" applyFont="1" applyAlignment="1">
      <alignment horizontal="left"/>
    </xf>
    <xf numFmtId="0" fontId="85" fillId="0" borderId="0" xfId="0" applyFont="1"/>
    <xf numFmtId="0" fontId="2" fillId="0" borderId="17" xfId="0" applyFont="1" applyBorder="1" applyAlignment="1">
      <alignment vertical="center"/>
    </xf>
    <xf numFmtId="0" fontId="3" fillId="0" borderId="0" xfId="0" applyFont="1"/>
    <xf numFmtId="0" fontId="135" fillId="0" borderId="133" xfId="0" applyFont="1" applyBorder="1"/>
    <xf numFmtId="0" fontId="135" fillId="0" borderId="133" xfId="0" applyFont="1" applyFill="1" applyBorder="1"/>
    <xf numFmtId="0" fontId="136" fillId="0" borderId="133" xfId="17" applyFont="1" applyBorder="1" applyAlignment="1" applyProtection="1"/>
    <xf numFmtId="14" fontId="2" fillId="0" borderId="0" xfId="0" applyNumberFormat="1" applyFont="1" applyAlignment="1">
      <alignment horizontal="left"/>
    </xf>
    <xf numFmtId="0" fontId="5" fillId="0" borderId="133" xfId="0" applyFont="1" applyFill="1" applyBorder="1" applyAlignment="1">
      <alignment wrapText="1"/>
    </xf>
    <xf numFmtId="0" fontId="2" fillId="0" borderId="133" xfId="0" applyFont="1" applyBorder="1" applyAlignment="1">
      <alignment wrapText="1"/>
    </xf>
    <xf numFmtId="0" fontId="2" fillId="0" borderId="136" xfId="0" applyFont="1" applyBorder="1" applyAlignment="1">
      <alignment vertical="center"/>
    </xf>
    <xf numFmtId="0" fontId="5" fillId="0" borderId="133" xfId="0" applyFont="1" applyBorder="1" applyAlignment="1">
      <alignment wrapText="1"/>
    </xf>
    <xf numFmtId="0" fontId="5" fillId="0" borderId="138" xfId="0" applyFont="1" applyBorder="1" applyAlignment="1">
      <alignment wrapText="1"/>
    </xf>
    <xf numFmtId="0" fontId="105" fillId="0" borderId="135" xfId="0" applyFont="1" applyBorder="1" applyAlignment="1"/>
    <xf numFmtId="0" fontId="137" fillId="0" borderId="135" xfId="0" applyFont="1" applyFill="1" applyBorder="1" applyAlignment="1"/>
    <xf numFmtId="0" fontId="105" fillId="0" borderId="135" xfId="0" applyFont="1" applyFill="1" applyBorder="1" applyAlignment="1"/>
    <xf numFmtId="0" fontId="2" fillId="0" borderId="133" xfId="0" applyFont="1" applyFill="1" applyBorder="1" applyAlignment="1">
      <alignment wrapText="1"/>
    </xf>
    <xf numFmtId="194" fontId="137" fillId="0" borderId="135" xfId="20962" applyNumberFormat="1" applyFont="1" applyFill="1" applyBorder="1" applyAlignment="1"/>
    <xf numFmtId="193" fontId="96" fillId="0" borderId="141" xfId="0" applyNumberFormat="1" applyFont="1" applyFill="1" applyBorder="1" applyAlignment="1" applyProtection="1">
      <alignment vertical="center"/>
      <protection locked="0"/>
    </xf>
    <xf numFmtId="10" fontId="96" fillId="0" borderId="24" xfId="20962" applyNumberFormat="1" applyFont="1" applyFill="1" applyBorder="1" applyAlignment="1" applyProtection="1">
      <alignment vertical="center"/>
      <protection locked="0"/>
    </xf>
    <xf numFmtId="10" fontId="96" fillId="0" borderId="139" xfId="20962" applyNumberFormat="1" applyFont="1" applyFill="1" applyBorder="1" applyAlignment="1" applyProtection="1">
      <alignment vertical="center"/>
      <protection locked="0"/>
    </xf>
    <xf numFmtId="10" fontId="96" fillId="2" borderId="135" xfId="20962" applyNumberFormat="1" applyFont="1" applyFill="1" applyBorder="1" applyAlignment="1" applyProtection="1">
      <alignment vertical="center"/>
      <protection locked="0"/>
    </xf>
    <xf numFmtId="10" fontId="96" fillId="0" borderId="135" xfId="20962" applyNumberFormat="1" applyFont="1" applyFill="1" applyBorder="1" applyAlignment="1" applyProtection="1">
      <alignment vertical="center"/>
      <protection locked="0"/>
    </xf>
    <xf numFmtId="10" fontId="96" fillId="0" borderId="37" xfId="20962" applyNumberFormat="1" applyFont="1" applyFill="1" applyBorder="1" applyAlignment="1" applyProtection="1">
      <alignment vertical="center"/>
      <protection locked="0"/>
    </xf>
    <xf numFmtId="0" fontId="0" fillId="0" borderId="17" xfId="0" applyBorder="1" applyAlignment="1">
      <alignment horizontal="center"/>
    </xf>
    <xf numFmtId="0" fontId="0" fillId="0" borderId="20" xfId="0" applyBorder="1" applyAlignment="1">
      <alignment horizontal="center"/>
    </xf>
    <xf numFmtId="0" fontId="45" fillId="0" borderId="21" xfId="0" applyNumberFormat="1" applyFont="1" applyFill="1" applyBorder="1" applyAlignment="1">
      <alignment vertical="center" wrapText="1"/>
    </xf>
    <xf numFmtId="167" fontId="4" fillId="36" borderId="21" xfId="0" applyNumberFormat="1" applyFont="1" applyFill="1" applyBorder="1" applyAlignment="1">
      <alignment horizontal="center" vertical="center"/>
    </xf>
    <xf numFmtId="193" fontId="96" fillId="36" borderId="22" xfId="2" applyNumberFormat="1" applyFont="1" applyFill="1" applyBorder="1" applyAlignment="1" applyProtection="1">
      <alignment vertical="top" wrapText="1"/>
    </xf>
    <xf numFmtId="193" fontId="141" fillId="0" borderId="30" xfId="0" applyNumberFormat="1" applyFont="1" applyBorder="1" applyAlignment="1">
      <alignment horizontal="center" vertical="center"/>
    </xf>
    <xf numFmtId="193" fontId="142" fillId="0" borderId="11" xfId="0" applyNumberFormat="1" applyFont="1" applyBorder="1" applyAlignment="1">
      <alignment horizontal="center" vertical="center"/>
    </xf>
    <xf numFmtId="193" fontId="141" fillId="0" borderId="11" xfId="0" applyNumberFormat="1" applyFont="1" applyBorder="1" applyAlignment="1">
      <alignment horizontal="center" vertical="center"/>
    </xf>
    <xf numFmtId="193" fontId="134" fillId="0" borderId="11" xfId="0" applyNumberFormat="1" applyFont="1" applyBorder="1" applyAlignment="1">
      <alignment horizontal="center" vertical="center"/>
    </xf>
    <xf numFmtId="193" fontId="143" fillId="0" borderId="11" xfId="0" applyNumberFormat="1" applyFont="1" applyBorder="1" applyAlignment="1">
      <alignment horizontal="center" vertical="center"/>
    </xf>
    <xf numFmtId="193" fontId="142" fillId="0" borderId="11" xfId="0" applyNumberFormat="1" applyFont="1" applyFill="1" applyBorder="1" applyAlignment="1">
      <alignment horizontal="center" vertical="center"/>
    </xf>
    <xf numFmtId="193" fontId="142" fillId="0" borderId="12" xfId="0" applyNumberFormat="1" applyFont="1" applyBorder="1" applyAlignment="1">
      <alignment horizontal="center" vertical="center"/>
    </xf>
    <xf numFmtId="193" fontId="141" fillId="0" borderId="13" xfId="0" applyNumberFormat="1" applyFont="1" applyBorder="1" applyAlignment="1">
      <alignment horizontal="center" vertical="center"/>
    </xf>
    <xf numFmtId="193" fontId="141" fillId="0" borderId="12" xfId="0" applyNumberFormat="1" applyFont="1" applyBorder="1" applyAlignment="1">
      <alignment horizontal="center" vertical="center"/>
    </xf>
    <xf numFmtId="193" fontId="134" fillId="0" borderId="12" xfId="0" applyNumberFormat="1" applyFont="1" applyBorder="1" applyAlignment="1">
      <alignment vertical="center"/>
    </xf>
    <xf numFmtId="167" fontId="86" fillId="0" borderId="142" xfId="0" applyNumberFormat="1" applyFont="1" applyFill="1" applyBorder="1" applyAlignment="1">
      <alignment horizontal="center"/>
    </xf>
    <xf numFmtId="0" fontId="126" fillId="0" borderId="133" xfId="0" applyFont="1" applyFill="1" applyBorder="1" applyAlignment="1">
      <alignment horizontal="left" vertical="center" wrapText="1"/>
    </xf>
    <xf numFmtId="0" fontId="128" fillId="0" borderId="133" xfId="20966" applyFont="1" applyFill="1" applyBorder="1" applyAlignment="1">
      <alignment horizontal="center" vertical="center" wrapText="1"/>
    </xf>
    <xf numFmtId="167" fontId="84" fillId="0" borderId="134" xfId="0" applyNumberFormat="1" applyFont="1" applyBorder="1" applyAlignment="1">
      <alignment horizontal="center"/>
    </xf>
    <xf numFmtId="167" fontId="86" fillId="0" borderId="134" xfId="0" applyNumberFormat="1" applyFont="1" applyFill="1" applyBorder="1" applyAlignment="1">
      <alignment horizontal="center"/>
    </xf>
    <xf numFmtId="0" fontId="84" fillId="0" borderId="134" xfId="0" applyFont="1" applyBorder="1"/>
    <xf numFmtId="0" fontId="129" fillId="0" borderId="133" xfId="0" applyFont="1" applyBorder="1" applyAlignment="1">
      <alignment horizontal="justify"/>
    </xf>
    <xf numFmtId="0" fontId="126" fillId="0" borderId="21" xfId="0" applyFont="1" applyFill="1" applyBorder="1" applyAlignment="1">
      <alignment horizontal="left" vertical="center" wrapText="1"/>
    </xf>
    <xf numFmtId="193" fontId="141" fillId="0" borderId="21" xfId="0" applyNumberFormat="1" applyFont="1" applyFill="1" applyBorder="1" applyAlignment="1">
      <alignment horizontal="center" vertical="center"/>
    </xf>
    <xf numFmtId="0" fontId="84" fillId="0" borderId="22" xfId="0" applyFont="1" applyBorder="1"/>
    <xf numFmtId="193" fontId="3" fillId="0" borderId="133" xfId="0" applyNumberFormat="1" applyFont="1" applyBorder="1" applyAlignment="1"/>
    <xf numFmtId="193" fontId="3" fillId="0" borderId="140" xfId="0" applyNumberFormat="1" applyFont="1" applyBorder="1" applyAlignment="1"/>
    <xf numFmtId="193" fontId="3" fillId="0" borderId="17" xfId="0" applyNumberFormat="1" applyFont="1" applyBorder="1" applyAlignment="1"/>
    <xf numFmtId="193" fontId="3" fillId="0" borderId="134" xfId="0" applyNumberFormat="1" applyFont="1" applyBorder="1" applyAlignment="1"/>
    <xf numFmtId="193" fontId="3" fillId="0" borderId="135" xfId="0" applyNumberFormat="1" applyFont="1" applyBorder="1" applyAlignment="1">
      <alignment wrapText="1"/>
    </xf>
    <xf numFmtId="193" fontId="3" fillId="0" borderId="135" xfId="0" applyNumberFormat="1" applyFont="1" applyBorder="1" applyAlignment="1"/>
    <xf numFmtId="193" fontId="3" fillId="36" borderId="51" xfId="0" applyNumberFormat="1" applyFont="1" applyFill="1" applyBorder="1" applyAlignment="1"/>
    <xf numFmtId="193" fontId="3" fillId="36" borderId="20" xfId="0" applyNumberFormat="1" applyFont="1" applyFill="1" applyBorder="1"/>
    <xf numFmtId="193" fontId="3" fillId="36" borderId="22" xfId="0" applyNumberFormat="1" applyFont="1" applyFill="1" applyBorder="1"/>
    <xf numFmtId="193" fontId="3" fillId="36" borderId="52" xfId="0" applyNumberFormat="1" applyFont="1" applyFill="1" applyBorder="1"/>
    <xf numFmtId="193" fontId="122" fillId="36" borderId="21" xfId="16" applyNumberFormat="1" applyFont="1" applyFill="1" applyBorder="1" applyAlignment="1" applyProtection="1">
      <protection locked="0"/>
    </xf>
    <xf numFmtId="3" fontId="122" fillId="36" borderId="21" xfId="16" applyNumberFormat="1" applyFont="1" applyFill="1" applyBorder="1" applyAlignment="1" applyProtection="1">
      <protection locked="0"/>
    </xf>
    <xf numFmtId="193" fontId="122" fillId="36" borderId="21" xfId="1" applyNumberFormat="1" applyFont="1" applyFill="1" applyBorder="1" applyAlignment="1" applyProtection="1">
      <protection locked="0"/>
    </xf>
    <xf numFmtId="193" fontId="94" fillId="3" borderId="21" xfId="5" applyNumberFormat="1" applyFont="1" applyFill="1" applyBorder="1" applyProtection="1">
      <protection locked="0"/>
    </xf>
    <xf numFmtId="164" fontId="122" fillId="36" borderId="22" xfId="1" applyNumberFormat="1" applyFont="1" applyFill="1" applyBorder="1" applyAlignment="1" applyProtection="1">
      <protection locked="0"/>
    </xf>
    <xf numFmtId="10" fontId="105" fillId="77" borderId="133" xfId="20962" applyNumberFormat="1" applyFont="1" applyFill="1" applyBorder="1" applyAlignment="1" applyProtection="1">
      <alignment horizontal="right" vertical="center"/>
    </xf>
    <xf numFmtId="3" fontId="112" fillId="0" borderId="133" xfId="0" applyNumberFormat="1" applyFont="1" applyBorder="1"/>
    <xf numFmtId="3" fontId="112" fillId="36" borderId="133" xfId="20965" applyNumberFormat="1" applyFont="1" applyFill="1" applyBorder="1"/>
    <xf numFmtId="3" fontId="115" fillId="0" borderId="133" xfId="0" applyNumberFormat="1" applyFont="1" applyBorder="1"/>
    <xf numFmtId="3" fontId="115" fillId="36" borderId="133" xfId="20965" applyNumberFormat="1" applyFont="1" applyFill="1" applyBorder="1"/>
    <xf numFmtId="0" fontId="112" fillId="78" borderId="133" xfId="0" applyFont="1" applyFill="1" applyBorder="1"/>
    <xf numFmtId="0" fontId="112" fillId="0" borderId="133" xfId="0" applyFont="1" applyFill="1" applyBorder="1"/>
    <xf numFmtId="3" fontId="115" fillId="0" borderId="65" xfId="0" applyNumberFormat="1" applyFont="1" applyBorder="1"/>
    <xf numFmtId="3" fontId="112" fillId="0" borderId="17" xfId="0" applyNumberFormat="1" applyFont="1" applyBorder="1" applyAlignment="1">
      <alignment horizontal="left" indent="1"/>
    </xf>
    <xf numFmtId="3" fontId="112" fillId="0" borderId="17" xfId="0" applyNumberFormat="1" applyFont="1" applyBorder="1" applyAlignment="1">
      <alignment horizontal="left" indent="2"/>
    </xf>
    <xf numFmtId="3" fontId="112" fillId="0" borderId="17" xfId="0" applyNumberFormat="1" applyFont="1" applyFill="1" applyBorder="1" applyAlignment="1">
      <alignment horizontal="left" indent="3"/>
    </xf>
    <xf numFmtId="3" fontId="112" fillId="0" borderId="17" xfId="0" applyNumberFormat="1" applyFont="1" applyFill="1" applyBorder="1" applyAlignment="1">
      <alignment horizontal="left" indent="1"/>
    </xf>
    <xf numFmtId="3" fontId="112" fillId="79" borderId="17" xfId="0" applyNumberFormat="1" applyFont="1" applyFill="1" applyBorder="1"/>
    <xf numFmtId="3" fontId="112" fillId="0" borderId="17" xfId="0" applyNumberFormat="1" applyFont="1" applyFill="1" applyBorder="1" applyAlignment="1">
      <alignment horizontal="left" vertical="top" wrapText="1" indent="2"/>
    </xf>
    <xf numFmtId="3" fontId="112" fillId="0" borderId="17" xfId="0" applyNumberFormat="1" applyFont="1" applyFill="1" applyBorder="1" applyAlignment="1">
      <alignment horizontal="left" wrapText="1" indent="3"/>
    </xf>
    <xf numFmtId="3" fontId="112" fillId="0" borderId="17" xfId="0" applyNumberFormat="1" applyFont="1" applyFill="1" applyBorder="1" applyAlignment="1">
      <alignment horizontal="left" wrapText="1" indent="2"/>
    </xf>
    <xf numFmtId="3" fontId="112" fillId="0" borderId="17" xfId="0" applyNumberFormat="1" applyFont="1" applyFill="1" applyBorder="1" applyAlignment="1">
      <alignment horizontal="left" wrapText="1" indent="1"/>
    </xf>
    <xf numFmtId="3" fontId="112" fillId="0" borderId="20" xfId="0" applyNumberFormat="1" applyFont="1" applyFill="1" applyBorder="1" applyAlignment="1">
      <alignment horizontal="left" wrapText="1" indent="1"/>
    </xf>
    <xf numFmtId="3" fontId="112" fillId="0" borderId="21" xfId="0" applyNumberFormat="1" applyFont="1" applyFill="1" applyBorder="1"/>
    <xf numFmtId="3" fontId="112" fillId="0" borderId="22" xfId="0" applyNumberFormat="1" applyFont="1" applyFill="1" applyBorder="1"/>
    <xf numFmtId="3" fontId="117" fillId="0" borderId="138" xfId="0" applyNumberFormat="1" applyFont="1" applyBorder="1"/>
    <xf numFmtId="193" fontId="96" fillId="2" borderId="139" xfId="0" applyNumberFormat="1" applyFont="1" applyFill="1" applyBorder="1" applyAlignment="1" applyProtection="1">
      <alignment horizontal="center" vertical="center"/>
      <protection locked="0"/>
    </xf>
    <xf numFmtId="193" fontId="96" fillId="2" borderId="135" xfId="0" applyNumberFormat="1" applyFont="1" applyFill="1" applyBorder="1" applyAlignment="1" applyProtection="1">
      <alignment horizontal="center" vertical="center"/>
      <protection locked="0"/>
    </xf>
    <xf numFmtId="164" fontId="3" fillId="0" borderId="119" xfId="7" applyNumberFormat="1" applyFont="1" applyBorder="1"/>
    <xf numFmtId="169" fontId="9" fillId="37" borderId="119" xfId="20" applyBorder="1"/>
    <xf numFmtId="164" fontId="3" fillId="0" borderId="119" xfId="7" applyNumberFormat="1" applyFont="1" applyBorder="1" applyAlignment="1">
      <alignment vertical="center"/>
    </xf>
    <xf numFmtId="0" fontId="145" fillId="0" borderId="0" xfId="0" applyFont="1"/>
    <xf numFmtId="164" fontId="3" fillId="0" borderId="78" xfId="7" applyNumberFormat="1" applyFont="1" applyFill="1" applyBorder="1" applyAlignment="1">
      <alignment horizontal="right" vertical="center" wrapText="1"/>
    </xf>
    <xf numFmtId="164" fontId="4" fillId="36" borderId="78" xfId="7" applyNumberFormat="1" applyFont="1" applyFill="1" applyBorder="1" applyAlignment="1">
      <alignment horizontal="left" vertical="center" wrapText="1"/>
    </xf>
    <xf numFmtId="164" fontId="4" fillId="36" borderId="78" xfId="7" applyNumberFormat="1" applyFont="1" applyFill="1" applyBorder="1" applyAlignment="1">
      <alignment horizontal="center" vertical="center" wrapText="1"/>
    </xf>
    <xf numFmtId="164" fontId="3" fillId="0" borderId="22" xfId="7" applyNumberFormat="1" applyFont="1" applyFill="1" applyBorder="1" applyAlignment="1">
      <alignment horizontal="right" vertical="center" wrapText="1"/>
    </xf>
    <xf numFmtId="164" fontId="3" fillId="0" borderId="0" xfId="7" applyNumberFormat="1" applyFont="1"/>
    <xf numFmtId="0" fontId="112" fillId="0" borderId="7" xfId="0" applyFont="1" applyBorder="1" applyAlignment="1">
      <alignment horizontal="center" vertical="center" wrapText="1"/>
    </xf>
    <xf numFmtId="0" fontId="112" fillId="0" borderId="119" xfId="0" applyFont="1" applyBorder="1" applyAlignment="1">
      <alignment horizontal="center" vertical="center" wrapText="1"/>
    </xf>
    <xf numFmtId="0" fontId="112" fillId="0" borderId="73" xfId="0" applyFont="1" applyBorder="1" applyAlignment="1">
      <alignment horizontal="center" vertical="center" wrapText="1"/>
    </xf>
    <xf numFmtId="0" fontId="112" fillId="0" borderId="27" xfId="0" applyFont="1" applyFill="1" applyBorder="1" applyAlignment="1">
      <alignment horizontal="center" vertical="center" wrapText="1"/>
    </xf>
    <xf numFmtId="3" fontId="103" fillId="36" borderId="119" xfId="0" applyNumberFormat="1" applyFont="1" applyFill="1" applyBorder="1" applyAlignment="1">
      <alignment vertical="center" wrapText="1"/>
    </xf>
    <xf numFmtId="3" fontId="103" fillId="0" borderId="119" xfId="0" applyNumberFormat="1" applyFont="1" applyBorder="1" applyAlignment="1">
      <alignment vertical="center" wrapText="1"/>
    </xf>
    <xf numFmtId="3" fontId="103" fillId="0" borderId="119" xfId="0" applyNumberFormat="1" applyFont="1" applyFill="1" applyBorder="1" applyAlignment="1">
      <alignment vertical="center" wrapText="1"/>
    </xf>
    <xf numFmtId="10" fontId="96" fillId="2" borderId="139" xfId="20962" applyNumberFormat="1" applyFont="1" applyFill="1" applyBorder="1" applyAlignment="1" applyProtection="1">
      <alignment horizontal="right" vertical="center"/>
      <protection locked="0"/>
    </xf>
    <xf numFmtId="10" fontId="96" fillId="2" borderId="135" xfId="20962" applyNumberFormat="1" applyFont="1" applyFill="1" applyBorder="1" applyAlignment="1" applyProtection="1">
      <alignment horizontal="right" vertical="center"/>
      <protection locked="0"/>
    </xf>
    <xf numFmtId="3" fontId="0" fillId="0" borderId="119" xfId="0" applyNumberFormat="1" applyBorder="1"/>
    <xf numFmtId="3" fontId="0" fillId="36" borderId="119" xfId="0" applyNumberFormat="1" applyFill="1" applyBorder="1"/>
    <xf numFmtId="164" fontId="0" fillId="0" borderId="119" xfId="7" applyNumberFormat="1" applyFont="1" applyBorder="1"/>
    <xf numFmtId="3" fontId="0" fillId="36" borderId="119" xfId="0" applyNumberFormat="1" applyFill="1" applyBorder="1" applyAlignment="1">
      <alignment vertical="center"/>
    </xf>
    <xf numFmtId="3" fontId="103" fillId="36" borderId="80" xfId="0" applyNumberFormat="1" applyFont="1" applyFill="1" applyBorder="1" applyAlignment="1">
      <alignment vertical="center" wrapText="1"/>
    </xf>
    <xf numFmtId="3" fontId="103" fillId="36" borderId="122" xfId="0" applyNumberFormat="1" applyFont="1" applyFill="1" applyBorder="1" applyAlignment="1">
      <alignment vertical="center" wrapText="1"/>
    </xf>
    <xf numFmtId="3" fontId="103" fillId="0" borderId="80" xfId="0" applyNumberFormat="1" applyFont="1" applyBorder="1" applyAlignment="1">
      <alignment vertical="center" wrapText="1"/>
    </xf>
    <xf numFmtId="3" fontId="103" fillId="0" borderId="122" xfId="0" applyNumberFormat="1" applyFont="1" applyBorder="1" applyAlignment="1">
      <alignment vertical="center" wrapText="1"/>
    </xf>
    <xf numFmtId="3" fontId="103" fillId="0" borderId="122" xfId="0" applyNumberFormat="1" applyFont="1" applyFill="1" applyBorder="1" applyAlignment="1">
      <alignment vertical="center" wrapText="1"/>
    </xf>
    <xf numFmtId="3" fontId="103" fillId="0" borderId="80" xfId="0" applyNumberFormat="1" applyFont="1" applyFill="1" applyBorder="1" applyAlignment="1">
      <alignment vertical="center" wrapText="1"/>
    </xf>
    <xf numFmtId="0" fontId="2" fillId="0" borderId="17" xfId="0" applyFont="1" applyFill="1" applyBorder="1" applyAlignment="1">
      <alignment vertical="center"/>
    </xf>
    <xf numFmtId="194" fontId="137" fillId="0" borderId="135" xfId="20962" applyNumberFormat="1" applyFont="1" applyFill="1" applyBorder="1"/>
    <xf numFmtId="194" fontId="137" fillId="0" borderId="126" xfId="20962" applyNumberFormat="1" applyFont="1" applyFill="1" applyBorder="1"/>
    <xf numFmtId="164" fontId="113" fillId="0" borderId="119" xfId="7" applyNumberFormat="1" applyFont="1" applyFill="1" applyBorder="1" applyAlignment="1">
      <alignment vertical="center" wrapText="1"/>
    </xf>
    <xf numFmtId="164" fontId="113" fillId="0" borderId="119" xfId="7" applyNumberFormat="1" applyFont="1" applyBorder="1" applyAlignment="1">
      <alignment vertical="center"/>
    </xf>
    <xf numFmtId="193" fontId="96" fillId="36" borderId="78" xfId="2" applyNumberFormat="1" applyFont="1" applyFill="1" applyBorder="1" applyAlignment="1" applyProtection="1">
      <alignment vertical="top"/>
    </xf>
    <xf numFmtId="193" fontId="96" fillId="3" borderId="78" xfId="2" applyNumberFormat="1" applyFont="1" applyFill="1" applyBorder="1" applyAlignment="1" applyProtection="1">
      <alignment vertical="top"/>
      <protection locked="0"/>
    </xf>
    <xf numFmtId="193" fontId="96" fillId="36" borderId="78" xfId="2" applyNumberFormat="1" applyFont="1" applyFill="1" applyBorder="1" applyAlignment="1" applyProtection="1">
      <alignment vertical="top" wrapText="1"/>
    </xf>
    <xf numFmtId="193" fontId="96" fillId="3" borderId="78" xfId="2" applyNumberFormat="1" applyFont="1" applyFill="1" applyBorder="1" applyAlignment="1" applyProtection="1">
      <alignment vertical="top" wrapText="1"/>
      <protection locked="0"/>
    </xf>
    <xf numFmtId="193" fontId="96" fillId="36" borderId="78" xfId="2" applyNumberFormat="1" applyFont="1" applyFill="1" applyBorder="1" applyAlignment="1" applyProtection="1">
      <alignment vertical="top" wrapText="1"/>
      <protection locked="0"/>
    </xf>
    <xf numFmtId="193" fontId="141" fillId="0" borderId="143" xfId="0" applyNumberFormat="1" applyFont="1" applyFill="1" applyBorder="1" applyAlignment="1">
      <alignment horizontal="center" vertical="center"/>
    </xf>
    <xf numFmtId="193" fontId="142" fillId="0" borderId="119" xfId="0" applyNumberFormat="1" applyFont="1" applyBorder="1" applyAlignment="1">
      <alignment horizontal="center" vertical="center"/>
    </xf>
    <xf numFmtId="193" fontId="141" fillId="0" borderId="119" xfId="0" applyNumberFormat="1" applyFont="1" applyFill="1" applyBorder="1" applyAlignment="1">
      <alignment horizontal="center" vertical="center"/>
    </xf>
    <xf numFmtId="193" fontId="142" fillId="0" borderId="119" xfId="0" applyNumberFormat="1" applyFont="1" applyFill="1" applyBorder="1" applyAlignment="1">
      <alignment horizontal="center" vertical="center"/>
    </xf>
    <xf numFmtId="0" fontId="142" fillId="0" borderId="119" xfId="0" applyFont="1" applyBorder="1"/>
    <xf numFmtId="0" fontId="141" fillId="0" borderId="119" xfId="0" applyFont="1" applyBorder="1" applyAlignment="1">
      <alignment horizontal="center" vertical="center"/>
    </xf>
    <xf numFmtId="0" fontId="142" fillId="0" borderId="119" xfId="0" applyFont="1" applyBorder="1" applyAlignment="1">
      <alignment horizontal="center" vertical="center"/>
    </xf>
    <xf numFmtId="0" fontId="146" fillId="3" borderId="133" xfId="20966" applyFont="1" applyFill="1" applyBorder="1" applyAlignment="1">
      <alignment horizontal="left" vertical="center" wrapText="1"/>
    </xf>
    <xf numFmtId="0" fontId="147" fillId="0" borderId="133" xfId="20966" applyFont="1" applyFill="1" applyBorder="1" applyAlignment="1">
      <alignment horizontal="left" vertical="center" wrapText="1" indent="1"/>
    </xf>
    <xf numFmtId="0" fontId="148" fillId="3" borderId="116" xfId="0" applyFont="1" applyFill="1" applyBorder="1" applyAlignment="1">
      <alignment horizontal="left" vertical="center" wrapText="1"/>
    </xf>
    <xf numFmtId="0" fontId="147" fillId="3" borderId="133" xfId="20966" applyFont="1" applyFill="1" applyBorder="1" applyAlignment="1">
      <alignment horizontal="left" vertical="center" wrapText="1" indent="1"/>
    </xf>
    <xf numFmtId="0" fontId="146" fillId="0" borderId="116" xfId="0" applyFont="1" applyFill="1" applyBorder="1" applyAlignment="1">
      <alignment horizontal="left" vertical="center" wrapText="1"/>
    </xf>
    <xf numFmtId="0" fontId="148" fillId="0" borderId="116" xfId="0" applyFont="1" applyFill="1" applyBorder="1" applyAlignment="1">
      <alignment horizontal="left" vertical="center" wrapText="1"/>
    </xf>
    <xf numFmtId="0" fontId="148" fillId="0" borderId="116" xfId="0" applyFont="1" applyFill="1" applyBorder="1" applyAlignment="1">
      <alignment vertical="center" wrapText="1"/>
    </xf>
    <xf numFmtId="0" fontId="149" fillId="0" borderId="116" xfId="0" applyFont="1" applyFill="1" applyBorder="1" applyAlignment="1">
      <alignment horizontal="left" vertical="center" wrapText="1" indent="1"/>
    </xf>
    <xf numFmtId="0" fontId="149" fillId="3" borderId="116" xfId="0" applyFont="1" applyFill="1" applyBorder="1" applyAlignment="1">
      <alignment horizontal="left" vertical="center" wrapText="1" indent="1"/>
    </xf>
    <xf numFmtId="0" fontId="148" fillId="3" borderId="117" xfId="0" applyFont="1" applyFill="1" applyBorder="1" applyAlignment="1">
      <alignment horizontal="left" vertical="center" wrapText="1"/>
    </xf>
    <xf numFmtId="0" fontId="149" fillId="0" borderId="133" xfId="20966" applyFont="1" applyFill="1" applyBorder="1" applyAlignment="1">
      <alignment horizontal="left" vertical="center" wrapText="1" indent="1"/>
    </xf>
    <xf numFmtId="0" fontId="148" fillId="3" borderId="118" xfId="0" applyFont="1" applyFill="1" applyBorder="1" applyAlignment="1">
      <alignment horizontal="left" vertical="center" wrapText="1"/>
    </xf>
    <xf numFmtId="0" fontId="147" fillId="3" borderId="116" xfId="0" applyFont="1" applyFill="1" applyBorder="1" applyAlignment="1">
      <alignment horizontal="left" vertical="center" wrapText="1" indent="1"/>
    </xf>
    <xf numFmtId="0" fontId="147" fillId="3" borderId="117" xfId="0" applyFont="1" applyFill="1" applyBorder="1" applyAlignment="1">
      <alignment horizontal="left" vertical="center" wrapText="1" indent="1"/>
    </xf>
    <xf numFmtId="0" fontId="147" fillId="3" borderId="133" xfId="0" applyFont="1" applyFill="1" applyBorder="1" applyAlignment="1">
      <alignment horizontal="left" vertical="center" wrapText="1" indent="1"/>
    </xf>
    <xf numFmtId="0" fontId="148" fillId="0" borderId="133" xfId="0" applyFont="1" applyBorder="1" applyAlignment="1">
      <alignment horizontal="left" vertical="center" wrapText="1"/>
    </xf>
    <xf numFmtId="0" fontId="147" fillId="0" borderId="133" xfId="0" applyFont="1" applyBorder="1" applyAlignment="1">
      <alignment horizontal="left" vertical="center" wrapText="1" indent="1"/>
    </xf>
    <xf numFmtId="0" fontId="148" fillId="0" borderId="133" xfId="20966" applyFont="1" applyFill="1" applyBorder="1" applyAlignment="1">
      <alignment horizontal="left" vertical="center" wrapText="1"/>
    </xf>
    <xf numFmtId="0" fontId="148" fillId="3" borderId="133" xfId="0" applyFont="1" applyFill="1" applyBorder="1" applyAlignment="1">
      <alignment horizontal="left" vertical="center" wrapText="1"/>
    </xf>
    <xf numFmtId="0" fontId="148" fillId="0" borderId="133" xfId="0" applyFont="1" applyFill="1" applyBorder="1" applyAlignment="1">
      <alignment vertical="center" wrapText="1"/>
    </xf>
    <xf numFmtId="0" fontId="148" fillId="3" borderId="133" xfId="20966" applyFont="1" applyFill="1" applyBorder="1" applyAlignment="1">
      <alignment horizontal="left" vertical="center" wrapText="1"/>
    </xf>
    <xf numFmtId="0" fontId="149" fillId="3" borderId="133" xfId="0" applyFont="1" applyFill="1" applyBorder="1" applyAlignment="1">
      <alignment horizontal="left" vertical="center" wrapText="1" indent="1"/>
    </xf>
    <xf numFmtId="0" fontId="147" fillId="0" borderId="133" xfId="0" applyFont="1" applyFill="1" applyBorder="1" applyAlignment="1">
      <alignment horizontal="left" vertical="center" wrapText="1" indent="1"/>
    </xf>
    <xf numFmtId="0" fontId="148" fillId="0" borderId="133" xfId="0" applyFont="1" applyFill="1" applyBorder="1" applyAlignment="1">
      <alignment horizontal="left" vertical="center" wrapText="1"/>
    </xf>
    <xf numFmtId="164" fontId="3" fillId="0" borderId="78" xfId="7" applyNumberFormat="1" applyFont="1" applyBorder="1" applyAlignment="1"/>
    <xf numFmtId="164" fontId="3" fillId="36" borderId="22" xfId="7" applyNumberFormat="1" applyFont="1" applyFill="1" applyBorder="1"/>
    <xf numFmtId="193" fontId="3" fillId="0" borderId="119" xfId="0" applyNumberFormat="1" applyFont="1" applyBorder="1"/>
    <xf numFmtId="193" fontId="3" fillId="0" borderId="119" xfId="0" applyNumberFormat="1" applyFont="1" applyFill="1" applyBorder="1"/>
    <xf numFmtId="193" fontId="3" fillId="0" borderId="120" xfId="0" applyNumberFormat="1" applyFont="1" applyFill="1" applyBorder="1"/>
    <xf numFmtId="9" fontId="3" fillId="0" borderId="78" xfId="20962" applyFont="1" applyBorder="1"/>
    <xf numFmtId="193" fontId="94" fillId="36" borderId="119" xfId="5" applyNumberFormat="1" applyFont="1" applyFill="1" applyBorder="1" applyProtection="1">
      <protection locked="0"/>
    </xf>
    <xf numFmtId="0" fontId="94" fillId="3" borderId="119" xfId="5" applyFont="1" applyFill="1" applyBorder="1" applyProtection="1">
      <protection locked="0"/>
    </xf>
    <xf numFmtId="193" fontId="94" fillId="36" borderId="119" xfId="1" applyNumberFormat="1" applyFont="1" applyFill="1" applyBorder="1" applyProtection="1">
      <protection locked="0"/>
    </xf>
    <xf numFmtId="3" fontId="94" fillId="36" borderId="78" xfId="5" applyNumberFormat="1" applyFont="1" applyFill="1" applyBorder="1" applyProtection="1">
      <protection locked="0"/>
    </xf>
    <xf numFmtId="193" fontId="94" fillId="3" borderId="119" xfId="5" applyNumberFormat="1" applyFont="1" applyFill="1" applyBorder="1" applyProtection="1">
      <protection locked="0"/>
    </xf>
    <xf numFmtId="165" fontId="94" fillId="3" borderId="119" xfId="8" applyNumberFormat="1" applyFont="1" applyFill="1" applyBorder="1" applyAlignment="1" applyProtection="1">
      <alignment horizontal="right" wrapText="1"/>
      <protection locked="0"/>
    </xf>
    <xf numFmtId="165" fontId="94" fillId="4" borderId="119" xfId="8" applyNumberFormat="1" applyFont="1" applyFill="1" applyBorder="1" applyAlignment="1" applyProtection="1">
      <alignment horizontal="right" wrapText="1"/>
      <protection locked="0"/>
    </xf>
    <xf numFmtId="193" fontId="94" fillId="0" borderId="119" xfId="1" applyNumberFormat="1" applyFont="1" applyFill="1" applyBorder="1" applyProtection="1">
      <protection locked="0"/>
    </xf>
    <xf numFmtId="164" fontId="105" fillId="0" borderId="119" xfId="948" applyNumberFormat="1" applyFont="1" applyFill="1" applyBorder="1" applyAlignment="1" applyProtection="1">
      <alignment horizontal="right" vertical="center"/>
      <protection locked="0"/>
    </xf>
    <xf numFmtId="164" fontId="105" fillId="77" borderId="119" xfId="948" applyNumberFormat="1" applyFont="1" applyFill="1" applyBorder="1" applyAlignment="1" applyProtection="1">
      <alignment horizontal="right" vertical="center"/>
    </xf>
    <xf numFmtId="164" fontId="3" fillId="0" borderId="119" xfId="7" applyNumberFormat="1" applyFont="1" applyFill="1" applyBorder="1"/>
    <xf numFmtId="164" fontId="3" fillId="0" borderId="119" xfId="7" applyNumberFormat="1" applyFont="1" applyFill="1" applyBorder="1" applyAlignment="1">
      <alignment vertical="center"/>
    </xf>
    <xf numFmtId="0" fontId="3" fillId="3" borderId="0" xfId="0" applyFont="1" applyFill="1"/>
    <xf numFmtId="3" fontId="116" fillId="0" borderId="119" xfId="0" applyNumberFormat="1" applyFont="1" applyBorder="1"/>
    <xf numFmtId="164" fontId="113" fillId="0" borderId="119" xfId="7" applyNumberFormat="1" applyFont="1" applyBorder="1"/>
    <xf numFmtId="164" fontId="112" fillId="0" borderId="119" xfId="7" applyNumberFormat="1" applyFont="1" applyFill="1" applyBorder="1"/>
    <xf numFmtId="166" fontId="112" fillId="36" borderId="119" xfId="20965" applyFont="1" applyFill="1" applyBorder="1"/>
    <xf numFmtId="164" fontId="115" fillId="36" borderId="119" xfId="7" applyNumberFormat="1" applyFont="1" applyFill="1" applyBorder="1"/>
    <xf numFmtId="164" fontId="112" fillId="36" borderId="119" xfId="7" applyNumberFormat="1" applyFont="1" applyFill="1" applyBorder="1"/>
    <xf numFmtId="0" fontId="86" fillId="0" borderId="119" xfId="0" applyFont="1" applyFill="1" applyBorder="1" applyAlignment="1">
      <alignment horizontal="center" vertical="center" wrapText="1"/>
    </xf>
    <xf numFmtId="0" fontId="124" fillId="3" borderId="119" xfId="20966" applyFont="1" applyFill="1" applyBorder="1" applyAlignment="1">
      <alignment horizontal="left" vertical="center" wrapText="1"/>
    </xf>
    <xf numFmtId="164" fontId="113" fillId="0" borderId="78" xfId="7" applyNumberFormat="1" applyFont="1" applyFill="1" applyBorder="1" applyAlignment="1">
      <alignment vertical="center" wrapText="1"/>
    </xf>
    <xf numFmtId="164" fontId="113" fillId="0" borderId="78" xfId="7" applyNumberFormat="1" applyFont="1" applyBorder="1" applyAlignment="1">
      <alignment vertical="center"/>
    </xf>
    <xf numFmtId="0" fontId="127" fillId="0" borderId="119" xfId="20966" applyFont="1" applyFill="1" applyBorder="1" applyAlignment="1">
      <alignment horizontal="left" vertical="center" wrapText="1" indent="1"/>
    </xf>
    <xf numFmtId="167" fontId="4" fillId="36" borderId="22" xfId="0" applyNumberFormat="1" applyFont="1" applyFill="1" applyBorder="1" applyAlignment="1">
      <alignment horizontal="center" vertical="center"/>
    </xf>
    <xf numFmtId="0" fontId="86" fillId="0" borderId="1" xfId="0" applyFont="1" applyBorder="1" applyAlignment="1">
      <alignment horizontal="center" vertical="center" wrapText="1"/>
    </xf>
    <xf numFmtId="0" fontId="99" fillId="3" borderId="99" xfId="0" applyFont="1" applyFill="1" applyBorder="1" applyAlignment="1">
      <alignment horizontal="left"/>
    </xf>
    <xf numFmtId="0" fontId="2" fillId="0" borderId="119"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4" fillId="3" borderId="144" xfId="0" applyFont="1" applyFill="1" applyBorder="1" applyAlignment="1">
      <alignment vertical="center"/>
    </xf>
    <xf numFmtId="0" fontId="3" fillId="3" borderId="121" xfId="0" applyFont="1" applyFill="1" applyBorder="1" applyAlignment="1">
      <alignment vertical="center"/>
    </xf>
    <xf numFmtId="3" fontId="3" fillId="3" borderId="121" xfId="0" applyNumberFormat="1" applyFont="1" applyFill="1" applyBorder="1" applyAlignment="1">
      <alignment vertical="center"/>
    </xf>
    <xf numFmtId="3" fontId="3" fillId="3" borderId="80" xfId="0" applyNumberFormat="1" applyFont="1" applyFill="1" applyBorder="1" applyAlignment="1">
      <alignment vertical="center"/>
    </xf>
    <xf numFmtId="0" fontId="3" fillId="0" borderId="119" xfId="0" applyFont="1" applyFill="1" applyBorder="1" applyAlignment="1">
      <alignment vertical="center"/>
    </xf>
    <xf numFmtId="3" fontId="3" fillId="0" borderId="119" xfId="0" applyNumberFormat="1" applyFont="1" applyFill="1" applyBorder="1" applyAlignment="1">
      <alignment vertical="center"/>
    </xf>
    <xf numFmtId="3" fontId="3" fillId="0" borderId="120" xfId="0" applyNumberFormat="1" applyFont="1" applyFill="1" applyBorder="1" applyAlignment="1">
      <alignment vertical="center"/>
    </xf>
    <xf numFmtId="3" fontId="3" fillId="0" borderId="78" xfId="0" applyNumberFormat="1" applyFont="1" applyFill="1" applyBorder="1" applyAlignment="1">
      <alignment vertical="center"/>
    </xf>
    <xf numFmtId="0" fontId="4" fillId="0" borderId="119" xfId="0" applyFont="1" applyFill="1" applyBorder="1" applyAlignment="1">
      <alignment vertical="center"/>
    </xf>
    <xf numFmtId="0" fontId="3" fillId="0" borderId="123" xfId="0" applyFont="1" applyFill="1" applyBorder="1" applyAlignment="1">
      <alignment vertical="center"/>
    </xf>
    <xf numFmtId="3" fontId="3" fillId="0" borderId="98" xfId="0" applyNumberFormat="1" applyFont="1" applyFill="1" applyBorder="1" applyAlignment="1">
      <alignment vertical="center"/>
    </xf>
    <xf numFmtId="3" fontId="3" fillId="0" borderId="69" xfId="0" applyNumberFormat="1" applyFont="1" applyFill="1" applyBorder="1" applyAlignment="1">
      <alignment vertical="center"/>
    </xf>
    <xf numFmtId="0" fontId="2" fillId="3" borderId="119" xfId="5" applyFont="1" applyFill="1" applyBorder="1" applyProtection="1">
      <protection locked="0"/>
    </xf>
    <xf numFmtId="0" fontId="2" fillId="0" borderId="119" xfId="13" applyFont="1" applyFill="1" applyBorder="1" applyAlignment="1" applyProtection="1">
      <alignment horizontal="center" vertical="center" wrapText="1"/>
      <protection locked="0"/>
    </xf>
    <xf numFmtId="0" fontId="2" fillId="3" borderId="119" xfId="13" applyFont="1" applyFill="1" applyBorder="1" applyAlignment="1" applyProtection="1">
      <alignment horizontal="center" vertical="center" wrapText="1"/>
      <protection locked="0"/>
    </xf>
    <xf numFmtId="3" fontId="2" fillId="3" borderId="119" xfId="1" applyNumberFormat="1" applyFont="1" applyFill="1" applyBorder="1" applyAlignment="1" applyProtection="1">
      <alignment horizontal="center" vertical="center" wrapText="1"/>
      <protection locked="0"/>
    </xf>
    <xf numFmtId="9" fontId="2" fillId="3" borderId="119" xfId="15" applyNumberFormat="1" applyFont="1" applyFill="1" applyBorder="1" applyAlignment="1" applyProtection="1">
      <alignment horizontal="center" vertical="center"/>
      <protection locked="0"/>
    </xf>
    <xf numFmtId="0" fontId="2" fillId="3" borderId="78" xfId="11" applyFont="1" applyFill="1" applyBorder="1" applyAlignment="1">
      <alignment horizontal="center" vertical="center" wrapText="1"/>
    </xf>
    <xf numFmtId="0" fontId="92" fillId="3" borderId="17" xfId="11" applyFont="1" applyFill="1" applyBorder="1" applyAlignment="1">
      <alignment horizontal="left" vertical="center"/>
    </xf>
    <xf numFmtId="0" fontId="90" fillId="3" borderId="119" xfId="11" applyFont="1" applyFill="1" applyBorder="1" applyAlignment="1">
      <alignment wrapText="1"/>
    </xf>
    <xf numFmtId="0" fontId="92" fillId="3" borderId="119" xfId="11" applyFont="1" applyFill="1" applyBorder="1" applyAlignment="1">
      <alignment horizontal="left" vertical="center" wrapText="1"/>
    </xf>
    <xf numFmtId="0" fontId="92" fillId="0" borderId="119" xfId="11" applyFont="1" applyFill="1" applyBorder="1" applyAlignment="1">
      <alignment horizontal="left" vertical="center" wrapText="1"/>
    </xf>
    <xf numFmtId="0" fontId="90" fillId="0" borderId="119" xfId="11" applyFont="1" applyFill="1" applyBorder="1" applyAlignment="1">
      <alignment wrapText="1"/>
    </xf>
    <xf numFmtId="0" fontId="92" fillId="3" borderId="20" xfId="9" applyFont="1" applyFill="1" applyBorder="1" applyAlignment="1" applyProtection="1">
      <alignment horizontal="left" vertical="center"/>
      <protection locked="0"/>
    </xf>
    <xf numFmtId="0" fontId="90" fillId="3" borderId="21" xfId="20961" applyFont="1" applyFill="1" applyBorder="1" applyAlignment="1" applyProtection="1"/>
    <xf numFmtId="0" fontId="112" fillId="0" borderId="103" xfId="0" applyFont="1" applyBorder="1" applyAlignment="1">
      <alignment wrapText="1"/>
    </xf>
    <xf numFmtId="0" fontId="112" fillId="0" borderId="54" xfId="0" applyFont="1" applyFill="1" applyBorder="1" applyAlignment="1">
      <alignment horizontal="center" vertical="center" wrapText="1"/>
    </xf>
    <xf numFmtId="193" fontId="96" fillId="0" borderId="139" xfId="0" applyNumberFormat="1" applyFont="1" applyFill="1" applyBorder="1" applyAlignment="1" applyProtection="1">
      <alignment vertical="center"/>
      <protection locked="0"/>
    </xf>
    <xf numFmtId="193" fontId="96" fillId="0" borderId="17" xfId="0" applyNumberFormat="1" applyFont="1" applyFill="1" applyBorder="1" applyAlignment="1" applyProtection="1">
      <alignment vertical="center" wrapText="1"/>
      <protection locked="0"/>
    </xf>
    <xf numFmtId="193" fontId="96" fillId="0" borderId="17" xfId="0" applyNumberFormat="1" applyFont="1" applyFill="1" applyBorder="1" applyAlignment="1" applyProtection="1">
      <alignment horizontal="right" vertical="center" wrapText="1"/>
      <protection locked="0"/>
    </xf>
    <xf numFmtId="10" fontId="3" fillId="0" borderId="17" xfId="20962" applyNumberFormat="1" applyFont="1" applyFill="1" applyBorder="1" applyAlignment="1" applyProtection="1">
      <alignment horizontal="right" vertical="center" wrapText="1"/>
      <protection locked="0"/>
    </xf>
    <xf numFmtId="10" fontId="96" fillId="2" borderId="17" xfId="20962" applyNumberFormat="1" applyFont="1" applyFill="1" applyBorder="1" applyAlignment="1" applyProtection="1">
      <alignment vertical="center"/>
      <protection locked="0"/>
    </xf>
    <xf numFmtId="10" fontId="96" fillId="37" borderId="61" xfId="20962" applyNumberFormat="1" applyFont="1" applyFill="1" applyBorder="1"/>
    <xf numFmtId="193" fontId="96" fillId="2" borderId="17" xfId="0" applyNumberFormat="1" applyFont="1" applyFill="1" applyBorder="1" applyAlignment="1" applyProtection="1">
      <alignment vertical="center"/>
      <protection locked="0"/>
    </xf>
    <xf numFmtId="193" fontId="96" fillId="0" borderId="136" xfId="0" applyNumberFormat="1" applyFont="1" applyFill="1" applyBorder="1" applyAlignment="1" applyProtection="1">
      <alignment vertical="center"/>
      <protection locked="0"/>
    </xf>
    <xf numFmtId="10" fontId="96" fillId="0" borderId="20" xfId="20962" applyNumberFormat="1" applyFont="1" applyFill="1" applyBorder="1" applyAlignment="1" applyProtection="1">
      <alignment vertical="center"/>
      <protection locked="0"/>
    </xf>
    <xf numFmtId="0" fontId="2" fillId="0" borderId="145" xfId="0" applyFont="1" applyFill="1" applyBorder="1" applyAlignment="1" applyProtection="1">
      <alignment horizontal="center" vertical="center" wrapText="1"/>
    </xf>
    <xf numFmtId="0" fontId="2" fillId="0" borderId="146" xfId="0" applyFont="1" applyFill="1" applyBorder="1" applyAlignment="1" applyProtection="1">
      <alignment horizontal="center" vertical="center" wrapText="1"/>
    </xf>
    <xf numFmtId="0" fontId="104" fillId="0" borderId="147" xfId="0" applyNumberFormat="1" applyFont="1" applyFill="1" applyBorder="1" applyAlignment="1">
      <alignment vertical="center" wrapText="1"/>
    </xf>
    <xf numFmtId="193" fontId="94" fillId="0" borderId="145" xfId="0" applyNumberFormat="1" applyFont="1" applyFill="1" applyBorder="1" applyAlignment="1" applyProtection="1">
      <alignment horizontal="right"/>
    </xf>
    <xf numFmtId="193" fontId="94" fillId="36" borderId="145" xfId="0" applyNumberFormat="1" applyFont="1" applyFill="1" applyBorder="1" applyAlignment="1" applyProtection="1">
      <alignment horizontal="right"/>
    </xf>
    <xf numFmtId="193" fontId="94" fillId="36" borderId="146" xfId="0" applyNumberFormat="1" applyFont="1" applyFill="1" applyBorder="1" applyAlignment="1" applyProtection="1">
      <alignment horizontal="right"/>
    </xf>
    <xf numFmtId="0" fontId="2" fillId="0" borderId="147" xfId="0" applyNumberFormat="1" applyFont="1" applyFill="1" applyBorder="1" applyAlignment="1">
      <alignment horizontal="left" vertical="center" wrapText="1" indent="4"/>
    </xf>
    <xf numFmtId="0" fontId="45" fillId="0" borderId="147" xfId="0" applyNumberFormat="1" applyFont="1" applyFill="1" applyBorder="1" applyAlignment="1">
      <alignment vertical="center" wrapText="1"/>
    </xf>
    <xf numFmtId="0" fontId="2" fillId="0" borderId="145" xfId="0" applyFont="1" applyFill="1" applyBorder="1" applyAlignment="1" applyProtection="1">
      <alignment horizontal="left" vertical="center" indent="11"/>
      <protection locked="0"/>
    </xf>
    <xf numFmtId="0" fontId="46" fillId="0" borderId="145" xfId="0" applyFont="1" applyFill="1" applyBorder="1" applyAlignment="1" applyProtection="1">
      <alignment horizontal="left" vertical="center" indent="17"/>
      <protection locked="0"/>
    </xf>
    <xf numFmtId="0" fontId="111" fillId="0" borderId="145" xfId="0" applyFont="1" applyBorder="1" applyAlignment="1">
      <alignment vertical="center"/>
    </xf>
    <xf numFmtId="0" fontId="95" fillId="0" borderId="145" xfId="0" applyNumberFormat="1" applyFont="1" applyFill="1" applyBorder="1" applyAlignment="1">
      <alignment vertical="center" wrapText="1"/>
    </xf>
    <xf numFmtId="0" fontId="96" fillId="0" borderId="147" xfId="0" applyNumberFormat="1" applyFont="1" applyFill="1" applyBorder="1" applyAlignment="1">
      <alignment horizontal="left" vertical="center" wrapText="1"/>
    </xf>
    <xf numFmtId="0" fontId="2" fillId="0" borderId="147" xfId="0" applyNumberFormat="1" applyFont="1" applyFill="1" applyBorder="1" applyAlignment="1">
      <alignment horizontal="left" vertical="center" wrapText="1"/>
    </xf>
    <xf numFmtId="193" fontId="94" fillId="0" borderId="21" xfId="0" applyNumberFormat="1" applyFont="1" applyFill="1" applyBorder="1" applyAlignment="1" applyProtection="1">
      <alignment horizontal="right"/>
    </xf>
    <xf numFmtId="193" fontId="94" fillId="36" borderId="21" xfId="0" applyNumberFormat="1" applyFont="1" applyFill="1" applyBorder="1" applyAlignment="1" applyProtection="1">
      <alignment horizontal="right"/>
    </xf>
    <xf numFmtId="193" fontId="94" fillId="36" borderId="22" xfId="0" applyNumberFormat="1" applyFont="1" applyFill="1" applyBorder="1" applyAlignment="1" applyProtection="1">
      <alignment horizontal="right"/>
    </xf>
    <xf numFmtId="164" fontId="115" fillId="0" borderId="119" xfId="7" applyNumberFormat="1" applyFont="1" applyFill="1" applyBorder="1"/>
    <xf numFmtId="3" fontId="113" fillId="0" borderId="145" xfId="0" applyNumberFormat="1" applyFont="1" applyFill="1" applyBorder="1"/>
    <xf numFmtId="0" fontId="113" fillId="0" borderId="145" xfId="0" applyFont="1" applyBorder="1"/>
    <xf numFmtId="3" fontId="116" fillId="0" borderId="145" xfId="0" applyNumberFormat="1" applyFont="1" applyFill="1" applyBorder="1"/>
    <xf numFmtId="0" fontId="116" fillId="0" borderId="145" xfId="0" applyFont="1" applyBorder="1"/>
    <xf numFmtId="3" fontId="112" fillId="0" borderId="145" xfId="0" applyNumberFormat="1" applyFont="1" applyBorder="1"/>
    <xf numFmtId="3" fontId="115" fillId="0" borderId="145" xfId="0" applyNumberFormat="1" applyFont="1" applyBorder="1"/>
    <xf numFmtId="3" fontId="112" fillId="0" borderId="145" xfId="0" applyNumberFormat="1" applyFont="1" applyBorder="1" applyAlignment="1">
      <alignment horizontal="left" indent="1"/>
    </xf>
    <xf numFmtId="3" fontId="112" fillId="0" borderId="145" xfId="0" applyNumberFormat="1" applyFont="1" applyFill="1" applyBorder="1" applyAlignment="1">
      <alignment horizontal="left" indent="1"/>
    </xf>
    <xf numFmtId="3" fontId="112" fillId="0" borderId="145" xfId="0" applyNumberFormat="1" applyFont="1" applyFill="1" applyBorder="1"/>
    <xf numFmtId="3" fontId="115" fillId="82" borderId="145" xfId="0" applyNumberFormat="1" applyFont="1" applyFill="1" applyBorder="1"/>
    <xf numFmtId="3" fontId="112" fillId="0" borderId="146" xfId="0" applyNumberFormat="1" applyFont="1" applyBorder="1"/>
    <xf numFmtId="3" fontId="112" fillId="79" borderId="145" xfId="0" applyNumberFormat="1" applyFont="1" applyFill="1" applyBorder="1"/>
    <xf numFmtId="3" fontId="112" fillId="79" borderId="146" xfId="0" applyNumberFormat="1" applyFont="1" applyFill="1" applyBorder="1"/>
    <xf numFmtId="3" fontId="112" fillId="0" borderId="146" xfId="0" applyNumberFormat="1" applyFont="1" applyFill="1" applyBorder="1"/>
    <xf numFmtId="3" fontId="112" fillId="0" borderId="145" xfId="0" applyNumberFormat="1" applyFont="1" applyBorder="1" applyAlignment="1">
      <alignment horizontal="center"/>
    </xf>
    <xf numFmtId="3" fontId="112" fillId="0" borderId="145" xfId="0" applyNumberFormat="1" applyFont="1" applyBorder="1" applyAlignment="1">
      <alignment horizontal="center" vertical="center" wrapText="1"/>
    </xf>
    <xf numFmtId="3" fontId="112" fillId="0" borderId="145" xfId="0" applyNumberFormat="1" applyFont="1" applyBorder="1" applyAlignment="1">
      <alignment horizontal="center" vertical="center"/>
    </xf>
    <xf numFmtId="3" fontId="117" fillId="0" borderId="145" xfId="0" applyNumberFormat="1" applyFont="1" applyBorder="1"/>
    <xf numFmtId="165" fontId="144" fillId="0" borderId="145" xfId="20962" applyNumberFormat="1" applyFont="1" applyBorder="1"/>
    <xf numFmtId="195" fontId="144" fillId="0" borderId="145" xfId="7" applyNumberFormat="1" applyFont="1" applyBorder="1"/>
    <xf numFmtId="43" fontId="144" fillId="0" borderId="145" xfId="7" applyNumberFormat="1" applyFont="1" applyBorder="1"/>
    <xf numFmtId="43" fontId="144" fillId="0" borderId="145" xfId="7" applyFont="1" applyBorder="1"/>
    <xf numFmtId="0" fontId="150" fillId="0" borderId="0" xfId="0" applyFont="1" applyAlignment="1">
      <alignment horizontal="right"/>
    </xf>
    <xf numFmtId="0" fontId="93" fillId="0" borderId="64" xfId="0" applyFont="1" applyBorder="1" applyAlignment="1">
      <alignment horizontal="left" wrapText="1"/>
    </xf>
    <xf numFmtId="0" fontId="93" fillId="0" borderId="63" xfId="0" applyFont="1" applyBorder="1" applyAlignment="1">
      <alignment horizontal="left" wrapText="1"/>
    </xf>
    <xf numFmtId="0" fontId="138" fillId="0" borderId="127" xfId="0" applyFont="1" applyBorder="1" applyAlignment="1">
      <alignment horizontal="center" vertical="center"/>
    </xf>
    <xf numFmtId="0" fontId="138" fillId="0" borderId="29" xfId="0" applyFont="1" applyBorder="1" applyAlignment="1">
      <alignment horizontal="center" vertical="center"/>
    </xf>
    <xf numFmtId="0" fontId="138" fillId="0" borderId="128" xfId="0" applyFont="1" applyBorder="1" applyAlignment="1">
      <alignment horizontal="center" vertical="center"/>
    </xf>
    <xf numFmtId="0" fontId="139" fillId="0" borderId="127" xfId="0" applyFont="1" applyBorder="1" applyAlignment="1">
      <alignment horizontal="center"/>
    </xf>
    <xf numFmtId="0" fontId="139" fillId="0" borderId="29" xfId="0" applyFont="1" applyBorder="1" applyAlignment="1">
      <alignment horizontal="center"/>
    </xf>
    <xf numFmtId="0" fontId="139" fillId="0" borderId="128" xfId="0" applyFont="1" applyBorder="1" applyAlignment="1">
      <alignment horizontal="center"/>
    </xf>
    <xf numFmtId="3" fontId="0" fillId="0" borderId="120" xfId="0" applyNumberFormat="1" applyBorder="1" applyAlignment="1">
      <alignment horizontal="center"/>
    </xf>
    <xf numFmtId="3" fontId="0" fillId="0" borderId="121" xfId="0" applyNumberFormat="1" applyBorder="1" applyAlignment="1">
      <alignment horizontal="center"/>
    </xf>
    <xf numFmtId="3" fontId="0" fillId="0" borderId="122" xfId="0" applyNumberFormat="1" applyBorder="1" applyAlignment="1">
      <alignment horizontal="center"/>
    </xf>
    <xf numFmtId="0" fontId="0" fillId="0" borderId="106" xfId="0" applyBorder="1" applyAlignment="1">
      <alignment horizontal="center" vertical="center"/>
    </xf>
    <xf numFmtId="0" fontId="121" fillId="0" borderId="107" xfId="0" applyFont="1" applyBorder="1" applyAlignment="1">
      <alignment horizontal="center" vertical="center"/>
    </xf>
    <xf numFmtId="0" fontId="121" fillId="0" borderId="7" xfId="0" applyFont="1" applyBorder="1" applyAlignment="1">
      <alignment horizontal="center" vertical="center"/>
    </xf>
    <xf numFmtId="0" fontId="122" fillId="0" borderId="15" xfId="0" applyFont="1" applyFill="1" applyBorder="1" applyAlignment="1" applyProtection="1">
      <alignment horizontal="center" vertical="center"/>
    </xf>
    <xf numFmtId="0" fontId="122" fillId="0" borderId="16" xfId="0" applyFont="1" applyFill="1" applyBorder="1" applyAlignment="1" applyProtection="1">
      <alignment horizontal="center" vertical="center"/>
    </xf>
    <xf numFmtId="0" fontId="0" fillId="0" borderId="108" xfId="0" applyBorder="1" applyAlignment="1">
      <alignment horizontal="center"/>
    </xf>
    <xf numFmtId="0" fontId="0" fillId="0" borderId="109" xfId="0" applyBorder="1" applyAlignment="1">
      <alignment horizontal="center"/>
    </xf>
    <xf numFmtId="0" fontId="0" fillId="0" borderId="110" xfId="0" applyBorder="1" applyAlignment="1">
      <alignment horizontal="center"/>
    </xf>
    <xf numFmtId="0" fontId="0" fillId="0" borderId="66" xfId="0" applyBorder="1" applyAlignment="1">
      <alignment horizontal="center" vertical="center"/>
    </xf>
    <xf numFmtId="0" fontId="0" fillId="0" borderId="73" xfId="0" applyBorder="1" applyAlignment="1">
      <alignment horizontal="center" vertical="center"/>
    </xf>
    <xf numFmtId="0" fontId="121" fillId="0" borderId="123"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wrapText="1"/>
    </xf>
    <xf numFmtId="0" fontId="0" fillId="0" borderId="145" xfId="0" applyBorder="1" applyAlignment="1">
      <alignment horizontal="center" vertical="center" wrapText="1"/>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119" xfId="0" applyFont="1" applyFill="1" applyBorder="1" applyAlignment="1">
      <alignment horizontal="center" vertical="center" wrapText="1"/>
    </xf>
    <xf numFmtId="0" fontId="84" fillId="0" borderId="119" xfId="0" applyFont="1" applyFill="1" applyBorder="1" applyAlignment="1">
      <alignment horizontal="center" vertical="center" wrapText="1"/>
    </xf>
    <xf numFmtId="0" fontId="45" fillId="0" borderId="11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6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7"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0" xfId="1" applyNumberFormat="1" applyFont="1" applyFill="1" applyBorder="1" applyAlignment="1" applyProtection="1">
      <alignment horizontal="center" vertical="center" wrapText="1"/>
      <protection locked="0"/>
    </xf>
    <xf numFmtId="164" fontId="45" fillId="0" borderId="71" xfId="1" applyNumberFormat="1" applyFont="1" applyFill="1" applyBorder="1" applyAlignment="1" applyProtection="1">
      <alignment horizontal="center" vertical="center" wrapText="1"/>
      <protection locked="0"/>
    </xf>
    <xf numFmtId="0" fontId="3" fillId="0" borderId="69"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3" xfId="0" applyFont="1" applyFill="1" applyBorder="1" applyAlignment="1">
      <alignment horizontal="left" vertical="center"/>
    </xf>
    <xf numFmtId="0" fontId="99"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78" xfId="0" applyFont="1" applyBorder="1" applyAlignment="1">
      <alignment horizontal="center" vertical="center" wrapText="1"/>
    </xf>
    <xf numFmtId="0" fontId="115" fillId="0" borderId="96" xfId="0" applyNumberFormat="1" applyFont="1" applyFill="1" applyBorder="1" applyAlignment="1">
      <alignment horizontal="left" vertical="center" wrapText="1"/>
    </xf>
    <xf numFmtId="0" fontId="115" fillId="0" borderId="97" xfId="0" applyNumberFormat="1" applyFont="1" applyFill="1" applyBorder="1" applyAlignment="1">
      <alignment horizontal="left" vertical="center" wrapText="1"/>
    </xf>
    <xf numFmtId="0" fontId="115" fillId="0" borderId="101" xfId="0" applyNumberFormat="1" applyFont="1" applyFill="1" applyBorder="1" applyAlignment="1">
      <alignment horizontal="left" vertical="center" wrapText="1"/>
    </xf>
    <xf numFmtId="0" fontId="115" fillId="0" borderId="102" xfId="0" applyNumberFormat="1" applyFont="1" applyFill="1" applyBorder="1" applyAlignment="1">
      <alignment horizontal="left" vertical="center" wrapText="1"/>
    </xf>
    <xf numFmtId="0" fontId="115" fillId="0" borderId="104" xfId="0" applyNumberFormat="1" applyFont="1" applyFill="1" applyBorder="1" applyAlignment="1">
      <alignment horizontal="left" vertical="center" wrapText="1"/>
    </xf>
    <xf numFmtId="0" fontId="115" fillId="0" borderId="105" xfId="0" applyNumberFormat="1" applyFont="1" applyFill="1" applyBorder="1" applyAlignment="1">
      <alignment horizontal="left" vertical="center" wrapText="1"/>
    </xf>
    <xf numFmtId="0" fontId="116" fillId="0" borderId="98" xfId="0" applyFont="1" applyFill="1" applyBorder="1" applyAlignment="1">
      <alignment horizontal="center" vertical="center" wrapText="1"/>
    </xf>
    <xf numFmtId="0" fontId="116" fillId="0" borderId="99" xfId="0" applyFont="1" applyFill="1" applyBorder="1" applyAlignment="1">
      <alignment horizontal="center" vertical="center" wrapText="1"/>
    </xf>
    <xf numFmtId="0" fontId="116" fillId="0" borderId="100" xfId="0" applyFont="1" applyFill="1" applyBorder="1" applyAlignment="1">
      <alignment horizontal="center" vertical="center" wrapText="1"/>
    </xf>
    <xf numFmtId="0" fontId="116" fillId="0" borderId="81" xfId="0" applyFont="1" applyFill="1" applyBorder="1" applyAlignment="1">
      <alignment horizontal="center" vertical="center" wrapText="1"/>
    </xf>
    <xf numFmtId="0" fontId="116" fillId="0" borderId="103" xfId="0" applyFont="1" applyFill="1" applyBorder="1" applyAlignment="1">
      <alignment horizontal="center" vertical="center" wrapText="1"/>
    </xf>
    <xf numFmtId="0" fontId="116" fillId="0" borderId="73" xfId="0" applyFont="1" applyFill="1" applyBorder="1" applyAlignment="1">
      <alignment horizontal="center" vertical="center" wrapText="1"/>
    </xf>
    <xf numFmtId="0" fontId="112" fillId="0" borderId="123"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19" xfId="0" applyFont="1" applyBorder="1" applyAlignment="1">
      <alignment horizontal="center" vertical="center" wrapText="1"/>
    </xf>
    <xf numFmtId="0" fontId="120" fillId="0" borderId="119" xfId="0" applyFont="1" applyFill="1" applyBorder="1" applyAlignment="1">
      <alignment horizontal="center" vertical="center"/>
    </xf>
    <xf numFmtId="0" fontId="120" fillId="0" borderId="98" xfId="0" applyFont="1" applyFill="1" applyBorder="1" applyAlignment="1">
      <alignment horizontal="center" vertical="center"/>
    </xf>
    <xf numFmtId="0" fontId="120" fillId="0" borderId="100" xfId="0" applyFont="1" applyFill="1" applyBorder="1" applyAlignment="1">
      <alignment horizontal="center" vertical="center"/>
    </xf>
    <xf numFmtId="0" fontId="120" fillId="0" borderId="81" xfId="0" applyFont="1" applyFill="1" applyBorder="1" applyAlignment="1">
      <alignment horizontal="center" vertical="center"/>
    </xf>
    <xf numFmtId="0" fontId="120" fillId="0" borderId="73" xfId="0" applyFont="1" applyFill="1" applyBorder="1" applyAlignment="1">
      <alignment horizontal="center" vertical="center"/>
    </xf>
    <xf numFmtId="0" fontId="116" fillId="0" borderId="119" xfId="0" applyFont="1" applyFill="1" applyBorder="1" applyAlignment="1">
      <alignment horizontal="center" vertical="center" wrapText="1"/>
    </xf>
    <xf numFmtId="0" fontId="112" fillId="0" borderId="122" xfId="0" applyFont="1" applyBorder="1" applyAlignment="1">
      <alignment horizontal="center" vertical="center" wrapText="1"/>
    </xf>
    <xf numFmtId="0" fontId="115" fillId="0" borderId="98" xfId="0" applyFont="1" applyFill="1" applyBorder="1" applyAlignment="1">
      <alignment horizontal="center" vertical="center" wrapText="1"/>
    </xf>
    <xf numFmtId="0" fontId="115" fillId="0" borderId="100" xfId="0" applyFont="1" applyFill="1" applyBorder="1" applyAlignment="1">
      <alignment horizontal="center" vertical="center" wrapText="1"/>
    </xf>
    <xf numFmtId="0" fontId="115" fillId="0" borderId="68" xfId="0" applyFont="1" applyFill="1" applyBorder="1" applyAlignment="1">
      <alignment horizontal="center" vertical="center" wrapText="1"/>
    </xf>
    <xf numFmtId="0" fontId="115" fillId="0" borderId="66" xfId="0" applyFont="1" applyFill="1" applyBorder="1" applyAlignment="1">
      <alignment horizontal="center" vertical="center" wrapText="1"/>
    </xf>
    <xf numFmtId="0" fontId="115" fillId="0" borderId="81" xfId="0" applyFont="1" applyFill="1" applyBorder="1" applyAlignment="1">
      <alignment horizontal="center" vertical="center" wrapText="1"/>
    </xf>
    <xf numFmtId="0" fontId="115" fillId="0" borderId="73" xfId="0" applyFont="1" applyFill="1" applyBorder="1" applyAlignment="1">
      <alignment horizontal="center" vertical="center" wrapText="1"/>
    </xf>
    <xf numFmtId="0" fontId="112" fillId="0" borderId="120" xfId="0" applyFont="1" applyFill="1" applyBorder="1" applyAlignment="1">
      <alignment horizontal="center" vertical="center" wrapText="1"/>
    </xf>
    <xf numFmtId="0" fontId="112" fillId="0" borderId="121"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74" xfId="0" applyFont="1" applyFill="1" applyBorder="1" applyAlignment="1">
      <alignment horizontal="center" vertical="center" wrapText="1"/>
    </xf>
    <xf numFmtId="0" fontId="112" fillId="0" borderId="73" xfId="0" applyFont="1" applyBorder="1" applyAlignment="1">
      <alignment horizontal="center" vertical="center" wrapText="1"/>
    </xf>
    <xf numFmtId="0" fontId="112" fillId="0" borderId="78" xfId="0" applyFont="1" applyBorder="1" applyAlignment="1">
      <alignment horizontal="center" vertical="center" wrapText="1"/>
    </xf>
    <xf numFmtId="0" fontId="115" fillId="0" borderId="53" xfId="0" applyNumberFormat="1" applyFont="1" applyFill="1" applyBorder="1" applyAlignment="1">
      <alignment horizontal="left" vertical="top" wrapText="1"/>
    </xf>
    <xf numFmtId="0" fontId="115" fillId="0" borderId="75" xfId="0" applyNumberFormat="1" applyFont="1" applyFill="1" applyBorder="1" applyAlignment="1">
      <alignment horizontal="left" vertical="top" wrapText="1"/>
    </xf>
    <xf numFmtId="0" fontId="115" fillId="0" borderId="61" xfId="0" applyNumberFormat="1" applyFont="1" applyFill="1" applyBorder="1" applyAlignment="1">
      <alignment horizontal="left" vertical="top" wrapText="1"/>
    </xf>
    <xf numFmtId="0" fontId="115" fillId="0" borderId="88" xfId="0" applyNumberFormat="1" applyFont="1" applyFill="1" applyBorder="1" applyAlignment="1">
      <alignment horizontal="left" vertical="top" wrapText="1"/>
    </xf>
    <xf numFmtId="0" fontId="115" fillId="0" borderId="95" xfId="0" applyNumberFormat="1" applyFont="1" applyFill="1" applyBorder="1" applyAlignment="1">
      <alignment horizontal="left" vertical="top" wrapText="1"/>
    </xf>
    <xf numFmtId="0" fontId="115" fillId="0" borderId="126" xfId="0" applyNumberFormat="1" applyFont="1" applyFill="1" applyBorder="1" applyAlignment="1">
      <alignment horizontal="left" vertical="top" wrapText="1"/>
    </xf>
    <xf numFmtId="0" fontId="115" fillId="0" borderId="82" xfId="0" applyFont="1" applyFill="1" applyBorder="1" applyAlignment="1">
      <alignment horizontal="center" vertical="center" wrapText="1"/>
    </xf>
    <xf numFmtId="0" fontId="115" fillId="0" borderId="65" xfId="0" applyFont="1" applyFill="1" applyBorder="1" applyAlignment="1">
      <alignment horizontal="center" vertical="center" wrapText="1"/>
    </xf>
    <xf numFmtId="0" fontId="112" fillId="0" borderId="67"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8" xfId="0" applyFont="1" applyFill="1" applyBorder="1" applyAlignment="1">
      <alignment horizontal="center" vertical="center" wrapText="1"/>
    </xf>
    <xf numFmtId="0" fontId="112" fillId="0" borderId="98" xfId="0" applyFont="1" applyBorder="1" applyAlignment="1">
      <alignment horizontal="center" vertical="top" wrapText="1"/>
    </xf>
    <xf numFmtId="0" fontId="112" fillId="0" borderId="99" xfId="0" applyFont="1" applyBorder="1" applyAlignment="1">
      <alignment horizontal="center" vertical="top" wrapText="1"/>
    </xf>
    <xf numFmtId="0" fontId="112" fillId="0" borderId="98" xfId="0" applyFont="1" applyFill="1" applyBorder="1" applyAlignment="1">
      <alignment horizontal="center" vertical="top" wrapText="1"/>
    </xf>
    <xf numFmtId="0" fontId="112" fillId="0" borderId="121" xfId="0" applyFont="1" applyFill="1" applyBorder="1" applyAlignment="1">
      <alignment horizontal="center" vertical="top" wrapText="1"/>
    </xf>
    <xf numFmtId="0" fontId="112" fillId="0" borderId="122" xfId="0" applyFont="1" applyFill="1" applyBorder="1" applyAlignment="1">
      <alignment horizontal="center" vertical="top" wrapText="1"/>
    </xf>
    <xf numFmtId="0" fontId="132" fillId="0" borderId="111" xfId="0" applyNumberFormat="1" applyFont="1" applyFill="1" applyBorder="1" applyAlignment="1">
      <alignment horizontal="left" vertical="top" wrapText="1"/>
    </xf>
    <xf numFmtId="0" fontId="132" fillId="0" borderId="112" xfId="0" applyNumberFormat="1" applyFont="1" applyFill="1" applyBorder="1" applyAlignment="1">
      <alignment horizontal="left" vertical="top" wrapText="1"/>
    </xf>
    <xf numFmtId="0" fontId="118" fillId="0" borderId="98" xfId="0" applyFont="1" applyBorder="1" applyAlignment="1">
      <alignment horizontal="center" vertical="center"/>
    </xf>
    <xf numFmtId="0" fontId="118" fillId="0" borderId="100" xfId="0" applyFont="1" applyBorder="1" applyAlignment="1">
      <alignment horizontal="center" vertical="center"/>
    </xf>
    <xf numFmtId="0" fontId="118" fillId="0" borderId="81" xfId="0" applyFont="1" applyBorder="1" applyAlignment="1">
      <alignment horizontal="center" vertical="center"/>
    </xf>
    <xf numFmtId="0" fontId="118" fillId="0" borderId="73" xfId="0" applyFont="1" applyBorder="1" applyAlignment="1">
      <alignment horizontal="center" vertical="center"/>
    </xf>
    <xf numFmtId="0" fontId="117" fillId="0" borderId="119" xfId="0" applyFont="1" applyBorder="1" applyAlignment="1">
      <alignment horizontal="center" vertical="center" wrapText="1"/>
    </xf>
    <xf numFmtId="0" fontId="117" fillId="0" borderId="123" xfId="0" applyFont="1" applyBorder="1" applyAlignment="1">
      <alignment horizontal="center" vertical="center" wrapText="1"/>
    </xf>
    <xf numFmtId="3" fontId="112" fillId="0" borderId="145" xfId="0" applyNumberFormat="1" applyFont="1" applyBorder="1" applyAlignment="1">
      <alignment horizontal="left" wrapText="1"/>
    </xf>
    <xf numFmtId="3" fontId="112" fillId="0" borderId="145" xfId="0" applyNumberFormat="1" applyFont="1" applyBorder="1" applyAlignment="1">
      <alignment horizontal="left" vertical="center" wrapText="1"/>
    </xf>
    <xf numFmtId="3" fontId="115" fillId="0" borderId="145" xfId="0" applyNumberFormat="1" applyFont="1" applyBorder="1" applyAlignment="1">
      <alignment horizontal="left" vertical="center" wrapText="1"/>
    </xf>
    <xf numFmtId="3" fontId="122" fillId="0" borderId="145" xfId="0" applyNumberFormat="1" applyFont="1" applyBorder="1" applyAlignment="1">
      <alignment horizontal="right" vertical="center" wrapText="1"/>
    </xf>
  </cellXfs>
  <cellStyles count="21415">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0968" xr:uid="{00000000-0005-0000-0000-0000C3020000}"/>
    <cellStyle name="Calculation 2 10 3" xfId="724" xr:uid="{00000000-0005-0000-0000-0000C4020000}"/>
    <cellStyle name="Calculation 2 10 3 2" xfId="20969" xr:uid="{00000000-0005-0000-0000-0000C5020000}"/>
    <cellStyle name="Calculation 2 10 4" xfId="725" xr:uid="{00000000-0005-0000-0000-0000C6020000}"/>
    <cellStyle name="Calculation 2 10 4 2" xfId="20970" xr:uid="{00000000-0005-0000-0000-0000C7020000}"/>
    <cellStyle name="Calculation 2 10 5" xfId="726" xr:uid="{00000000-0005-0000-0000-0000C8020000}"/>
    <cellStyle name="Calculation 2 10 5 2" xfId="20971" xr:uid="{00000000-0005-0000-0000-0000C9020000}"/>
    <cellStyle name="Calculation 2 11" xfId="727" xr:uid="{00000000-0005-0000-0000-0000CA020000}"/>
    <cellStyle name="Calculation 2 11 2" xfId="728" xr:uid="{00000000-0005-0000-0000-0000CB020000}"/>
    <cellStyle name="Calculation 2 11 2 2" xfId="20973" xr:uid="{00000000-0005-0000-0000-0000CC020000}"/>
    <cellStyle name="Calculation 2 11 3" xfId="729" xr:uid="{00000000-0005-0000-0000-0000CD020000}"/>
    <cellStyle name="Calculation 2 11 3 2" xfId="20974" xr:uid="{00000000-0005-0000-0000-0000CE020000}"/>
    <cellStyle name="Calculation 2 11 4" xfId="730" xr:uid="{00000000-0005-0000-0000-0000CF020000}"/>
    <cellStyle name="Calculation 2 11 4 2" xfId="20975" xr:uid="{00000000-0005-0000-0000-0000D0020000}"/>
    <cellStyle name="Calculation 2 11 5" xfId="731" xr:uid="{00000000-0005-0000-0000-0000D1020000}"/>
    <cellStyle name="Calculation 2 11 5 2" xfId="20976" xr:uid="{00000000-0005-0000-0000-0000D2020000}"/>
    <cellStyle name="Calculation 2 11 6" xfId="20972" xr:uid="{00000000-0005-0000-0000-0000D3020000}"/>
    <cellStyle name="Calculation 2 12" xfId="732" xr:uid="{00000000-0005-0000-0000-0000D4020000}"/>
    <cellStyle name="Calculation 2 12 2" xfId="733" xr:uid="{00000000-0005-0000-0000-0000D5020000}"/>
    <cellStyle name="Calculation 2 12 2 2" xfId="20978" xr:uid="{00000000-0005-0000-0000-0000D6020000}"/>
    <cellStyle name="Calculation 2 12 3" xfId="734" xr:uid="{00000000-0005-0000-0000-0000D7020000}"/>
    <cellStyle name="Calculation 2 12 3 2" xfId="20979" xr:uid="{00000000-0005-0000-0000-0000D8020000}"/>
    <cellStyle name="Calculation 2 12 4" xfId="735" xr:uid="{00000000-0005-0000-0000-0000D9020000}"/>
    <cellStyle name="Calculation 2 12 4 2" xfId="20980" xr:uid="{00000000-0005-0000-0000-0000DA020000}"/>
    <cellStyle name="Calculation 2 12 5" xfId="736" xr:uid="{00000000-0005-0000-0000-0000DB020000}"/>
    <cellStyle name="Calculation 2 12 5 2" xfId="20981" xr:uid="{00000000-0005-0000-0000-0000DC020000}"/>
    <cellStyle name="Calculation 2 12 6" xfId="20977" xr:uid="{00000000-0005-0000-0000-0000DD020000}"/>
    <cellStyle name="Calculation 2 13" xfId="737" xr:uid="{00000000-0005-0000-0000-0000DE020000}"/>
    <cellStyle name="Calculation 2 13 2" xfId="738" xr:uid="{00000000-0005-0000-0000-0000DF020000}"/>
    <cellStyle name="Calculation 2 13 2 2" xfId="20983" xr:uid="{00000000-0005-0000-0000-0000E0020000}"/>
    <cellStyle name="Calculation 2 13 3" xfId="739" xr:uid="{00000000-0005-0000-0000-0000E1020000}"/>
    <cellStyle name="Calculation 2 13 3 2" xfId="20984" xr:uid="{00000000-0005-0000-0000-0000E2020000}"/>
    <cellStyle name="Calculation 2 13 4" xfId="740" xr:uid="{00000000-0005-0000-0000-0000E3020000}"/>
    <cellStyle name="Calculation 2 13 4 2" xfId="20985" xr:uid="{00000000-0005-0000-0000-0000E4020000}"/>
    <cellStyle name="Calculation 2 13 5" xfId="20982" xr:uid="{00000000-0005-0000-0000-0000E5020000}"/>
    <cellStyle name="Calculation 2 14" xfId="741" xr:uid="{00000000-0005-0000-0000-0000E6020000}"/>
    <cellStyle name="Calculation 2 14 2" xfId="20986" xr:uid="{00000000-0005-0000-0000-0000E7020000}"/>
    <cellStyle name="Calculation 2 15" xfId="742" xr:uid="{00000000-0005-0000-0000-0000E8020000}"/>
    <cellStyle name="Calculation 2 15 2" xfId="20987" xr:uid="{00000000-0005-0000-0000-0000E9020000}"/>
    <cellStyle name="Calculation 2 16" xfId="743" xr:uid="{00000000-0005-0000-0000-0000EA020000}"/>
    <cellStyle name="Calculation 2 16 2" xfId="20988" xr:uid="{00000000-0005-0000-0000-0000EB020000}"/>
    <cellStyle name="Calculation 2 17" xfId="20967" xr:uid="{00000000-0005-0000-0000-0000EC020000}"/>
    <cellStyle name="Calculation 2 2" xfId="744" xr:uid="{00000000-0005-0000-0000-0000ED020000}"/>
    <cellStyle name="Calculation 2 2 10" xfId="20989" xr:uid="{00000000-0005-0000-0000-0000EE020000}"/>
    <cellStyle name="Calculation 2 2 2" xfId="745" xr:uid="{00000000-0005-0000-0000-0000EF020000}"/>
    <cellStyle name="Calculation 2 2 2 2" xfId="746" xr:uid="{00000000-0005-0000-0000-0000F0020000}"/>
    <cellStyle name="Calculation 2 2 2 2 2" xfId="20991" xr:uid="{00000000-0005-0000-0000-0000F1020000}"/>
    <cellStyle name="Calculation 2 2 2 3" xfId="747" xr:uid="{00000000-0005-0000-0000-0000F2020000}"/>
    <cellStyle name="Calculation 2 2 2 3 2" xfId="20992" xr:uid="{00000000-0005-0000-0000-0000F3020000}"/>
    <cellStyle name="Calculation 2 2 2 4" xfId="748" xr:uid="{00000000-0005-0000-0000-0000F4020000}"/>
    <cellStyle name="Calculation 2 2 2 4 2" xfId="20993" xr:uid="{00000000-0005-0000-0000-0000F5020000}"/>
    <cellStyle name="Calculation 2 2 2 5" xfId="20990" xr:uid="{00000000-0005-0000-0000-0000F6020000}"/>
    <cellStyle name="Calculation 2 2 3" xfId="749" xr:uid="{00000000-0005-0000-0000-0000F7020000}"/>
    <cellStyle name="Calculation 2 2 3 2" xfId="750" xr:uid="{00000000-0005-0000-0000-0000F8020000}"/>
    <cellStyle name="Calculation 2 2 3 2 2" xfId="20995" xr:uid="{00000000-0005-0000-0000-0000F9020000}"/>
    <cellStyle name="Calculation 2 2 3 3" xfId="751" xr:uid="{00000000-0005-0000-0000-0000FA020000}"/>
    <cellStyle name="Calculation 2 2 3 3 2" xfId="20996" xr:uid="{00000000-0005-0000-0000-0000FB020000}"/>
    <cellStyle name="Calculation 2 2 3 4" xfId="752" xr:uid="{00000000-0005-0000-0000-0000FC020000}"/>
    <cellStyle name="Calculation 2 2 3 4 2" xfId="20997" xr:uid="{00000000-0005-0000-0000-0000FD020000}"/>
    <cellStyle name="Calculation 2 2 3 5" xfId="20994" xr:uid="{00000000-0005-0000-0000-0000FE020000}"/>
    <cellStyle name="Calculation 2 2 4" xfId="753" xr:uid="{00000000-0005-0000-0000-0000FF020000}"/>
    <cellStyle name="Calculation 2 2 4 2" xfId="754" xr:uid="{00000000-0005-0000-0000-000000030000}"/>
    <cellStyle name="Calculation 2 2 4 2 2" xfId="20999" xr:uid="{00000000-0005-0000-0000-000001030000}"/>
    <cellStyle name="Calculation 2 2 4 3" xfId="755" xr:uid="{00000000-0005-0000-0000-000002030000}"/>
    <cellStyle name="Calculation 2 2 4 3 2" xfId="21000" xr:uid="{00000000-0005-0000-0000-000003030000}"/>
    <cellStyle name="Calculation 2 2 4 4" xfId="756" xr:uid="{00000000-0005-0000-0000-000004030000}"/>
    <cellStyle name="Calculation 2 2 4 4 2" xfId="21001" xr:uid="{00000000-0005-0000-0000-000005030000}"/>
    <cellStyle name="Calculation 2 2 4 5" xfId="20998" xr:uid="{00000000-0005-0000-0000-000006030000}"/>
    <cellStyle name="Calculation 2 2 5" xfId="757" xr:uid="{00000000-0005-0000-0000-000007030000}"/>
    <cellStyle name="Calculation 2 2 5 2" xfId="758" xr:uid="{00000000-0005-0000-0000-000008030000}"/>
    <cellStyle name="Calculation 2 2 5 2 2" xfId="21003" xr:uid="{00000000-0005-0000-0000-000009030000}"/>
    <cellStyle name="Calculation 2 2 5 3" xfId="759" xr:uid="{00000000-0005-0000-0000-00000A030000}"/>
    <cellStyle name="Calculation 2 2 5 3 2" xfId="21004" xr:uid="{00000000-0005-0000-0000-00000B030000}"/>
    <cellStyle name="Calculation 2 2 5 4" xfId="760" xr:uid="{00000000-0005-0000-0000-00000C030000}"/>
    <cellStyle name="Calculation 2 2 5 4 2" xfId="21005" xr:uid="{00000000-0005-0000-0000-00000D030000}"/>
    <cellStyle name="Calculation 2 2 5 5" xfId="21002" xr:uid="{00000000-0005-0000-0000-00000E030000}"/>
    <cellStyle name="Calculation 2 2 6" xfId="761" xr:uid="{00000000-0005-0000-0000-00000F030000}"/>
    <cellStyle name="Calculation 2 2 6 2" xfId="21006" xr:uid="{00000000-0005-0000-0000-000010030000}"/>
    <cellStyle name="Calculation 2 2 7" xfId="762" xr:uid="{00000000-0005-0000-0000-000011030000}"/>
    <cellStyle name="Calculation 2 2 7 2" xfId="21007" xr:uid="{00000000-0005-0000-0000-000012030000}"/>
    <cellStyle name="Calculation 2 2 8" xfId="763" xr:uid="{00000000-0005-0000-0000-000013030000}"/>
    <cellStyle name="Calculation 2 2 8 2" xfId="21008" xr:uid="{00000000-0005-0000-0000-000014030000}"/>
    <cellStyle name="Calculation 2 2 9" xfId="764" xr:uid="{00000000-0005-0000-0000-000015030000}"/>
    <cellStyle name="Calculation 2 2 9 2" xfId="21009" xr:uid="{00000000-0005-0000-0000-000016030000}"/>
    <cellStyle name="Calculation 2 3" xfId="765" xr:uid="{00000000-0005-0000-0000-000017030000}"/>
    <cellStyle name="Calculation 2 3 2" xfId="766" xr:uid="{00000000-0005-0000-0000-000018030000}"/>
    <cellStyle name="Calculation 2 3 2 2" xfId="21010" xr:uid="{00000000-0005-0000-0000-000019030000}"/>
    <cellStyle name="Calculation 2 3 3" xfId="767" xr:uid="{00000000-0005-0000-0000-00001A030000}"/>
    <cellStyle name="Calculation 2 3 3 2" xfId="21011" xr:uid="{00000000-0005-0000-0000-00001B030000}"/>
    <cellStyle name="Calculation 2 3 4" xfId="768" xr:uid="{00000000-0005-0000-0000-00001C030000}"/>
    <cellStyle name="Calculation 2 3 4 2" xfId="21012" xr:uid="{00000000-0005-0000-0000-00001D030000}"/>
    <cellStyle name="Calculation 2 3 5" xfId="769" xr:uid="{00000000-0005-0000-0000-00001E030000}"/>
    <cellStyle name="Calculation 2 3 5 2" xfId="21013" xr:uid="{00000000-0005-0000-0000-00001F030000}"/>
    <cellStyle name="Calculation 2 4" xfId="770" xr:uid="{00000000-0005-0000-0000-000020030000}"/>
    <cellStyle name="Calculation 2 4 2" xfId="771" xr:uid="{00000000-0005-0000-0000-000021030000}"/>
    <cellStyle name="Calculation 2 4 2 2" xfId="21014" xr:uid="{00000000-0005-0000-0000-000022030000}"/>
    <cellStyle name="Calculation 2 4 3" xfId="772" xr:uid="{00000000-0005-0000-0000-000023030000}"/>
    <cellStyle name="Calculation 2 4 3 2" xfId="21015" xr:uid="{00000000-0005-0000-0000-000024030000}"/>
    <cellStyle name="Calculation 2 4 4" xfId="773" xr:uid="{00000000-0005-0000-0000-000025030000}"/>
    <cellStyle name="Calculation 2 4 4 2" xfId="21016" xr:uid="{00000000-0005-0000-0000-000026030000}"/>
    <cellStyle name="Calculation 2 4 5" xfId="774" xr:uid="{00000000-0005-0000-0000-000027030000}"/>
    <cellStyle name="Calculation 2 4 5 2" xfId="21017" xr:uid="{00000000-0005-0000-0000-000028030000}"/>
    <cellStyle name="Calculation 2 5" xfId="775" xr:uid="{00000000-0005-0000-0000-000029030000}"/>
    <cellStyle name="Calculation 2 5 2" xfId="776" xr:uid="{00000000-0005-0000-0000-00002A030000}"/>
    <cellStyle name="Calculation 2 5 2 2" xfId="21018" xr:uid="{00000000-0005-0000-0000-00002B030000}"/>
    <cellStyle name="Calculation 2 5 3" xfId="777" xr:uid="{00000000-0005-0000-0000-00002C030000}"/>
    <cellStyle name="Calculation 2 5 3 2" xfId="21019" xr:uid="{00000000-0005-0000-0000-00002D030000}"/>
    <cellStyle name="Calculation 2 5 4" xfId="778" xr:uid="{00000000-0005-0000-0000-00002E030000}"/>
    <cellStyle name="Calculation 2 5 4 2" xfId="21020" xr:uid="{00000000-0005-0000-0000-00002F030000}"/>
    <cellStyle name="Calculation 2 5 5" xfId="779" xr:uid="{00000000-0005-0000-0000-000030030000}"/>
    <cellStyle name="Calculation 2 5 5 2" xfId="21021" xr:uid="{00000000-0005-0000-0000-000031030000}"/>
    <cellStyle name="Calculation 2 6" xfId="780" xr:uid="{00000000-0005-0000-0000-000032030000}"/>
    <cellStyle name="Calculation 2 6 2" xfId="781" xr:uid="{00000000-0005-0000-0000-000033030000}"/>
    <cellStyle name="Calculation 2 6 2 2" xfId="21022" xr:uid="{00000000-0005-0000-0000-000034030000}"/>
    <cellStyle name="Calculation 2 6 3" xfId="782" xr:uid="{00000000-0005-0000-0000-000035030000}"/>
    <cellStyle name="Calculation 2 6 3 2" xfId="21023" xr:uid="{00000000-0005-0000-0000-000036030000}"/>
    <cellStyle name="Calculation 2 6 4" xfId="783" xr:uid="{00000000-0005-0000-0000-000037030000}"/>
    <cellStyle name="Calculation 2 6 4 2" xfId="21024" xr:uid="{00000000-0005-0000-0000-000038030000}"/>
    <cellStyle name="Calculation 2 6 5" xfId="784" xr:uid="{00000000-0005-0000-0000-000039030000}"/>
    <cellStyle name="Calculation 2 6 5 2" xfId="21025" xr:uid="{00000000-0005-0000-0000-00003A030000}"/>
    <cellStyle name="Calculation 2 7" xfId="785" xr:uid="{00000000-0005-0000-0000-00003B030000}"/>
    <cellStyle name="Calculation 2 7 2" xfId="786" xr:uid="{00000000-0005-0000-0000-00003C030000}"/>
    <cellStyle name="Calculation 2 7 2 2" xfId="21026" xr:uid="{00000000-0005-0000-0000-00003D030000}"/>
    <cellStyle name="Calculation 2 7 3" xfId="787" xr:uid="{00000000-0005-0000-0000-00003E030000}"/>
    <cellStyle name="Calculation 2 7 3 2" xfId="21027" xr:uid="{00000000-0005-0000-0000-00003F030000}"/>
    <cellStyle name="Calculation 2 7 4" xfId="788" xr:uid="{00000000-0005-0000-0000-000040030000}"/>
    <cellStyle name="Calculation 2 7 4 2" xfId="21028" xr:uid="{00000000-0005-0000-0000-000041030000}"/>
    <cellStyle name="Calculation 2 7 5" xfId="789" xr:uid="{00000000-0005-0000-0000-000042030000}"/>
    <cellStyle name="Calculation 2 7 5 2" xfId="21029" xr:uid="{00000000-0005-0000-0000-000043030000}"/>
    <cellStyle name="Calculation 2 8" xfId="790" xr:uid="{00000000-0005-0000-0000-000044030000}"/>
    <cellStyle name="Calculation 2 8 2" xfId="791" xr:uid="{00000000-0005-0000-0000-000045030000}"/>
    <cellStyle name="Calculation 2 8 2 2" xfId="21030" xr:uid="{00000000-0005-0000-0000-000046030000}"/>
    <cellStyle name="Calculation 2 8 3" xfId="792" xr:uid="{00000000-0005-0000-0000-000047030000}"/>
    <cellStyle name="Calculation 2 8 3 2" xfId="21031" xr:uid="{00000000-0005-0000-0000-000048030000}"/>
    <cellStyle name="Calculation 2 8 4" xfId="793" xr:uid="{00000000-0005-0000-0000-000049030000}"/>
    <cellStyle name="Calculation 2 8 4 2" xfId="21032" xr:uid="{00000000-0005-0000-0000-00004A030000}"/>
    <cellStyle name="Calculation 2 8 5" xfId="794" xr:uid="{00000000-0005-0000-0000-00004B030000}"/>
    <cellStyle name="Calculation 2 8 5 2" xfId="21033" xr:uid="{00000000-0005-0000-0000-00004C030000}"/>
    <cellStyle name="Calculation 2 9" xfId="795" xr:uid="{00000000-0005-0000-0000-00004D030000}"/>
    <cellStyle name="Calculation 2 9 2" xfId="796" xr:uid="{00000000-0005-0000-0000-00004E030000}"/>
    <cellStyle name="Calculation 2 9 2 2" xfId="21034" xr:uid="{00000000-0005-0000-0000-00004F030000}"/>
    <cellStyle name="Calculation 2 9 3" xfId="797" xr:uid="{00000000-0005-0000-0000-000050030000}"/>
    <cellStyle name="Calculation 2 9 3 2" xfId="21035" xr:uid="{00000000-0005-0000-0000-000051030000}"/>
    <cellStyle name="Calculation 2 9 4" xfId="798" xr:uid="{00000000-0005-0000-0000-000052030000}"/>
    <cellStyle name="Calculation 2 9 4 2" xfId="21036" xr:uid="{00000000-0005-0000-0000-000053030000}"/>
    <cellStyle name="Calculation 2 9 5" xfId="799" xr:uid="{00000000-0005-0000-0000-000054030000}"/>
    <cellStyle name="Calculation 2 9 5 2" xfId="21037" xr:uid="{00000000-0005-0000-0000-000055030000}"/>
    <cellStyle name="Calculation 3" xfId="800" xr:uid="{00000000-0005-0000-0000-000056030000}"/>
    <cellStyle name="Calculation 3 2" xfId="801" xr:uid="{00000000-0005-0000-0000-000057030000}"/>
    <cellStyle name="Calculation 3 2 2" xfId="21039" xr:uid="{00000000-0005-0000-0000-000058030000}"/>
    <cellStyle name="Calculation 3 3" xfId="802" xr:uid="{00000000-0005-0000-0000-000059030000}"/>
    <cellStyle name="Calculation 3 3 2" xfId="21040" xr:uid="{00000000-0005-0000-0000-00005A030000}"/>
    <cellStyle name="Calculation 3 4" xfId="21038" xr:uid="{00000000-0005-0000-0000-00005B030000}"/>
    <cellStyle name="Calculation 4" xfId="803" xr:uid="{00000000-0005-0000-0000-00005C030000}"/>
    <cellStyle name="Calculation 4 2" xfId="804" xr:uid="{00000000-0005-0000-0000-00005D030000}"/>
    <cellStyle name="Calculation 4 2 2" xfId="21042" xr:uid="{00000000-0005-0000-0000-00005E030000}"/>
    <cellStyle name="Calculation 4 3" xfId="805" xr:uid="{00000000-0005-0000-0000-00005F030000}"/>
    <cellStyle name="Calculation 4 3 2" xfId="21043" xr:uid="{00000000-0005-0000-0000-000060030000}"/>
    <cellStyle name="Calculation 4 4" xfId="21041" xr:uid="{00000000-0005-0000-0000-000061030000}"/>
    <cellStyle name="Calculation 5" xfId="806" xr:uid="{00000000-0005-0000-0000-000062030000}"/>
    <cellStyle name="Calculation 5 2" xfId="807" xr:uid="{00000000-0005-0000-0000-000063030000}"/>
    <cellStyle name="Calculation 5 2 2" xfId="21045" xr:uid="{00000000-0005-0000-0000-000064030000}"/>
    <cellStyle name="Calculation 5 3" xfId="808" xr:uid="{00000000-0005-0000-0000-000065030000}"/>
    <cellStyle name="Calculation 5 3 2" xfId="21046" xr:uid="{00000000-0005-0000-0000-000066030000}"/>
    <cellStyle name="Calculation 5 4" xfId="21044" xr:uid="{00000000-0005-0000-0000-000067030000}"/>
    <cellStyle name="Calculation 6" xfId="809" xr:uid="{00000000-0005-0000-0000-000068030000}"/>
    <cellStyle name="Calculation 6 2" xfId="810" xr:uid="{00000000-0005-0000-0000-000069030000}"/>
    <cellStyle name="Calculation 6 2 2" xfId="21048" xr:uid="{00000000-0005-0000-0000-00006A030000}"/>
    <cellStyle name="Calculation 6 3" xfId="811" xr:uid="{00000000-0005-0000-0000-00006B030000}"/>
    <cellStyle name="Calculation 6 3 2" xfId="21049" xr:uid="{00000000-0005-0000-0000-00006C030000}"/>
    <cellStyle name="Calculation 6 4" xfId="21047" xr:uid="{00000000-0005-0000-0000-00006D030000}"/>
    <cellStyle name="Calculation 7" xfId="812" xr:uid="{00000000-0005-0000-0000-00006E030000}"/>
    <cellStyle name="Calculation 7 2" xfId="21050"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0965"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052" xr:uid="{00000000-0005-0000-0000-00002B240000}"/>
    <cellStyle name="Gia's 11" xfId="21051" xr:uid="{00000000-0005-0000-0000-00002C240000}"/>
    <cellStyle name="Gia's 2" xfId="9187" xr:uid="{00000000-0005-0000-0000-00002D240000}"/>
    <cellStyle name="Gia's 2 2" xfId="21053" xr:uid="{00000000-0005-0000-0000-00002E240000}"/>
    <cellStyle name="Gia's 3" xfId="9188" xr:uid="{00000000-0005-0000-0000-00002F240000}"/>
    <cellStyle name="Gia's 3 2" xfId="21054" xr:uid="{00000000-0005-0000-0000-000030240000}"/>
    <cellStyle name="Gia's 4" xfId="9189" xr:uid="{00000000-0005-0000-0000-000031240000}"/>
    <cellStyle name="Gia's 4 2" xfId="21055" xr:uid="{00000000-0005-0000-0000-000032240000}"/>
    <cellStyle name="Gia's 5" xfId="9190" xr:uid="{00000000-0005-0000-0000-000033240000}"/>
    <cellStyle name="Gia's 5 2" xfId="21056" xr:uid="{00000000-0005-0000-0000-000034240000}"/>
    <cellStyle name="Gia's 6" xfId="9191" xr:uid="{00000000-0005-0000-0000-000035240000}"/>
    <cellStyle name="Gia's 6 2" xfId="21057" xr:uid="{00000000-0005-0000-0000-000036240000}"/>
    <cellStyle name="Gia's 7" xfId="9192" xr:uid="{00000000-0005-0000-0000-000037240000}"/>
    <cellStyle name="Gia's 7 2" xfId="21058" xr:uid="{00000000-0005-0000-0000-000038240000}"/>
    <cellStyle name="Gia's 8" xfId="9193" xr:uid="{00000000-0005-0000-0000-000039240000}"/>
    <cellStyle name="Gia's 8 2" xfId="21059" xr:uid="{00000000-0005-0000-0000-00003A240000}"/>
    <cellStyle name="Gia's 9" xfId="9194" xr:uid="{00000000-0005-0000-0000-00003B240000}"/>
    <cellStyle name="Gia's 9 2" xfId="21060"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061"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063" xr:uid="{00000000-0005-0000-0000-00005E240000}"/>
    <cellStyle name="Header2 3" xfId="9227" xr:uid="{00000000-0005-0000-0000-00005F240000}"/>
    <cellStyle name="Header2 3 2" xfId="21064" xr:uid="{00000000-0005-0000-0000-000060240000}"/>
    <cellStyle name="Header2 4" xfId="21062"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065" xr:uid="{00000000-0005-0000-0000-0000C1240000}"/>
    <cellStyle name="highlightExposure" xfId="9323" xr:uid="{00000000-0005-0000-0000-0000C2240000}"/>
    <cellStyle name="highlightExposure 2" xfId="21066" xr:uid="{00000000-0005-0000-0000-0000C3240000}"/>
    <cellStyle name="highlightPercentage" xfId="9324" xr:uid="{00000000-0005-0000-0000-0000C4240000}"/>
    <cellStyle name="highlightPercentage 2" xfId="21067" xr:uid="{00000000-0005-0000-0000-0000C5240000}"/>
    <cellStyle name="highlightText" xfId="9325" xr:uid="{00000000-0005-0000-0000-0000C6240000}"/>
    <cellStyle name="highlightText 2" xfId="2106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070" xr:uid="{00000000-0005-0000-0000-0000D3240000}"/>
    <cellStyle name="Input 2 10 3" xfId="9336" xr:uid="{00000000-0005-0000-0000-0000D4240000}"/>
    <cellStyle name="Input 2 10 3 2" xfId="21071" xr:uid="{00000000-0005-0000-0000-0000D5240000}"/>
    <cellStyle name="Input 2 10 4" xfId="9337" xr:uid="{00000000-0005-0000-0000-0000D6240000}"/>
    <cellStyle name="Input 2 10 4 2" xfId="21072" xr:uid="{00000000-0005-0000-0000-0000D7240000}"/>
    <cellStyle name="Input 2 10 5" xfId="9338" xr:uid="{00000000-0005-0000-0000-0000D8240000}"/>
    <cellStyle name="Input 2 10 5 2" xfId="21073" xr:uid="{00000000-0005-0000-0000-0000D9240000}"/>
    <cellStyle name="Input 2 11" xfId="9339" xr:uid="{00000000-0005-0000-0000-0000DA240000}"/>
    <cellStyle name="Input 2 11 2" xfId="9340" xr:uid="{00000000-0005-0000-0000-0000DB240000}"/>
    <cellStyle name="Input 2 11 2 2" xfId="21075" xr:uid="{00000000-0005-0000-0000-0000DC240000}"/>
    <cellStyle name="Input 2 11 3" xfId="9341" xr:uid="{00000000-0005-0000-0000-0000DD240000}"/>
    <cellStyle name="Input 2 11 3 2" xfId="21076" xr:uid="{00000000-0005-0000-0000-0000DE240000}"/>
    <cellStyle name="Input 2 11 4" xfId="9342" xr:uid="{00000000-0005-0000-0000-0000DF240000}"/>
    <cellStyle name="Input 2 11 4 2" xfId="21077" xr:uid="{00000000-0005-0000-0000-0000E0240000}"/>
    <cellStyle name="Input 2 11 5" xfId="9343" xr:uid="{00000000-0005-0000-0000-0000E1240000}"/>
    <cellStyle name="Input 2 11 5 2" xfId="21078" xr:uid="{00000000-0005-0000-0000-0000E2240000}"/>
    <cellStyle name="Input 2 11 6" xfId="21074" xr:uid="{00000000-0005-0000-0000-0000E3240000}"/>
    <cellStyle name="Input 2 12" xfId="9344" xr:uid="{00000000-0005-0000-0000-0000E4240000}"/>
    <cellStyle name="Input 2 12 2" xfId="9345" xr:uid="{00000000-0005-0000-0000-0000E5240000}"/>
    <cellStyle name="Input 2 12 2 2" xfId="21080" xr:uid="{00000000-0005-0000-0000-0000E6240000}"/>
    <cellStyle name="Input 2 12 3" xfId="9346" xr:uid="{00000000-0005-0000-0000-0000E7240000}"/>
    <cellStyle name="Input 2 12 3 2" xfId="21081" xr:uid="{00000000-0005-0000-0000-0000E8240000}"/>
    <cellStyle name="Input 2 12 4" xfId="9347" xr:uid="{00000000-0005-0000-0000-0000E9240000}"/>
    <cellStyle name="Input 2 12 4 2" xfId="21082" xr:uid="{00000000-0005-0000-0000-0000EA240000}"/>
    <cellStyle name="Input 2 12 5" xfId="9348" xr:uid="{00000000-0005-0000-0000-0000EB240000}"/>
    <cellStyle name="Input 2 12 5 2" xfId="21083" xr:uid="{00000000-0005-0000-0000-0000EC240000}"/>
    <cellStyle name="Input 2 12 6" xfId="21079" xr:uid="{00000000-0005-0000-0000-0000ED240000}"/>
    <cellStyle name="Input 2 13" xfId="9349" xr:uid="{00000000-0005-0000-0000-0000EE240000}"/>
    <cellStyle name="Input 2 13 2" xfId="9350" xr:uid="{00000000-0005-0000-0000-0000EF240000}"/>
    <cellStyle name="Input 2 13 2 2" xfId="21085" xr:uid="{00000000-0005-0000-0000-0000F0240000}"/>
    <cellStyle name="Input 2 13 3" xfId="9351" xr:uid="{00000000-0005-0000-0000-0000F1240000}"/>
    <cellStyle name="Input 2 13 3 2" xfId="21086" xr:uid="{00000000-0005-0000-0000-0000F2240000}"/>
    <cellStyle name="Input 2 13 4" xfId="9352" xr:uid="{00000000-0005-0000-0000-0000F3240000}"/>
    <cellStyle name="Input 2 13 4 2" xfId="21087" xr:uid="{00000000-0005-0000-0000-0000F4240000}"/>
    <cellStyle name="Input 2 13 5" xfId="21084" xr:uid="{00000000-0005-0000-0000-0000F5240000}"/>
    <cellStyle name="Input 2 14" xfId="9353" xr:uid="{00000000-0005-0000-0000-0000F6240000}"/>
    <cellStyle name="Input 2 14 2" xfId="21088" xr:uid="{00000000-0005-0000-0000-0000F7240000}"/>
    <cellStyle name="Input 2 15" xfId="9354" xr:uid="{00000000-0005-0000-0000-0000F8240000}"/>
    <cellStyle name="Input 2 15 2" xfId="21089" xr:uid="{00000000-0005-0000-0000-0000F9240000}"/>
    <cellStyle name="Input 2 16" xfId="9355" xr:uid="{00000000-0005-0000-0000-0000FA240000}"/>
    <cellStyle name="Input 2 16 2" xfId="21090" xr:uid="{00000000-0005-0000-0000-0000FB240000}"/>
    <cellStyle name="Input 2 17" xfId="21069" xr:uid="{00000000-0005-0000-0000-0000FC240000}"/>
    <cellStyle name="Input 2 2" xfId="9356" xr:uid="{00000000-0005-0000-0000-0000FD240000}"/>
    <cellStyle name="Input 2 2 10" xfId="21091" xr:uid="{00000000-0005-0000-0000-0000FE240000}"/>
    <cellStyle name="Input 2 2 2" xfId="9357" xr:uid="{00000000-0005-0000-0000-0000FF240000}"/>
    <cellStyle name="Input 2 2 2 2" xfId="9358" xr:uid="{00000000-0005-0000-0000-000000250000}"/>
    <cellStyle name="Input 2 2 2 2 2" xfId="21093" xr:uid="{00000000-0005-0000-0000-000001250000}"/>
    <cellStyle name="Input 2 2 2 3" xfId="9359" xr:uid="{00000000-0005-0000-0000-000002250000}"/>
    <cellStyle name="Input 2 2 2 3 2" xfId="21094" xr:uid="{00000000-0005-0000-0000-000003250000}"/>
    <cellStyle name="Input 2 2 2 4" xfId="9360" xr:uid="{00000000-0005-0000-0000-000004250000}"/>
    <cellStyle name="Input 2 2 2 4 2" xfId="21095" xr:uid="{00000000-0005-0000-0000-000005250000}"/>
    <cellStyle name="Input 2 2 2 5" xfId="21092" xr:uid="{00000000-0005-0000-0000-000006250000}"/>
    <cellStyle name="Input 2 2 3" xfId="9361" xr:uid="{00000000-0005-0000-0000-000007250000}"/>
    <cellStyle name="Input 2 2 3 2" xfId="9362" xr:uid="{00000000-0005-0000-0000-000008250000}"/>
    <cellStyle name="Input 2 2 3 2 2" xfId="21097" xr:uid="{00000000-0005-0000-0000-000009250000}"/>
    <cellStyle name="Input 2 2 3 3" xfId="9363" xr:uid="{00000000-0005-0000-0000-00000A250000}"/>
    <cellStyle name="Input 2 2 3 3 2" xfId="21098" xr:uid="{00000000-0005-0000-0000-00000B250000}"/>
    <cellStyle name="Input 2 2 3 4" xfId="9364" xr:uid="{00000000-0005-0000-0000-00000C250000}"/>
    <cellStyle name="Input 2 2 3 4 2" xfId="21099" xr:uid="{00000000-0005-0000-0000-00000D250000}"/>
    <cellStyle name="Input 2 2 3 5" xfId="21096" xr:uid="{00000000-0005-0000-0000-00000E250000}"/>
    <cellStyle name="Input 2 2 4" xfId="9365" xr:uid="{00000000-0005-0000-0000-00000F250000}"/>
    <cellStyle name="Input 2 2 4 2" xfId="9366" xr:uid="{00000000-0005-0000-0000-000010250000}"/>
    <cellStyle name="Input 2 2 4 2 2" xfId="21101" xr:uid="{00000000-0005-0000-0000-000011250000}"/>
    <cellStyle name="Input 2 2 4 3" xfId="9367" xr:uid="{00000000-0005-0000-0000-000012250000}"/>
    <cellStyle name="Input 2 2 4 3 2" xfId="21102" xr:uid="{00000000-0005-0000-0000-000013250000}"/>
    <cellStyle name="Input 2 2 4 4" xfId="9368" xr:uid="{00000000-0005-0000-0000-000014250000}"/>
    <cellStyle name="Input 2 2 4 4 2" xfId="21103" xr:uid="{00000000-0005-0000-0000-000015250000}"/>
    <cellStyle name="Input 2 2 4 5" xfId="21100" xr:uid="{00000000-0005-0000-0000-000016250000}"/>
    <cellStyle name="Input 2 2 5" xfId="9369" xr:uid="{00000000-0005-0000-0000-000017250000}"/>
    <cellStyle name="Input 2 2 5 2" xfId="9370" xr:uid="{00000000-0005-0000-0000-000018250000}"/>
    <cellStyle name="Input 2 2 5 2 2" xfId="21105" xr:uid="{00000000-0005-0000-0000-000019250000}"/>
    <cellStyle name="Input 2 2 5 3" xfId="9371" xr:uid="{00000000-0005-0000-0000-00001A250000}"/>
    <cellStyle name="Input 2 2 5 3 2" xfId="21106" xr:uid="{00000000-0005-0000-0000-00001B250000}"/>
    <cellStyle name="Input 2 2 5 4" xfId="9372" xr:uid="{00000000-0005-0000-0000-00001C250000}"/>
    <cellStyle name="Input 2 2 5 4 2" xfId="21107" xr:uid="{00000000-0005-0000-0000-00001D250000}"/>
    <cellStyle name="Input 2 2 5 5" xfId="21104" xr:uid="{00000000-0005-0000-0000-00001E250000}"/>
    <cellStyle name="Input 2 2 6" xfId="9373" xr:uid="{00000000-0005-0000-0000-00001F250000}"/>
    <cellStyle name="Input 2 2 6 2" xfId="21108" xr:uid="{00000000-0005-0000-0000-000020250000}"/>
    <cellStyle name="Input 2 2 7" xfId="9374" xr:uid="{00000000-0005-0000-0000-000021250000}"/>
    <cellStyle name="Input 2 2 7 2" xfId="21109" xr:uid="{00000000-0005-0000-0000-000022250000}"/>
    <cellStyle name="Input 2 2 8" xfId="9375" xr:uid="{00000000-0005-0000-0000-000023250000}"/>
    <cellStyle name="Input 2 2 8 2" xfId="21110" xr:uid="{00000000-0005-0000-0000-000024250000}"/>
    <cellStyle name="Input 2 2 9" xfId="9376" xr:uid="{00000000-0005-0000-0000-000025250000}"/>
    <cellStyle name="Input 2 2 9 2" xfId="21111" xr:uid="{00000000-0005-0000-0000-000026250000}"/>
    <cellStyle name="Input 2 3" xfId="9377" xr:uid="{00000000-0005-0000-0000-000027250000}"/>
    <cellStyle name="Input 2 3 2" xfId="9378" xr:uid="{00000000-0005-0000-0000-000028250000}"/>
    <cellStyle name="Input 2 3 2 2" xfId="21112" xr:uid="{00000000-0005-0000-0000-000029250000}"/>
    <cellStyle name="Input 2 3 3" xfId="9379" xr:uid="{00000000-0005-0000-0000-00002A250000}"/>
    <cellStyle name="Input 2 3 3 2" xfId="21113" xr:uid="{00000000-0005-0000-0000-00002B250000}"/>
    <cellStyle name="Input 2 3 4" xfId="9380" xr:uid="{00000000-0005-0000-0000-00002C250000}"/>
    <cellStyle name="Input 2 3 4 2" xfId="21114" xr:uid="{00000000-0005-0000-0000-00002D250000}"/>
    <cellStyle name="Input 2 3 5" xfId="9381" xr:uid="{00000000-0005-0000-0000-00002E250000}"/>
    <cellStyle name="Input 2 3 5 2" xfId="21115" xr:uid="{00000000-0005-0000-0000-00002F250000}"/>
    <cellStyle name="Input 2 4" xfId="9382" xr:uid="{00000000-0005-0000-0000-000030250000}"/>
    <cellStyle name="Input 2 4 2" xfId="9383" xr:uid="{00000000-0005-0000-0000-000031250000}"/>
    <cellStyle name="Input 2 4 2 2" xfId="21116" xr:uid="{00000000-0005-0000-0000-000032250000}"/>
    <cellStyle name="Input 2 4 3" xfId="9384" xr:uid="{00000000-0005-0000-0000-000033250000}"/>
    <cellStyle name="Input 2 4 3 2" xfId="21117" xr:uid="{00000000-0005-0000-0000-000034250000}"/>
    <cellStyle name="Input 2 4 4" xfId="9385" xr:uid="{00000000-0005-0000-0000-000035250000}"/>
    <cellStyle name="Input 2 4 4 2" xfId="21118" xr:uid="{00000000-0005-0000-0000-000036250000}"/>
    <cellStyle name="Input 2 4 5" xfId="9386" xr:uid="{00000000-0005-0000-0000-000037250000}"/>
    <cellStyle name="Input 2 4 5 2" xfId="21119" xr:uid="{00000000-0005-0000-0000-000038250000}"/>
    <cellStyle name="Input 2 5" xfId="9387" xr:uid="{00000000-0005-0000-0000-000039250000}"/>
    <cellStyle name="Input 2 5 2" xfId="9388" xr:uid="{00000000-0005-0000-0000-00003A250000}"/>
    <cellStyle name="Input 2 5 2 2" xfId="21120" xr:uid="{00000000-0005-0000-0000-00003B250000}"/>
    <cellStyle name="Input 2 5 3" xfId="9389" xr:uid="{00000000-0005-0000-0000-00003C250000}"/>
    <cellStyle name="Input 2 5 3 2" xfId="21121" xr:uid="{00000000-0005-0000-0000-00003D250000}"/>
    <cellStyle name="Input 2 5 4" xfId="9390" xr:uid="{00000000-0005-0000-0000-00003E250000}"/>
    <cellStyle name="Input 2 5 4 2" xfId="21122" xr:uid="{00000000-0005-0000-0000-00003F250000}"/>
    <cellStyle name="Input 2 5 5" xfId="9391" xr:uid="{00000000-0005-0000-0000-000040250000}"/>
    <cellStyle name="Input 2 5 5 2" xfId="21123" xr:uid="{00000000-0005-0000-0000-000041250000}"/>
    <cellStyle name="Input 2 6" xfId="9392" xr:uid="{00000000-0005-0000-0000-000042250000}"/>
    <cellStyle name="Input 2 6 2" xfId="9393" xr:uid="{00000000-0005-0000-0000-000043250000}"/>
    <cellStyle name="Input 2 6 2 2" xfId="21124" xr:uid="{00000000-0005-0000-0000-000044250000}"/>
    <cellStyle name="Input 2 6 3" xfId="9394" xr:uid="{00000000-0005-0000-0000-000045250000}"/>
    <cellStyle name="Input 2 6 3 2" xfId="21125" xr:uid="{00000000-0005-0000-0000-000046250000}"/>
    <cellStyle name="Input 2 6 4" xfId="9395" xr:uid="{00000000-0005-0000-0000-000047250000}"/>
    <cellStyle name="Input 2 6 4 2" xfId="21126" xr:uid="{00000000-0005-0000-0000-000048250000}"/>
    <cellStyle name="Input 2 6 5" xfId="9396" xr:uid="{00000000-0005-0000-0000-000049250000}"/>
    <cellStyle name="Input 2 6 5 2" xfId="21127" xr:uid="{00000000-0005-0000-0000-00004A250000}"/>
    <cellStyle name="Input 2 7" xfId="9397" xr:uid="{00000000-0005-0000-0000-00004B250000}"/>
    <cellStyle name="Input 2 7 2" xfId="9398" xr:uid="{00000000-0005-0000-0000-00004C250000}"/>
    <cellStyle name="Input 2 7 2 2" xfId="21128" xr:uid="{00000000-0005-0000-0000-00004D250000}"/>
    <cellStyle name="Input 2 7 3" xfId="9399" xr:uid="{00000000-0005-0000-0000-00004E250000}"/>
    <cellStyle name="Input 2 7 3 2" xfId="21129" xr:uid="{00000000-0005-0000-0000-00004F250000}"/>
    <cellStyle name="Input 2 7 4" xfId="9400" xr:uid="{00000000-0005-0000-0000-000050250000}"/>
    <cellStyle name="Input 2 7 4 2" xfId="21130" xr:uid="{00000000-0005-0000-0000-000051250000}"/>
    <cellStyle name="Input 2 7 5" xfId="9401" xr:uid="{00000000-0005-0000-0000-000052250000}"/>
    <cellStyle name="Input 2 7 5 2" xfId="21131" xr:uid="{00000000-0005-0000-0000-000053250000}"/>
    <cellStyle name="Input 2 8" xfId="9402" xr:uid="{00000000-0005-0000-0000-000054250000}"/>
    <cellStyle name="Input 2 8 2" xfId="9403" xr:uid="{00000000-0005-0000-0000-000055250000}"/>
    <cellStyle name="Input 2 8 2 2" xfId="21132" xr:uid="{00000000-0005-0000-0000-000056250000}"/>
    <cellStyle name="Input 2 8 3" xfId="9404" xr:uid="{00000000-0005-0000-0000-000057250000}"/>
    <cellStyle name="Input 2 8 3 2" xfId="21133" xr:uid="{00000000-0005-0000-0000-000058250000}"/>
    <cellStyle name="Input 2 8 4" xfId="9405" xr:uid="{00000000-0005-0000-0000-000059250000}"/>
    <cellStyle name="Input 2 8 4 2" xfId="21134" xr:uid="{00000000-0005-0000-0000-00005A250000}"/>
    <cellStyle name="Input 2 8 5" xfId="9406" xr:uid="{00000000-0005-0000-0000-00005B250000}"/>
    <cellStyle name="Input 2 8 5 2" xfId="21135" xr:uid="{00000000-0005-0000-0000-00005C250000}"/>
    <cellStyle name="Input 2 9" xfId="9407" xr:uid="{00000000-0005-0000-0000-00005D250000}"/>
    <cellStyle name="Input 2 9 2" xfId="9408" xr:uid="{00000000-0005-0000-0000-00005E250000}"/>
    <cellStyle name="Input 2 9 2 2" xfId="21136" xr:uid="{00000000-0005-0000-0000-00005F250000}"/>
    <cellStyle name="Input 2 9 3" xfId="9409" xr:uid="{00000000-0005-0000-0000-000060250000}"/>
    <cellStyle name="Input 2 9 3 2" xfId="21137" xr:uid="{00000000-0005-0000-0000-000061250000}"/>
    <cellStyle name="Input 2 9 4" xfId="9410" xr:uid="{00000000-0005-0000-0000-000062250000}"/>
    <cellStyle name="Input 2 9 4 2" xfId="21138" xr:uid="{00000000-0005-0000-0000-000063250000}"/>
    <cellStyle name="Input 2 9 5" xfId="9411" xr:uid="{00000000-0005-0000-0000-000064250000}"/>
    <cellStyle name="Input 2 9 5 2" xfId="21139" xr:uid="{00000000-0005-0000-0000-000065250000}"/>
    <cellStyle name="Input 3" xfId="9412" xr:uid="{00000000-0005-0000-0000-000066250000}"/>
    <cellStyle name="Input 3 2" xfId="9413" xr:uid="{00000000-0005-0000-0000-000067250000}"/>
    <cellStyle name="Input 3 2 2" xfId="21141" xr:uid="{00000000-0005-0000-0000-000068250000}"/>
    <cellStyle name="Input 3 3" xfId="9414" xr:uid="{00000000-0005-0000-0000-000069250000}"/>
    <cellStyle name="Input 3 3 2" xfId="21142" xr:uid="{00000000-0005-0000-0000-00006A250000}"/>
    <cellStyle name="Input 3 4" xfId="21140" xr:uid="{00000000-0005-0000-0000-00006B250000}"/>
    <cellStyle name="Input 4" xfId="9415" xr:uid="{00000000-0005-0000-0000-00006C250000}"/>
    <cellStyle name="Input 4 2" xfId="9416" xr:uid="{00000000-0005-0000-0000-00006D250000}"/>
    <cellStyle name="Input 4 2 2" xfId="21144" xr:uid="{00000000-0005-0000-0000-00006E250000}"/>
    <cellStyle name="Input 4 3" xfId="9417" xr:uid="{00000000-0005-0000-0000-00006F250000}"/>
    <cellStyle name="Input 4 3 2" xfId="21145" xr:uid="{00000000-0005-0000-0000-000070250000}"/>
    <cellStyle name="Input 4 4" xfId="21143" xr:uid="{00000000-0005-0000-0000-000071250000}"/>
    <cellStyle name="Input 5" xfId="9418" xr:uid="{00000000-0005-0000-0000-000072250000}"/>
    <cellStyle name="Input 5 2" xfId="9419" xr:uid="{00000000-0005-0000-0000-000073250000}"/>
    <cellStyle name="Input 5 2 2" xfId="21147" xr:uid="{00000000-0005-0000-0000-000074250000}"/>
    <cellStyle name="Input 5 3" xfId="9420" xr:uid="{00000000-0005-0000-0000-000075250000}"/>
    <cellStyle name="Input 5 3 2" xfId="21148" xr:uid="{00000000-0005-0000-0000-000076250000}"/>
    <cellStyle name="Input 5 4" xfId="21146" xr:uid="{00000000-0005-0000-0000-000077250000}"/>
    <cellStyle name="Input 6" xfId="9421" xr:uid="{00000000-0005-0000-0000-000078250000}"/>
    <cellStyle name="Input 6 2" xfId="9422" xr:uid="{00000000-0005-0000-0000-000079250000}"/>
    <cellStyle name="Input 6 2 2" xfId="21150" xr:uid="{00000000-0005-0000-0000-00007A250000}"/>
    <cellStyle name="Input 6 3" xfId="9423" xr:uid="{00000000-0005-0000-0000-00007B250000}"/>
    <cellStyle name="Input 6 3 2" xfId="21151" xr:uid="{00000000-0005-0000-0000-00007C250000}"/>
    <cellStyle name="Input 6 4" xfId="21149" xr:uid="{00000000-0005-0000-0000-00007D250000}"/>
    <cellStyle name="Input 7" xfId="9424" xr:uid="{00000000-0005-0000-0000-00007E250000}"/>
    <cellStyle name="Input 7 2" xfId="21152" xr:uid="{00000000-0005-0000-0000-00007F250000}"/>
    <cellStyle name="inputExposure" xfId="9425" xr:uid="{00000000-0005-0000-0000-000080250000}"/>
    <cellStyle name="inputExposure 2" xfId="2115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0963" xr:uid="{00000000-0005-0000-0000-000068280000}"/>
    <cellStyle name="Normal 122" xfId="20960" xr:uid="{00000000-0005-0000-0000-000069280000}"/>
    <cellStyle name="Normal 123" xfId="20966"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pital &amp; RWA N 2 2" xfId="20961" xr:uid="{00000000-0005-0000-0000-00005A500000}"/>
    <cellStyle name="Normal_Casestdy draft" xfId="15" xr:uid="{00000000-0005-0000-0000-00005B500000}"/>
    <cellStyle name="Normal_Casestdy draft 2" xfId="9" xr:uid="{00000000-0005-0000-0000-00005C500000}"/>
    <cellStyle name="Normalny_Eksport 2000 - F" xfId="20382" xr:uid="{00000000-0005-0000-0000-00005D500000}"/>
    <cellStyle name="Note 2" xfId="20383" xr:uid="{00000000-0005-0000-0000-00005E500000}"/>
    <cellStyle name="Note 2 10" xfId="20384" xr:uid="{00000000-0005-0000-0000-00005F500000}"/>
    <cellStyle name="Note 2 10 2" xfId="20385" xr:uid="{00000000-0005-0000-0000-000060500000}"/>
    <cellStyle name="Note 2 10 2 2" xfId="21155" xr:uid="{00000000-0005-0000-0000-000061500000}"/>
    <cellStyle name="Note 2 10 3" xfId="20386" xr:uid="{00000000-0005-0000-0000-000062500000}"/>
    <cellStyle name="Note 2 10 3 2" xfId="21156" xr:uid="{00000000-0005-0000-0000-000063500000}"/>
    <cellStyle name="Note 2 10 4" xfId="20387" xr:uid="{00000000-0005-0000-0000-000064500000}"/>
    <cellStyle name="Note 2 10 4 2" xfId="21157" xr:uid="{00000000-0005-0000-0000-000065500000}"/>
    <cellStyle name="Note 2 10 5" xfId="20388" xr:uid="{00000000-0005-0000-0000-000066500000}"/>
    <cellStyle name="Note 2 10 5 2" xfId="21158" xr:uid="{00000000-0005-0000-0000-000067500000}"/>
    <cellStyle name="Note 2 11" xfId="20389" xr:uid="{00000000-0005-0000-0000-000068500000}"/>
    <cellStyle name="Note 2 11 2" xfId="20390" xr:uid="{00000000-0005-0000-0000-000069500000}"/>
    <cellStyle name="Note 2 11 2 2" xfId="21159" xr:uid="{00000000-0005-0000-0000-00006A500000}"/>
    <cellStyle name="Note 2 11 3" xfId="20391" xr:uid="{00000000-0005-0000-0000-00006B500000}"/>
    <cellStyle name="Note 2 11 3 2" xfId="21160" xr:uid="{00000000-0005-0000-0000-00006C500000}"/>
    <cellStyle name="Note 2 11 4" xfId="20392" xr:uid="{00000000-0005-0000-0000-00006D500000}"/>
    <cellStyle name="Note 2 11 4 2" xfId="21161" xr:uid="{00000000-0005-0000-0000-00006E500000}"/>
    <cellStyle name="Note 2 11 5" xfId="20393" xr:uid="{00000000-0005-0000-0000-00006F500000}"/>
    <cellStyle name="Note 2 11 5 2" xfId="21162" xr:uid="{00000000-0005-0000-0000-000070500000}"/>
    <cellStyle name="Note 2 12" xfId="20394" xr:uid="{00000000-0005-0000-0000-000071500000}"/>
    <cellStyle name="Note 2 12 2" xfId="20395" xr:uid="{00000000-0005-0000-0000-000072500000}"/>
    <cellStyle name="Note 2 12 2 2" xfId="21163" xr:uid="{00000000-0005-0000-0000-000073500000}"/>
    <cellStyle name="Note 2 12 3" xfId="20396" xr:uid="{00000000-0005-0000-0000-000074500000}"/>
    <cellStyle name="Note 2 12 3 2" xfId="21164" xr:uid="{00000000-0005-0000-0000-000075500000}"/>
    <cellStyle name="Note 2 12 4" xfId="20397" xr:uid="{00000000-0005-0000-0000-000076500000}"/>
    <cellStyle name="Note 2 12 4 2" xfId="21165" xr:uid="{00000000-0005-0000-0000-000077500000}"/>
    <cellStyle name="Note 2 12 5" xfId="20398" xr:uid="{00000000-0005-0000-0000-000078500000}"/>
    <cellStyle name="Note 2 12 5 2" xfId="21166" xr:uid="{00000000-0005-0000-0000-000079500000}"/>
    <cellStyle name="Note 2 13" xfId="20399" xr:uid="{00000000-0005-0000-0000-00007A500000}"/>
    <cellStyle name="Note 2 13 2" xfId="20400" xr:uid="{00000000-0005-0000-0000-00007B500000}"/>
    <cellStyle name="Note 2 13 2 2" xfId="21167" xr:uid="{00000000-0005-0000-0000-00007C500000}"/>
    <cellStyle name="Note 2 13 3" xfId="20401" xr:uid="{00000000-0005-0000-0000-00007D500000}"/>
    <cellStyle name="Note 2 13 3 2" xfId="21168" xr:uid="{00000000-0005-0000-0000-00007E500000}"/>
    <cellStyle name="Note 2 13 4" xfId="20402" xr:uid="{00000000-0005-0000-0000-00007F500000}"/>
    <cellStyle name="Note 2 13 4 2" xfId="21169" xr:uid="{00000000-0005-0000-0000-000080500000}"/>
    <cellStyle name="Note 2 13 5" xfId="20403" xr:uid="{00000000-0005-0000-0000-000081500000}"/>
    <cellStyle name="Note 2 13 5 2" xfId="21170" xr:uid="{00000000-0005-0000-0000-000082500000}"/>
    <cellStyle name="Note 2 14" xfId="20404" xr:uid="{00000000-0005-0000-0000-000083500000}"/>
    <cellStyle name="Note 2 14 2" xfId="20405" xr:uid="{00000000-0005-0000-0000-000084500000}"/>
    <cellStyle name="Note 2 14 2 2" xfId="21172" xr:uid="{00000000-0005-0000-0000-000085500000}"/>
    <cellStyle name="Note 2 14 3" xfId="21171" xr:uid="{00000000-0005-0000-0000-000086500000}"/>
    <cellStyle name="Note 2 15" xfId="20406" xr:uid="{00000000-0005-0000-0000-000087500000}"/>
    <cellStyle name="Note 2 15 2" xfId="20407" xr:uid="{00000000-0005-0000-0000-000088500000}"/>
    <cellStyle name="Note 2 15 2 2" xfId="21173" xr:uid="{00000000-0005-0000-0000-000089500000}"/>
    <cellStyle name="Note 2 16" xfId="20408" xr:uid="{00000000-0005-0000-0000-00008A500000}"/>
    <cellStyle name="Note 2 16 2" xfId="21174" xr:uid="{00000000-0005-0000-0000-00008B500000}"/>
    <cellStyle name="Note 2 17" xfId="20409" xr:uid="{00000000-0005-0000-0000-00008C500000}"/>
    <cellStyle name="Note 2 17 2" xfId="21175" xr:uid="{00000000-0005-0000-0000-00008D500000}"/>
    <cellStyle name="Note 2 18" xfId="21154" xr:uid="{00000000-0005-0000-0000-00008E500000}"/>
    <cellStyle name="Note 2 2" xfId="20410" xr:uid="{00000000-0005-0000-0000-00008F500000}"/>
    <cellStyle name="Note 2 2 10" xfId="20411" xr:uid="{00000000-0005-0000-0000-000090500000}"/>
    <cellStyle name="Note 2 2 10 2" xfId="21177" xr:uid="{00000000-0005-0000-0000-000091500000}"/>
    <cellStyle name="Note 2 2 11" xfId="21176" xr:uid="{00000000-0005-0000-0000-000092500000}"/>
    <cellStyle name="Note 2 2 2" xfId="20412" xr:uid="{00000000-0005-0000-0000-000093500000}"/>
    <cellStyle name="Note 2 2 2 2" xfId="20413" xr:uid="{00000000-0005-0000-0000-000094500000}"/>
    <cellStyle name="Note 2 2 2 2 2" xfId="21179" xr:uid="{00000000-0005-0000-0000-000095500000}"/>
    <cellStyle name="Note 2 2 2 3" xfId="20414" xr:uid="{00000000-0005-0000-0000-000096500000}"/>
    <cellStyle name="Note 2 2 2 3 2" xfId="21180" xr:uid="{00000000-0005-0000-0000-000097500000}"/>
    <cellStyle name="Note 2 2 2 4" xfId="20415" xr:uid="{00000000-0005-0000-0000-000098500000}"/>
    <cellStyle name="Note 2 2 2 4 2" xfId="21181" xr:uid="{00000000-0005-0000-0000-000099500000}"/>
    <cellStyle name="Note 2 2 2 5" xfId="20416" xr:uid="{00000000-0005-0000-0000-00009A500000}"/>
    <cellStyle name="Note 2 2 2 5 2" xfId="21182" xr:uid="{00000000-0005-0000-0000-00009B500000}"/>
    <cellStyle name="Note 2 2 2 6" xfId="21178" xr:uid="{00000000-0005-0000-0000-00009C500000}"/>
    <cellStyle name="Note 2 2 3" xfId="20417" xr:uid="{00000000-0005-0000-0000-00009D500000}"/>
    <cellStyle name="Note 2 2 3 2" xfId="20418" xr:uid="{00000000-0005-0000-0000-00009E500000}"/>
    <cellStyle name="Note 2 2 3 2 2" xfId="21183" xr:uid="{00000000-0005-0000-0000-00009F500000}"/>
    <cellStyle name="Note 2 2 3 3" xfId="20419" xr:uid="{00000000-0005-0000-0000-0000A0500000}"/>
    <cellStyle name="Note 2 2 3 3 2" xfId="21184" xr:uid="{00000000-0005-0000-0000-0000A1500000}"/>
    <cellStyle name="Note 2 2 3 4" xfId="20420" xr:uid="{00000000-0005-0000-0000-0000A2500000}"/>
    <cellStyle name="Note 2 2 3 4 2" xfId="21185" xr:uid="{00000000-0005-0000-0000-0000A3500000}"/>
    <cellStyle name="Note 2 2 3 5" xfId="20421" xr:uid="{00000000-0005-0000-0000-0000A4500000}"/>
    <cellStyle name="Note 2 2 3 5 2" xfId="21186" xr:uid="{00000000-0005-0000-0000-0000A5500000}"/>
    <cellStyle name="Note 2 2 4" xfId="20422" xr:uid="{00000000-0005-0000-0000-0000A6500000}"/>
    <cellStyle name="Note 2 2 4 2" xfId="20423" xr:uid="{00000000-0005-0000-0000-0000A7500000}"/>
    <cellStyle name="Note 2 2 4 2 2" xfId="21188" xr:uid="{00000000-0005-0000-0000-0000A8500000}"/>
    <cellStyle name="Note 2 2 4 3" xfId="20424" xr:uid="{00000000-0005-0000-0000-0000A9500000}"/>
    <cellStyle name="Note 2 2 4 3 2" xfId="21189" xr:uid="{00000000-0005-0000-0000-0000AA500000}"/>
    <cellStyle name="Note 2 2 4 4" xfId="20425" xr:uid="{00000000-0005-0000-0000-0000AB500000}"/>
    <cellStyle name="Note 2 2 4 4 2" xfId="21190" xr:uid="{00000000-0005-0000-0000-0000AC500000}"/>
    <cellStyle name="Note 2 2 4 5" xfId="21187" xr:uid="{00000000-0005-0000-0000-0000AD500000}"/>
    <cellStyle name="Note 2 2 5" xfId="20426" xr:uid="{00000000-0005-0000-0000-0000AE500000}"/>
    <cellStyle name="Note 2 2 5 2" xfId="20427" xr:uid="{00000000-0005-0000-0000-0000AF500000}"/>
    <cellStyle name="Note 2 2 5 2 2" xfId="21192" xr:uid="{00000000-0005-0000-0000-0000B0500000}"/>
    <cellStyle name="Note 2 2 5 3" xfId="20428" xr:uid="{00000000-0005-0000-0000-0000B1500000}"/>
    <cellStyle name="Note 2 2 5 3 2" xfId="21193" xr:uid="{00000000-0005-0000-0000-0000B2500000}"/>
    <cellStyle name="Note 2 2 5 4" xfId="20429" xr:uid="{00000000-0005-0000-0000-0000B3500000}"/>
    <cellStyle name="Note 2 2 5 4 2" xfId="21194" xr:uid="{00000000-0005-0000-0000-0000B4500000}"/>
    <cellStyle name="Note 2 2 5 5" xfId="21191" xr:uid="{00000000-0005-0000-0000-0000B5500000}"/>
    <cellStyle name="Note 2 2 6" xfId="20430" xr:uid="{00000000-0005-0000-0000-0000B6500000}"/>
    <cellStyle name="Note 2 2 6 2" xfId="21195" xr:uid="{00000000-0005-0000-0000-0000B7500000}"/>
    <cellStyle name="Note 2 2 7" xfId="20431" xr:uid="{00000000-0005-0000-0000-0000B8500000}"/>
    <cellStyle name="Note 2 2 7 2" xfId="21196" xr:uid="{00000000-0005-0000-0000-0000B9500000}"/>
    <cellStyle name="Note 2 2 8" xfId="20432" xr:uid="{00000000-0005-0000-0000-0000BA500000}"/>
    <cellStyle name="Note 2 2 8 2" xfId="21197" xr:uid="{00000000-0005-0000-0000-0000BB500000}"/>
    <cellStyle name="Note 2 2 9" xfId="20433" xr:uid="{00000000-0005-0000-0000-0000BC500000}"/>
    <cellStyle name="Note 2 2 9 2" xfId="21198" xr:uid="{00000000-0005-0000-0000-0000BD500000}"/>
    <cellStyle name="Note 2 3" xfId="20434" xr:uid="{00000000-0005-0000-0000-0000BE500000}"/>
    <cellStyle name="Note 2 3 2" xfId="20435" xr:uid="{00000000-0005-0000-0000-0000BF500000}"/>
    <cellStyle name="Note 2 3 2 2" xfId="21199" xr:uid="{00000000-0005-0000-0000-0000C0500000}"/>
    <cellStyle name="Note 2 3 3" xfId="20436" xr:uid="{00000000-0005-0000-0000-0000C1500000}"/>
    <cellStyle name="Note 2 3 3 2" xfId="21200" xr:uid="{00000000-0005-0000-0000-0000C2500000}"/>
    <cellStyle name="Note 2 3 4" xfId="20437" xr:uid="{00000000-0005-0000-0000-0000C3500000}"/>
    <cellStyle name="Note 2 3 4 2" xfId="21201" xr:uid="{00000000-0005-0000-0000-0000C4500000}"/>
    <cellStyle name="Note 2 3 5" xfId="20438" xr:uid="{00000000-0005-0000-0000-0000C5500000}"/>
    <cellStyle name="Note 2 3 5 2" xfId="21202" xr:uid="{00000000-0005-0000-0000-0000C6500000}"/>
    <cellStyle name="Note 2 4" xfId="20439" xr:uid="{00000000-0005-0000-0000-0000C7500000}"/>
    <cellStyle name="Note 2 4 2" xfId="20440" xr:uid="{00000000-0005-0000-0000-0000C8500000}"/>
    <cellStyle name="Note 2 4 2 2" xfId="20441" xr:uid="{00000000-0005-0000-0000-0000C9500000}"/>
    <cellStyle name="Note 2 4 2 2 2" xfId="21203" xr:uid="{00000000-0005-0000-0000-0000CA500000}"/>
    <cellStyle name="Note 2 4 3" xfId="20442" xr:uid="{00000000-0005-0000-0000-0000CB500000}"/>
    <cellStyle name="Note 2 4 3 2" xfId="20443" xr:uid="{00000000-0005-0000-0000-0000CC500000}"/>
    <cellStyle name="Note 2 4 3 2 2" xfId="21204" xr:uid="{00000000-0005-0000-0000-0000CD500000}"/>
    <cellStyle name="Note 2 4 4" xfId="20444" xr:uid="{00000000-0005-0000-0000-0000CE500000}"/>
    <cellStyle name="Note 2 4 4 2" xfId="20445" xr:uid="{00000000-0005-0000-0000-0000CF500000}"/>
    <cellStyle name="Note 2 4 4 2 2" xfId="21205" xr:uid="{00000000-0005-0000-0000-0000D0500000}"/>
    <cellStyle name="Note 2 4 5" xfId="20446" xr:uid="{00000000-0005-0000-0000-0000D1500000}"/>
    <cellStyle name="Note 2 4 6" xfId="20447" xr:uid="{00000000-0005-0000-0000-0000D2500000}"/>
    <cellStyle name="Note 2 4 7" xfId="20448" xr:uid="{00000000-0005-0000-0000-0000D3500000}"/>
    <cellStyle name="Note 2 4 7 2" xfId="21206" xr:uid="{00000000-0005-0000-0000-0000D4500000}"/>
    <cellStyle name="Note 2 5" xfId="20449" xr:uid="{00000000-0005-0000-0000-0000D5500000}"/>
    <cellStyle name="Note 2 5 2" xfId="20450" xr:uid="{00000000-0005-0000-0000-0000D6500000}"/>
    <cellStyle name="Note 2 5 2 2" xfId="20451" xr:uid="{00000000-0005-0000-0000-0000D7500000}"/>
    <cellStyle name="Note 2 5 2 2 2" xfId="21207" xr:uid="{00000000-0005-0000-0000-0000D8500000}"/>
    <cellStyle name="Note 2 5 3" xfId="20452" xr:uid="{00000000-0005-0000-0000-0000D9500000}"/>
    <cellStyle name="Note 2 5 3 2" xfId="20453" xr:uid="{00000000-0005-0000-0000-0000DA500000}"/>
    <cellStyle name="Note 2 5 3 2 2" xfId="21208" xr:uid="{00000000-0005-0000-0000-0000DB500000}"/>
    <cellStyle name="Note 2 5 4" xfId="20454" xr:uid="{00000000-0005-0000-0000-0000DC500000}"/>
    <cellStyle name="Note 2 5 4 2" xfId="20455" xr:uid="{00000000-0005-0000-0000-0000DD500000}"/>
    <cellStyle name="Note 2 5 4 2 2" xfId="21209" xr:uid="{00000000-0005-0000-0000-0000DE500000}"/>
    <cellStyle name="Note 2 5 5" xfId="20456" xr:uid="{00000000-0005-0000-0000-0000DF500000}"/>
    <cellStyle name="Note 2 5 6" xfId="20457" xr:uid="{00000000-0005-0000-0000-0000E0500000}"/>
    <cellStyle name="Note 2 5 7" xfId="20458" xr:uid="{00000000-0005-0000-0000-0000E1500000}"/>
    <cellStyle name="Note 2 5 7 2" xfId="21210" xr:uid="{00000000-0005-0000-0000-0000E2500000}"/>
    <cellStyle name="Note 2 6" xfId="20459" xr:uid="{00000000-0005-0000-0000-0000E3500000}"/>
    <cellStyle name="Note 2 6 2" xfId="20460" xr:uid="{00000000-0005-0000-0000-0000E4500000}"/>
    <cellStyle name="Note 2 6 2 2" xfId="20461" xr:uid="{00000000-0005-0000-0000-0000E5500000}"/>
    <cellStyle name="Note 2 6 2 2 2" xfId="21211" xr:uid="{00000000-0005-0000-0000-0000E6500000}"/>
    <cellStyle name="Note 2 6 3" xfId="20462" xr:uid="{00000000-0005-0000-0000-0000E7500000}"/>
    <cellStyle name="Note 2 6 3 2" xfId="20463" xr:uid="{00000000-0005-0000-0000-0000E8500000}"/>
    <cellStyle name="Note 2 6 3 2 2" xfId="21212" xr:uid="{00000000-0005-0000-0000-0000E9500000}"/>
    <cellStyle name="Note 2 6 4" xfId="20464" xr:uid="{00000000-0005-0000-0000-0000EA500000}"/>
    <cellStyle name="Note 2 6 4 2" xfId="20465" xr:uid="{00000000-0005-0000-0000-0000EB500000}"/>
    <cellStyle name="Note 2 6 4 2 2" xfId="21213" xr:uid="{00000000-0005-0000-0000-0000EC500000}"/>
    <cellStyle name="Note 2 6 5" xfId="20466" xr:uid="{00000000-0005-0000-0000-0000ED500000}"/>
    <cellStyle name="Note 2 6 6" xfId="20467" xr:uid="{00000000-0005-0000-0000-0000EE500000}"/>
    <cellStyle name="Note 2 6 7" xfId="20468" xr:uid="{00000000-0005-0000-0000-0000EF500000}"/>
    <cellStyle name="Note 2 6 7 2" xfId="21214" xr:uid="{00000000-0005-0000-0000-0000F0500000}"/>
    <cellStyle name="Note 2 7" xfId="20469" xr:uid="{00000000-0005-0000-0000-0000F1500000}"/>
    <cellStyle name="Note 2 7 2" xfId="20470" xr:uid="{00000000-0005-0000-0000-0000F2500000}"/>
    <cellStyle name="Note 2 7 2 2" xfId="20471" xr:uid="{00000000-0005-0000-0000-0000F3500000}"/>
    <cellStyle name="Note 2 7 2 2 2" xfId="21215" xr:uid="{00000000-0005-0000-0000-0000F4500000}"/>
    <cellStyle name="Note 2 7 3" xfId="20472" xr:uid="{00000000-0005-0000-0000-0000F5500000}"/>
    <cellStyle name="Note 2 7 3 2" xfId="20473" xr:uid="{00000000-0005-0000-0000-0000F6500000}"/>
    <cellStyle name="Note 2 7 3 2 2" xfId="21216" xr:uid="{00000000-0005-0000-0000-0000F7500000}"/>
    <cellStyle name="Note 2 7 4" xfId="20474" xr:uid="{00000000-0005-0000-0000-0000F8500000}"/>
    <cellStyle name="Note 2 7 4 2" xfId="20475" xr:uid="{00000000-0005-0000-0000-0000F9500000}"/>
    <cellStyle name="Note 2 7 4 2 2" xfId="21217" xr:uid="{00000000-0005-0000-0000-0000FA500000}"/>
    <cellStyle name="Note 2 7 5" xfId="20476" xr:uid="{00000000-0005-0000-0000-0000FB500000}"/>
    <cellStyle name="Note 2 7 6" xfId="20477" xr:uid="{00000000-0005-0000-0000-0000FC500000}"/>
    <cellStyle name="Note 2 7 7" xfId="20478" xr:uid="{00000000-0005-0000-0000-0000FD500000}"/>
    <cellStyle name="Note 2 7 7 2" xfId="21218" xr:uid="{00000000-0005-0000-0000-0000FE500000}"/>
    <cellStyle name="Note 2 8" xfId="20479" xr:uid="{00000000-0005-0000-0000-0000FF500000}"/>
    <cellStyle name="Note 2 8 2" xfId="20480" xr:uid="{00000000-0005-0000-0000-000000510000}"/>
    <cellStyle name="Note 2 8 2 2" xfId="21219" xr:uid="{00000000-0005-0000-0000-000001510000}"/>
    <cellStyle name="Note 2 8 3" xfId="20481" xr:uid="{00000000-0005-0000-0000-000002510000}"/>
    <cellStyle name="Note 2 8 3 2" xfId="21220" xr:uid="{00000000-0005-0000-0000-000003510000}"/>
    <cellStyle name="Note 2 8 4" xfId="20482" xr:uid="{00000000-0005-0000-0000-000004510000}"/>
    <cellStyle name="Note 2 8 4 2" xfId="21221" xr:uid="{00000000-0005-0000-0000-000005510000}"/>
    <cellStyle name="Note 2 8 5" xfId="20483" xr:uid="{00000000-0005-0000-0000-000006510000}"/>
    <cellStyle name="Note 2 8 5 2" xfId="21222" xr:uid="{00000000-0005-0000-0000-000007510000}"/>
    <cellStyle name="Note 2 9" xfId="20484" xr:uid="{00000000-0005-0000-0000-000008510000}"/>
    <cellStyle name="Note 2 9 2" xfId="20485" xr:uid="{00000000-0005-0000-0000-000009510000}"/>
    <cellStyle name="Note 2 9 2 2" xfId="21223" xr:uid="{00000000-0005-0000-0000-00000A510000}"/>
    <cellStyle name="Note 2 9 3" xfId="20486" xr:uid="{00000000-0005-0000-0000-00000B510000}"/>
    <cellStyle name="Note 2 9 3 2" xfId="21224" xr:uid="{00000000-0005-0000-0000-00000C510000}"/>
    <cellStyle name="Note 2 9 4" xfId="20487" xr:uid="{00000000-0005-0000-0000-00000D510000}"/>
    <cellStyle name="Note 2 9 4 2" xfId="21225" xr:uid="{00000000-0005-0000-0000-00000E510000}"/>
    <cellStyle name="Note 2 9 5" xfId="20488" xr:uid="{00000000-0005-0000-0000-00000F510000}"/>
    <cellStyle name="Note 2 9 5 2" xfId="21226" xr:uid="{00000000-0005-0000-0000-000010510000}"/>
    <cellStyle name="Note 3 2" xfId="20489" xr:uid="{00000000-0005-0000-0000-000011510000}"/>
    <cellStyle name="Note 3 2 2" xfId="20490" xr:uid="{00000000-0005-0000-0000-000012510000}"/>
    <cellStyle name="Note 3 2 2 2" xfId="21228" xr:uid="{00000000-0005-0000-0000-000013510000}"/>
    <cellStyle name="Note 3 2 3" xfId="20491" xr:uid="{00000000-0005-0000-0000-000014510000}"/>
    <cellStyle name="Note 3 2 4" xfId="21227" xr:uid="{00000000-0005-0000-0000-000015510000}"/>
    <cellStyle name="Note 3 3" xfId="20492" xr:uid="{00000000-0005-0000-0000-000016510000}"/>
    <cellStyle name="Note 3 3 2" xfId="20493" xr:uid="{00000000-0005-0000-0000-000017510000}"/>
    <cellStyle name="Note 3 3 3" xfId="21229" xr:uid="{00000000-0005-0000-0000-000018510000}"/>
    <cellStyle name="Note 3 4" xfId="20494" xr:uid="{00000000-0005-0000-0000-000019510000}"/>
    <cellStyle name="Note 3 4 2" xfId="21230" xr:uid="{00000000-0005-0000-0000-00001A510000}"/>
    <cellStyle name="Note 3 5" xfId="20495" xr:uid="{00000000-0005-0000-0000-00001B510000}"/>
    <cellStyle name="Note 4 2" xfId="20496" xr:uid="{00000000-0005-0000-0000-00001C510000}"/>
    <cellStyle name="Note 4 2 2" xfId="20497" xr:uid="{00000000-0005-0000-0000-00001D510000}"/>
    <cellStyle name="Note 4 2 2 2" xfId="21232" xr:uid="{00000000-0005-0000-0000-00001E510000}"/>
    <cellStyle name="Note 4 2 3" xfId="20498" xr:uid="{00000000-0005-0000-0000-00001F510000}"/>
    <cellStyle name="Note 4 2 4" xfId="21231" xr:uid="{00000000-0005-0000-0000-000020510000}"/>
    <cellStyle name="Note 4 3" xfId="20499" xr:uid="{00000000-0005-0000-0000-000021510000}"/>
    <cellStyle name="Note 4 4" xfId="20500" xr:uid="{00000000-0005-0000-0000-000022510000}"/>
    <cellStyle name="Note 4 4 2" xfId="21233" xr:uid="{00000000-0005-0000-0000-000023510000}"/>
    <cellStyle name="Note 4 5" xfId="20501" xr:uid="{00000000-0005-0000-0000-000024510000}"/>
    <cellStyle name="Note 5" xfId="20502" xr:uid="{00000000-0005-0000-0000-000025510000}"/>
    <cellStyle name="Note 5 2" xfId="20503" xr:uid="{00000000-0005-0000-0000-000026510000}"/>
    <cellStyle name="Note 5 2 2" xfId="20504" xr:uid="{00000000-0005-0000-0000-000027510000}"/>
    <cellStyle name="Note 5 2 3" xfId="21235" xr:uid="{00000000-0005-0000-0000-000028510000}"/>
    <cellStyle name="Note 5 3" xfId="20505" xr:uid="{00000000-0005-0000-0000-000029510000}"/>
    <cellStyle name="Note 5 3 2" xfId="20506" xr:uid="{00000000-0005-0000-0000-00002A510000}"/>
    <cellStyle name="Note 5 3 3" xfId="21236" xr:uid="{00000000-0005-0000-0000-00002B510000}"/>
    <cellStyle name="Note 5 4" xfId="20507" xr:uid="{00000000-0005-0000-0000-00002C510000}"/>
    <cellStyle name="Note 5 4 2" xfId="21237" xr:uid="{00000000-0005-0000-0000-00002D510000}"/>
    <cellStyle name="Note 5 5" xfId="20508" xr:uid="{00000000-0005-0000-0000-00002E510000}"/>
    <cellStyle name="Note 5 6" xfId="21234" xr:uid="{00000000-0005-0000-0000-00002F510000}"/>
    <cellStyle name="Note 6" xfId="20509" xr:uid="{00000000-0005-0000-0000-000030510000}"/>
    <cellStyle name="Note 6 2" xfId="20510" xr:uid="{00000000-0005-0000-0000-000031510000}"/>
    <cellStyle name="Note 6 2 2" xfId="20511" xr:uid="{00000000-0005-0000-0000-000032510000}"/>
    <cellStyle name="Note 6 2 3" xfId="21239" xr:uid="{00000000-0005-0000-0000-000033510000}"/>
    <cellStyle name="Note 6 3" xfId="20512" xr:uid="{00000000-0005-0000-0000-000034510000}"/>
    <cellStyle name="Note 6 4" xfId="20513" xr:uid="{00000000-0005-0000-0000-000035510000}"/>
    <cellStyle name="Note 6 5" xfId="21238" xr:uid="{00000000-0005-0000-0000-000036510000}"/>
    <cellStyle name="Note 7" xfId="20514" xr:uid="{00000000-0005-0000-0000-000037510000}"/>
    <cellStyle name="Note 7 2" xfId="21240" xr:uid="{00000000-0005-0000-0000-000038510000}"/>
    <cellStyle name="Note 8" xfId="20515" xr:uid="{00000000-0005-0000-0000-000039510000}"/>
    <cellStyle name="Note 8 2" xfId="20516" xr:uid="{00000000-0005-0000-0000-00003A510000}"/>
    <cellStyle name="Note 8 2 2" xfId="21242" xr:uid="{00000000-0005-0000-0000-00003B510000}"/>
    <cellStyle name="Note 8 3" xfId="21241" xr:uid="{00000000-0005-0000-0000-00003C510000}"/>
    <cellStyle name="Note 9" xfId="20517" xr:uid="{00000000-0005-0000-0000-00003D510000}"/>
    <cellStyle name="Note 9 2" xfId="21243" xr:uid="{00000000-0005-0000-0000-00003E510000}"/>
    <cellStyle name="Ôèíàíñîâûé [0]_Ëèñò1" xfId="20518" xr:uid="{00000000-0005-0000-0000-00003F510000}"/>
    <cellStyle name="Ôèíàíñîâûé_Ëèñò1" xfId="20519" xr:uid="{00000000-0005-0000-0000-000040510000}"/>
    <cellStyle name="Option" xfId="20520" xr:uid="{00000000-0005-0000-0000-000041510000}"/>
    <cellStyle name="Option 2" xfId="20521" xr:uid="{00000000-0005-0000-0000-000042510000}"/>
    <cellStyle name="Option 3" xfId="20522" xr:uid="{00000000-0005-0000-0000-000043510000}"/>
    <cellStyle name="Option 4" xfId="20523" xr:uid="{00000000-0005-0000-0000-000044510000}"/>
    <cellStyle name="optionalExposure" xfId="20524" xr:uid="{00000000-0005-0000-0000-000045510000}"/>
    <cellStyle name="optionalExposure 2" xfId="21244" xr:uid="{00000000-0005-0000-0000-000046510000}"/>
    <cellStyle name="OptionHeading" xfId="20525" xr:uid="{00000000-0005-0000-0000-000047510000}"/>
    <cellStyle name="OptionHeading 2" xfId="20526" xr:uid="{00000000-0005-0000-0000-000048510000}"/>
    <cellStyle name="OptionHeading 3" xfId="20527" xr:uid="{00000000-0005-0000-0000-000049510000}"/>
    <cellStyle name="Output 2" xfId="20528" xr:uid="{00000000-0005-0000-0000-00004A510000}"/>
    <cellStyle name="Output 2 10" xfId="20529" xr:uid="{00000000-0005-0000-0000-00004B510000}"/>
    <cellStyle name="Output 2 10 2" xfId="20530" xr:uid="{00000000-0005-0000-0000-00004C510000}"/>
    <cellStyle name="Output 2 10 2 2" xfId="21246" xr:uid="{00000000-0005-0000-0000-00004D510000}"/>
    <cellStyle name="Output 2 10 3" xfId="20531" xr:uid="{00000000-0005-0000-0000-00004E510000}"/>
    <cellStyle name="Output 2 10 3 2" xfId="21247" xr:uid="{00000000-0005-0000-0000-00004F510000}"/>
    <cellStyle name="Output 2 10 4" xfId="20532" xr:uid="{00000000-0005-0000-0000-000050510000}"/>
    <cellStyle name="Output 2 10 4 2" xfId="21248" xr:uid="{00000000-0005-0000-0000-000051510000}"/>
    <cellStyle name="Output 2 10 5" xfId="20533" xr:uid="{00000000-0005-0000-0000-000052510000}"/>
    <cellStyle name="Output 2 10 5 2" xfId="21249" xr:uid="{00000000-0005-0000-0000-000053510000}"/>
    <cellStyle name="Output 2 11" xfId="20534" xr:uid="{00000000-0005-0000-0000-000054510000}"/>
    <cellStyle name="Output 2 11 2" xfId="20535" xr:uid="{00000000-0005-0000-0000-000055510000}"/>
    <cellStyle name="Output 2 11 2 2" xfId="21251" xr:uid="{00000000-0005-0000-0000-000056510000}"/>
    <cellStyle name="Output 2 11 3" xfId="20536" xr:uid="{00000000-0005-0000-0000-000057510000}"/>
    <cellStyle name="Output 2 11 3 2" xfId="21252" xr:uid="{00000000-0005-0000-0000-000058510000}"/>
    <cellStyle name="Output 2 11 4" xfId="20537" xr:uid="{00000000-0005-0000-0000-000059510000}"/>
    <cellStyle name="Output 2 11 4 2" xfId="21253" xr:uid="{00000000-0005-0000-0000-00005A510000}"/>
    <cellStyle name="Output 2 11 5" xfId="20538" xr:uid="{00000000-0005-0000-0000-00005B510000}"/>
    <cellStyle name="Output 2 11 5 2" xfId="21254" xr:uid="{00000000-0005-0000-0000-00005C510000}"/>
    <cellStyle name="Output 2 11 6" xfId="21250" xr:uid="{00000000-0005-0000-0000-00005D510000}"/>
    <cellStyle name="Output 2 12" xfId="20539" xr:uid="{00000000-0005-0000-0000-00005E510000}"/>
    <cellStyle name="Output 2 12 2" xfId="20540" xr:uid="{00000000-0005-0000-0000-00005F510000}"/>
    <cellStyle name="Output 2 12 2 2" xfId="21256" xr:uid="{00000000-0005-0000-0000-000060510000}"/>
    <cellStyle name="Output 2 12 3" xfId="20541" xr:uid="{00000000-0005-0000-0000-000061510000}"/>
    <cellStyle name="Output 2 12 3 2" xfId="21257" xr:uid="{00000000-0005-0000-0000-000062510000}"/>
    <cellStyle name="Output 2 12 4" xfId="20542" xr:uid="{00000000-0005-0000-0000-000063510000}"/>
    <cellStyle name="Output 2 12 4 2" xfId="21258" xr:uid="{00000000-0005-0000-0000-000064510000}"/>
    <cellStyle name="Output 2 12 5" xfId="20543" xr:uid="{00000000-0005-0000-0000-000065510000}"/>
    <cellStyle name="Output 2 12 5 2" xfId="21259" xr:uid="{00000000-0005-0000-0000-000066510000}"/>
    <cellStyle name="Output 2 12 6" xfId="21255" xr:uid="{00000000-0005-0000-0000-000067510000}"/>
    <cellStyle name="Output 2 13" xfId="20544" xr:uid="{00000000-0005-0000-0000-000068510000}"/>
    <cellStyle name="Output 2 13 2" xfId="20545" xr:uid="{00000000-0005-0000-0000-000069510000}"/>
    <cellStyle name="Output 2 13 2 2" xfId="21261" xr:uid="{00000000-0005-0000-0000-00006A510000}"/>
    <cellStyle name="Output 2 13 3" xfId="20546" xr:uid="{00000000-0005-0000-0000-00006B510000}"/>
    <cellStyle name="Output 2 13 3 2" xfId="21262" xr:uid="{00000000-0005-0000-0000-00006C510000}"/>
    <cellStyle name="Output 2 13 4" xfId="20547" xr:uid="{00000000-0005-0000-0000-00006D510000}"/>
    <cellStyle name="Output 2 13 4 2" xfId="21263" xr:uid="{00000000-0005-0000-0000-00006E510000}"/>
    <cellStyle name="Output 2 13 5" xfId="21260" xr:uid="{00000000-0005-0000-0000-00006F510000}"/>
    <cellStyle name="Output 2 14" xfId="20548" xr:uid="{00000000-0005-0000-0000-000070510000}"/>
    <cellStyle name="Output 2 14 2" xfId="21264" xr:uid="{00000000-0005-0000-0000-000071510000}"/>
    <cellStyle name="Output 2 15" xfId="20549" xr:uid="{00000000-0005-0000-0000-000072510000}"/>
    <cellStyle name="Output 2 15 2" xfId="21265" xr:uid="{00000000-0005-0000-0000-000073510000}"/>
    <cellStyle name="Output 2 16" xfId="20550" xr:uid="{00000000-0005-0000-0000-000074510000}"/>
    <cellStyle name="Output 2 16 2" xfId="21266" xr:uid="{00000000-0005-0000-0000-000075510000}"/>
    <cellStyle name="Output 2 17" xfId="21245" xr:uid="{00000000-0005-0000-0000-000076510000}"/>
    <cellStyle name="Output 2 2" xfId="20551" xr:uid="{00000000-0005-0000-0000-000077510000}"/>
    <cellStyle name="Output 2 2 10" xfId="21267" xr:uid="{00000000-0005-0000-0000-000078510000}"/>
    <cellStyle name="Output 2 2 2" xfId="20552" xr:uid="{00000000-0005-0000-0000-000079510000}"/>
    <cellStyle name="Output 2 2 2 2" xfId="20553" xr:uid="{00000000-0005-0000-0000-00007A510000}"/>
    <cellStyle name="Output 2 2 2 2 2" xfId="21269" xr:uid="{00000000-0005-0000-0000-00007B510000}"/>
    <cellStyle name="Output 2 2 2 3" xfId="20554" xr:uid="{00000000-0005-0000-0000-00007C510000}"/>
    <cellStyle name="Output 2 2 2 3 2" xfId="21270" xr:uid="{00000000-0005-0000-0000-00007D510000}"/>
    <cellStyle name="Output 2 2 2 4" xfId="20555" xr:uid="{00000000-0005-0000-0000-00007E510000}"/>
    <cellStyle name="Output 2 2 2 4 2" xfId="21271" xr:uid="{00000000-0005-0000-0000-00007F510000}"/>
    <cellStyle name="Output 2 2 2 5" xfId="21268" xr:uid="{00000000-0005-0000-0000-000080510000}"/>
    <cellStyle name="Output 2 2 3" xfId="20556" xr:uid="{00000000-0005-0000-0000-000081510000}"/>
    <cellStyle name="Output 2 2 3 2" xfId="20557" xr:uid="{00000000-0005-0000-0000-000082510000}"/>
    <cellStyle name="Output 2 2 3 2 2" xfId="21273" xr:uid="{00000000-0005-0000-0000-000083510000}"/>
    <cellStyle name="Output 2 2 3 3" xfId="20558" xr:uid="{00000000-0005-0000-0000-000084510000}"/>
    <cellStyle name="Output 2 2 3 3 2" xfId="21274" xr:uid="{00000000-0005-0000-0000-000085510000}"/>
    <cellStyle name="Output 2 2 3 4" xfId="20559" xr:uid="{00000000-0005-0000-0000-000086510000}"/>
    <cellStyle name="Output 2 2 3 4 2" xfId="21275" xr:uid="{00000000-0005-0000-0000-000087510000}"/>
    <cellStyle name="Output 2 2 3 5" xfId="21272" xr:uid="{00000000-0005-0000-0000-000088510000}"/>
    <cellStyle name="Output 2 2 4" xfId="20560" xr:uid="{00000000-0005-0000-0000-000089510000}"/>
    <cellStyle name="Output 2 2 4 2" xfId="20561" xr:uid="{00000000-0005-0000-0000-00008A510000}"/>
    <cellStyle name="Output 2 2 4 2 2" xfId="21277" xr:uid="{00000000-0005-0000-0000-00008B510000}"/>
    <cellStyle name="Output 2 2 4 3" xfId="20562" xr:uid="{00000000-0005-0000-0000-00008C510000}"/>
    <cellStyle name="Output 2 2 4 3 2" xfId="21278" xr:uid="{00000000-0005-0000-0000-00008D510000}"/>
    <cellStyle name="Output 2 2 4 4" xfId="20563" xr:uid="{00000000-0005-0000-0000-00008E510000}"/>
    <cellStyle name="Output 2 2 4 4 2" xfId="21279" xr:uid="{00000000-0005-0000-0000-00008F510000}"/>
    <cellStyle name="Output 2 2 4 5" xfId="21276" xr:uid="{00000000-0005-0000-0000-000090510000}"/>
    <cellStyle name="Output 2 2 5" xfId="20564" xr:uid="{00000000-0005-0000-0000-000091510000}"/>
    <cellStyle name="Output 2 2 5 2" xfId="20565" xr:uid="{00000000-0005-0000-0000-000092510000}"/>
    <cellStyle name="Output 2 2 5 2 2" xfId="21281" xr:uid="{00000000-0005-0000-0000-000093510000}"/>
    <cellStyle name="Output 2 2 5 3" xfId="20566" xr:uid="{00000000-0005-0000-0000-000094510000}"/>
    <cellStyle name="Output 2 2 5 3 2" xfId="21282" xr:uid="{00000000-0005-0000-0000-000095510000}"/>
    <cellStyle name="Output 2 2 5 4" xfId="20567" xr:uid="{00000000-0005-0000-0000-000096510000}"/>
    <cellStyle name="Output 2 2 5 4 2" xfId="21283" xr:uid="{00000000-0005-0000-0000-000097510000}"/>
    <cellStyle name="Output 2 2 5 5" xfId="21280" xr:uid="{00000000-0005-0000-0000-000098510000}"/>
    <cellStyle name="Output 2 2 6" xfId="20568" xr:uid="{00000000-0005-0000-0000-000099510000}"/>
    <cellStyle name="Output 2 2 6 2" xfId="21284" xr:uid="{00000000-0005-0000-0000-00009A510000}"/>
    <cellStyle name="Output 2 2 7" xfId="20569" xr:uid="{00000000-0005-0000-0000-00009B510000}"/>
    <cellStyle name="Output 2 2 7 2" xfId="21285" xr:uid="{00000000-0005-0000-0000-00009C510000}"/>
    <cellStyle name="Output 2 2 8" xfId="20570" xr:uid="{00000000-0005-0000-0000-00009D510000}"/>
    <cellStyle name="Output 2 2 8 2" xfId="21286" xr:uid="{00000000-0005-0000-0000-00009E510000}"/>
    <cellStyle name="Output 2 2 9" xfId="20571" xr:uid="{00000000-0005-0000-0000-00009F510000}"/>
    <cellStyle name="Output 2 2 9 2" xfId="21287" xr:uid="{00000000-0005-0000-0000-0000A0510000}"/>
    <cellStyle name="Output 2 3" xfId="20572" xr:uid="{00000000-0005-0000-0000-0000A1510000}"/>
    <cellStyle name="Output 2 3 2" xfId="20573" xr:uid="{00000000-0005-0000-0000-0000A2510000}"/>
    <cellStyle name="Output 2 3 2 2" xfId="21288" xr:uid="{00000000-0005-0000-0000-0000A3510000}"/>
    <cellStyle name="Output 2 3 3" xfId="20574" xr:uid="{00000000-0005-0000-0000-0000A4510000}"/>
    <cellStyle name="Output 2 3 3 2" xfId="21289" xr:uid="{00000000-0005-0000-0000-0000A5510000}"/>
    <cellStyle name="Output 2 3 4" xfId="20575" xr:uid="{00000000-0005-0000-0000-0000A6510000}"/>
    <cellStyle name="Output 2 3 4 2" xfId="21290" xr:uid="{00000000-0005-0000-0000-0000A7510000}"/>
    <cellStyle name="Output 2 3 5" xfId="20576" xr:uid="{00000000-0005-0000-0000-0000A8510000}"/>
    <cellStyle name="Output 2 3 5 2" xfId="21291" xr:uid="{00000000-0005-0000-0000-0000A9510000}"/>
    <cellStyle name="Output 2 4" xfId="20577" xr:uid="{00000000-0005-0000-0000-0000AA510000}"/>
    <cellStyle name="Output 2 4 2" xfId="20578" xr:uid="{00000000-0005-0000-0000-0000AB510000}"/>
    <cellStyle name="Output 2 4 2 2" xfId="21292" xr:uid="{00000000-0005-0000-0000-0000AC510000}"/>
    <cellStyle name="Output 2 4 3" xfId="20579" xr:uid="{00000000-0005-0000-0000-0000AD510000}"/>
    <cellStyle name="Output 2 4 3 2" xfId="21293" xr:uid="{00000000-0005-0000-0000-0000AE510000}"/>
    <cellStyle name="Output 2 4 4" xfId="20580" xr:uid="{00000000-0005-0000-0000-0000AF510000}"/>
    <cellStyle name="Output 2 4 4 2" xfId="21294" xr:uid="{00000000-0005-0000-0000-0000B0510000}"/>
    <cellStyle name="Output 2 4 5" xfId="20581" xr:uid="{00000000-0005-0000-0000-0000B1510000}"/>
    <cellStyle name="Output 2 4 5 2" xfId="21295" xr:uid="{00000000-0005-0000-0000-0000B2510000}"/>
    <cellStyle name="Output 2 5" xfId="20582" xr:uid="{00000000-0005-0000-0000-0000B3510000}"/>
    <cellStyle name="Output 2 5 2" xfId="20583" xr:uid="{00000000-0005-0000-0000-0000B4510000}"/>
    <cellStyle name="Output 2 5 2 2" xfId="21296" xr:uid="{00000000-0005-0000-0000-0000B5510000}"/>
    <cellStyle name="Output 2 5 3" xfId="20584" xr:uid="{00000000-0005-0000-0000-0000B6510000}"/>
    <cellStyle name="Output 2 5 3 2" xfId="21297" xr:uid="{00000000-0005-0000-0000-0000B7510000}"/>
    <cellStyle name="Output 2 5 4" xfId="20585" xr:uid="{00000000-0005-0000-0000-0000B8510000}"/>
    <cellStyle name="Output 2 5 4 2" xfId="21298" xr:uid="{00000000-0005-0000-0000-0000B9510000}"/>
    <cellStyle name="Output 2 5 5" xfId="20586" xr:uid="{00000000-0005-0000-0000-0000BA510000}"/>
    <cellStyle name="Output 2 5 5 2" xfId="21299" xr:uid="{00000000-0005-0000-0000-0000BB510000}"/>
    <cellStyle name="Output 2 6" xfId="20587" xr:uid="{00000000-0005-0000-0000-0000BC510000}"/>
    <cellStyle name="Output 2 6 2" xfId="20588" xr:uid="{00000000-0005-0000-0000-0000BD510000}"/>
    <cellStyle name="Output 2 6 2 2" xfId="21300" xr:uid="{00000000-0005-0000-0000-0000BE510000}"/>
    <cellStyle name="Output 2 6 3" xfId="20589" xr:uid="{00000000-0005-0000-0000-0000BF510000}"/>
    <cellStyle name="Output 2 6 3 2" xfId="21301" xr:uid="{00000000-0005-0000-0000-0000C0510000}"/>
    <cellStyle name="Output 2 6 4" xfId="20590" xr:uid="{00000000-0005-0000-0000-0000C1510000}"/>
    <cellStyle name="Output 2 6 4 2" xfId="21302" xr:uid="{00000000-0005-0000-0000-0000C2510000}"/>
    <cellStyle name="Output 2 6 5" xfId="20591" xr:uid="{00000000-0005-0000-0000-0000C3510000}"/>
    <cellStyle name="Output 2 6 5 2" xfId="21303" xr:uid="{00000000-0005-0000-0000-0000C4510000}"/>
    <cellStyle name="Output 2 7" xfId="20592" xr:uid="{00000000-0005-0000-0000-0000C5510000}"/>
    <cellStyle name="Output 2 7 2" xfId="20593" xr:uid="{00000000-0005-0000-0000-0000C6510000}"/>
    <cellStyle name="Output 2 7 2 2" xfId="21304" xr:uid="{00000000-0005-0000-0000-0000C7510000}"/>
    <cellStyle name="Output 2 7 3" xfId="20594" xr:uid="{00000000-0005-0000-0000-0000C8510000}"/>
    <cellStyle name="Output 2 7 3 2" xfId="21305" xr:uid="{00000000-0005-0000-0000-0000C9510000}"/>
    <cellStyle name="Output 2 7 4" xfId="20595" xr:uid="{00000000-0005-0000-0000-0000CA510000}"/>
    <cellStyle name="Output 2 7 4 2" xfId="21306" xr:uid="{00000000-0005-0000-0000-0000CB510000}"/>
    <cellStyle name="Output 2 7 5" xfId="20596" xr:uid="{00000000-0005-0000-0000-0000CC510000}"/>
    <cellStyle name="Output 2 7 5 2" xfId="21307" xr:uid="{00000000-0005-0000-0000-0000CD510000}"/>
    <cellStyle name="Output 2 8" xfId="20597" xr:uid="{00000000-0005-0000-0000-0000CE510000}"/>
    <cellStyle name="Output 2 8 2" xfId="20598" xr:uid="{00000000-0005-0000-0000-0000CF510000}"/>
    <cellStyle name="Output 2 8 2 2" xfId="21308" xr:uid="{00000000-0005-0000-0000-0000D0510000}"/>
    <cellStyle name="Output 2 8 3" xfId="20599" xr:uid="{00000000-0005-0000-0000-0000D1510000}"/>
    <cellStyle name="Output 2 8 3 2" xfId="21309" xr:uid="{00000000-0005-0000-0000-0000D2510000}"/>
    <cellStyle name="Output 2 8 4" xfId="20600" xr:uid="{00000000-0005-0000-0000-0000D3510000}"/>
    <cellStyle name="Output 2 8 4 2" xfId="21310" xr:uid="{00000000-0005-0000-0000-0000D4510000}"/>
    <cellStyle name="Output 2 8 5" xfId="20601" xr:uid="{00000000-0005-0000-0000-0000D5510000}"/>
    <cellStyle name="Output 2 8 5 2" xfId="21311" xr:uid="{00000000-0005-0000-0000-0000D6510000}"/>
    <cellStyle name="Output 2 9" xfId="20602" xr:uid="{00000000-0005-0000-0000-0000D7510000}"/>
    <cellStyle name="Output 2 9 2" xfId="20603" xr:uid="{00000000-0005-0000-0000-0000D8510000}"/>
    <cellStyle name="Output 2 9 2 2" xfId="21312" xr:uid="{00000000-0005-0000-0000-0000D9510000}"/>
    <cellStyle name="Output 2 9 3" xfId="20604" xr:uid="{00000000-0005-0000-0000-0000DA510000}"/>
    <cellStyle name="Output 2 9 3 2" xfId="21313" xr:uid="{00000000-0005-0000-0000-0000DB510000}"/>
    <cellStyle name="Output 2 9 4" xfId="20605" xr:uid="{00000000-0005-0000-0000-0000DC510000}"/>
    <cellStyle name="Output 2 9 4 2" xfId="21314" xr:uid="{00000000-0005-0000-0000-0000DD510000}"/>
    <cellStyle name="Output 2 9 5" xfId="20606" xr:uid="{00000000-0005-0000-0000-0000DE510000}"/>
    <cellStyle name="Output 2 9 5 2" xfId="21315" xr:uid="{00000000-0005-0000-0000-0000DF510000}"/>
    <cellStyle name="Output 3" xfId="20607" xr:uid="{00000000-0005-0000-0000-0000E0510000}"/>
    <cellStyle name="Output 3 2" xfId="20608" xr:uid="{00000000-0005-0000-0000-0000E1510000}"/>
    <cellStyle name="Output 3 2 2" xfId="21317" xr:uid="{00000000-0005-0000-0000-0000E2510000}"/>
    <cellStyle name="Output 3 3" xfId="20609" xr:uid="{00000000-0005-0000-0000-0000E3510000}"/>
    <cellStyle name="Output 3 3 2" xfId="21318" xr:uid="{00000000-0005-0000-0000-0000E4510000}"/>
    <cellStyle name="Output 3 4" xfId="21316" xr:uid="{00000000-0005-0000-0000-0000E5510000}"/>
    <cellStyle name="Output 4" xfId="20610" xr:uid="{00000000-0005-0000-0000-0000E6510000}"/>
    <cellStyle name="Output 4 2" xfId="20611" xr:uid="{00000000-0005-0000-0000-0000E7510000}"/>
    <cellStyle name="Output 4 2 2" xfId="21320" xr:uid="{00000000-0005-0000-0000-0000E8510000}"/>
    <cellStyle name="Output 4 3" xfId="20612" xr:uid="{00000000-0005-0000-0000-0000E9510000}"/>
    <cellStyle name="Output 4 3 2" xfId="21321" xr:uid="{00000000-0005-0000-0000-0000EA510000}"/>
    <cellStyle name="Output 4 4" xfId="21319" xr:uid="{00000000-0005-0000-0000-0000EB510000}"/>
    <cellStyle name="Output 5" xfId="20613" xr:uid="{00000000-0005-0000-0000-0000EC510000}"/>
    <cellStyle name="Output 5 2" xfId="20614" xr:uid="{00000000-0005-0000-0000-0000ED510000}"/>
    <cellStyle name="Output 5 2 2" xfId="21323" xr:uid="{00000000-0005-0000-0000-0000EE510000}"/>
    <cellStyle name="Output 5 3" xfId="20615" xr:uid="{00000000-0005-0000-0000-0000EF510000}"/>
    <cellStyle name="Output 5 3 2" xfId="21324" xr:uid="{00000000-0005-0000-0000-0000F0510000}"/>
    <cellStyle name="Output 5 4" xfId="21322" xr:uid="{00000000-0005-0000-0000-0000F1510000}"/>
    <cellStyle name="Output 6" xfId="20616" xr:uid="{00000000-0005-0000-0000-0000F2510000}"/>
    <cellStyle name="Output 6 2" xfId="20617" xr:uid="{00000000-0005-0000-0000-0000F3510000}"/>
    <cellStyle name="Output 6 2 2" xfId="21326" xr:uid="{00000000-0005-0000-0000-0000F4510000}"/>
    <cellStyle name="Output 6 3" xfId="20618" xr:uid="{00000000-0005-0000-0000-0000F5510000}"/>
    <cellStyle name="Output 6 3 2" xfId="21327" xr:uid="{00000000-0005-0000-0000-0000F6510000}"/>
    <cellStyle name="Output 6 4" xfId="21325" xr:uid="{00000000-0005-0000-0000-0000F7510000}"/>
    <cellStyle name="Output 7" xfId="20619" xr:uid="{00000000-0005-0000-0000-0000F8510000}"/>
    <cellStyle name="Output 7 2" xfId="21328" xr:uid="{00000000-0005-0000-0000-0000F9510000}"/>
    <cellStyle name="Percen - Style1" xfId="20620" xr:uid="{00000000-0005-0000-0000-0000FA510000}"/>
    <cellStyle name="Percent" xfId="20962" builtinId="5"/>
    <cellStyle name="Percent [0]" xfId="20621" xr:uid="{00000000-0005-0000-0000-0000FC510000}"/>
    <cellStyle name="Percent [00]" xfId="20622" xr:uid="{00000000-0005-0000-0000-0000FD510000}"/>
    <cellStyle name="Percent 10" xfId="20623" xr:uid="{00000000-0005-0000-0000-0000FE510000}"/>
    <cellStyle name="Percent 10 2" xfId="20624" xr:uid="{00000000-0005-0000-0000-0000FF510000}"/>
    <cellStyle name="Percent 10 2 2" xfId="20625" xr:uid="{00000000-0005-0000-0000-000000520000}"/>
    <cellStyle name="Percent 10 3" xfId="20626" xr:uid="{00000000-0005-0000-0000-000001520000}"/>
    <cellStyle name="Percent 10 4" xfId="20627" xr:uid="{00000000-0005-0000-0000-000002520000}"/>
    <cellStyle name="Percent 11" xfId="20628" xr:uid="{00000000-0005-0000-0000-000003520000}"/>
    <cellStyle name="Percent 11 2" xfId="20629" xr:uid="{00000000-0005-0000-0000-000004520000}"/>
    <cellStyle name="Percent 12" xfId="20630" xr:uid="{00000000-0005-0000-0000-000005520000}"/>
    <cellStyle name="Percent 12 2" xfId="20631" xr:uid="{00000000-0005-0000-0000-000006520000}"/>
    <cellStyle name="Percent 13" xfId="20632" xr:uid="{00000000-0005-0000-0000-000007520000}"/>
    <cellStyle name="Percent 13 2" xfId="20633" xr:uid="{00000000-0005-0000-0000-000008520000}"/>
    <cellStyle name="Percent 14" xfId="20634" xr:uid="{00000000-0005-0000-0000-000009520000}"/>
    <cellStyle name="Percent 15" xfId="20635" xr:uid="{00000000-0005-0000-0000-00000A520000}"/>
    <cellStyle name="Percent 15 2" xfId="20636" xr:uid="{00000000-0005-0000-0000-00000B520000}"/>
    <cellStyle name="Percent 16" xfId="20637" xr:uid="{00000000-0005-0000-0000-00000C520000}"/>
    <cellStyle name="Percent 17" xfId="20638" xr:uid="{00000000-0005-0000-0000-00000D520000}"/>
    <cellStyle name="Percent 18" xfId="20639" xr:uid="{00000000-0005-0000-0000-00000E520000}"/>
    <cellStyle name="Percent 19" xfId="20640" xr:uid="{00000000-0005-0000-0000-00000F520000}"/>
    <cellStyle name="Percent 2" xfId="6" xr:uid="{00000000-0005-0000-0000-000010520000}"/>
    <cellStyle name="Percent 2 2" xfId="20641" xr:uid="{00000000-0005-0000-0000-000011520000}"/>
    <cellStyle name="Percent 2 2 2" xfId="20642" xr:uid="{00000000-0005-0000-0000-000012520000}"/>
    <cellStyle name="Percent 2 2 3" xfId="20643" xr:uid="{00000000-0005-0000-0000-000013520000}"/>
    <cellStyle name="Percent 2 2 4" xfId="20644" xr:uid="{00000000-0005-0000-0000-000014520000}"/>
    <cellStyle name="Percent 2 2 4 2" xfId="20645" xr:uid="{00000000-0005-0000-0000-000015520000}"/>
    <cellStyle name="Percent 2 2 4 2 2" xfId="20646" xr:uid="{00000000-0005-0000-0000-000016520000}"/>
    <cellStyle name="Percent 2 2 4 2 2 2" xfId="20647" xr:uid="{00000000-0005-0000-0000-000017520000}"/>
    <cellStyle name="Percent 2 2 4 2 2 3" xfId="20648" xr:uid="{00000000-0005-0000-0000-000018520000}"/>
    <cellStyle name="Percent 2 2 4 2 2 4" xfId="20649" xr:uid="{00000000-0005-0000-0000-000019520000}"/>
    <cellStyle name="Percent 2 2 4 2 3" xfId="20650" xr:uid="{00000000-0005-0000-0000-00001A520000}"/>
    <cellStyle name="Percent 2 2 4 2 4" xfId="20651" xr:uid="{00000000-0005-0000-0000-00001B520000}"/>
    <cellStyle name="Percent 2 2 4 2 5" xfId="20652" xr:uid="{00000000-0005-0000-0000-00001C520000}"/>
    <cellStyle name="Percent 2 2 4 3" xfId="20653" xr:uid="{00000000-0005-0000-0000-00001D520000}"/>
    <cellStyle name="Percent 2 2 4 3 2" xfId="20654" xr:uid="{00000000-0005-0000-0000-00001E520000}"/>
    <cellStyle name="Percent 2 2 4 3 3" xfId="20655" xr:uid="{00000000-0005-0000-0000-00001F520000}"/>
    <cellStyle name="Percent 2 2 4 3 4" xfId="20656" xr:uid="{00000000-0005-0000-0000-000020520000}"/>
    <cellStyle name="Percent 2 2 4 4" xfId="20657" xr:uid="{00000000-0005-0000-0000-000021520000}"/>
    <cellStyle name="Percent 2 2 4 5" xfId="20658" xr:uid="{00000000-0005-0000-0000-000022520000}"/>
    <cellStyle name="Percent 2 2 4 6" xfId="20659" xr:uid="{00000000-0005-0000-0000-000023520000}"/>
    <cellStyle name="Percent 2 2 5" xfId="20660" xr:uid="{00000000-0005-0000-0000-000024520000}"/>
    <cellStyle name="Percent 2 3" xfId="20661" xr:uid="{00000000-0005-0000-0000-000025520000}"/>
    <cellStyle name="Percent 2 4" xfId="20662" xr:uid="{00000000-0005-0000-0000-000026520000}"/>
    <cellStyle name="Percent 2 5" xfId="20663" xr:uid="{00000000-0005-0000-0000-000027520000}"/>
    <cellStyle name="Percent 2 6" xfId="20664" xr:uid="{00000000-0005-0000-0000-000028520000}"/>
    <cellStyle name="Percent 2 7" xfId="20665" xr:uid="{00000000-0005-0000-0000-000029520000}"/>
    <cellStyle name="Percent 2 8" xfId="20666" xr:uid="{00000000-0005-0000-0000-00002A520000}"/>
    <cellStyle name="Percent 2 8 2" xfId="20667" xr:uid="{00000000-0005-0000-0000-00002B520000}"/>
    <cellStyle name="Percent 2 9" xfId="20668" xr:uid="{00000000-0005-0000-0000-00002C520000}"/>
    <cellStyle name="Percent 2 9 2" xfId="20669" xr:uid="{00000000-0005-0000-0000-00002D520000}"/>
    <cellStyle name="Percent 2 9 2 2" xfId="20670" xr:uid="{00000000-0005-0000-0000-00002E520000}"/>
    <cellStyle name="Percent 2 9 2 2 2" xfId="20671" xr:uid="{00000000-0005-0000-0000-00002F520000}"/>
    <cellStyle name="Percent 2 9 2 2 3" xfId="20672" xr:uid="{00000000-0005-0000-0000-000030520000}"/>
    <cellStyle name="Percent 2 9 2 2 4" xfId="20673" xr:uid="{00000000-0005-0000-0000-000031520000}"/>
    <cellStyle name="Percent 2 9 2 3" xfId="20674" xr:uid="{00000000-0005-0000-0000-000032520000}"/>
    <cellStyle name="Percent 2 9 2 4" xfId="20675" xr:uid="{00000000-0005-0000-0000-000033520000}"/>
    <cellStyle name="Percent 2 9 2 5" xfId="20676" xr:uid="{00000000-0005-0000-0000-000034520000}"/>
    <cellStyle name="Percent 2 9 3" xfId="20677" xr:uid="{00000000-0005-0000-0000-000035520000}"/>
    <cellStyle name="Percent 2 9 3 2" xfId="20678" xr:uid="{00000000-0005-0000-0000-000036520000}"/>
    <cellStyle name="Percent 2 9 3 3" xfId="20679" xr:uid="{00000000-0005-0000-0000-000037520000}"/>
    <cellStyle name="Percent 2 9 3 4" xfId="20680" xr:uid="{00000000-0005-0000-0000-000038520000}"/>
    <cellStyle name="Percent 2 9 4" xfId="20681" xr:uid="{00000000-0005-0000-0000-000039520000}"/>
    <cellStyle name="Percent 2 9 5" xfId="20682" xr:uid="{00000000-0005-0000-0000-00003A520000}"/>
    <cellStyle name="Percent 2 9 6" xfId="20683" xr:uid="{00000000-0005-0000-0000-00003B520000}"/>
    <cellStyle name="Percent 20" xfId="20684" xr:uid="{00000000-0005-0000-0000-00003C520000}"/>
    <cellStyle name="Percent 21" xfId="20685" xr:uid="{00000000-0005-0000-0000-00003D520000}"/>
    <cellStyle name="Percent 21 2" xfId="20686" xr:uid="{00000000-0005-0000-0000-00003E520000}"/>
    <cellStyle name="Percent 21 3" xfId="20687" xr:uid="{00000000-0005-0000-0000-00003F520000}"/>
    <cellStyle name="Percent 21 4" xfId="20688" xr:uid="{00000000-0005-0000-0000-000040520000}"/>
    <cellStyle name="Percent 3" xfId="14" xr:uid="{00000000-0005-0000-0000-000041520000}"/>
    <cellStyle name="Percent 3 2" xfId="20689" xr:uid="{00000000-0005-0000-0000-000042520000}"/>
    <cellStyle name="Percent 3 2 2" xfId="20690" xr:uid="{00000000-0005-0000-0000-000043520000}"/>
    <cellStyle name="Percent 3 2 2 2" xfId="20691" xr:uid="{00000000-0005-0000-0000-000044520000}"/>
    <cellStyle name="Percent 3 2 2 3" xfId="20692" xr:uid="{00000000-0005-0000-0000-000045520000}"/>
    <cellStyle name="Percent 3 2 3" xfId="20693" xr:uid="{00000000-0005-0000-0000-000046520000}"/>
    <cellStyle name="Percent 3 2 4" xfId="20694" xr:uid="{00000000-0005-0000-0000-000047520000}"/>
    <cellStyle name="Percent 3 3" xfId="20695" xr:uid="{00000000-0005-0000-0000-000048520000}"/>
    <cellStyle name="Percent 3 3 2" xfId="20696" xr:uid="{00000000-0005-0000-0000-000049520000}"/>
    <cellStyle name="Percent 3 4" xfId="20697" xr:uid="{00000000-0005-0000-0000-00004A520000}"/>
    <cellStyle name="Percent 3 4 2" xfId="20698" xr:uid="{00000000-0005-0000-0000-00004B520000}"/>
    <cellStyle name="Percent 3 4 3" xfId="20699" xr:uid="{00000000-0005-0000-0000-00004C520000}"/>
    <cellStyle name="Percent 4" xfId="20700" xr:uid="{00000000-0005-0000-0000-00004D520000}"/>
    <cellStyle name="Percent 4 2" xfId="20701" xr:uid="{00000000-0005-0000-0000-00004E520000}"/>
    <cellStyle name="Percent 4 2 2" xfId="20702" xr:uid="{00000000-0005-0000-0000-00004F520000}"/>
    <cellStyle name="Percent 4 2 2 2" xfId="20703" xr:uid="{00000000-0005-0000-0000-000050520000}"/>
    <cellStyle name="Percent 4 3" xfId="20704" xr:uid="{00000000-0005-0000-0000-000051520000}"/>
    <cellStyle name="Percent 4 3 2" xfId="20705" xr:uid="{00000000-0005-0000-0000-000052520000}"/>
    <cellStyle name="Percent 4 4" xfId="20706" xr:uid="{00000000-0005-0000-0000-000053520000}"/>
    <cellStyle name="Percent 5" xfId="20707" xr:uid="{00000000-0005-0000-0000-000054520000}"/>
    <cellStyle name="Percent 5 2" xfId="20708" xr:uid="{00000000-0005-0000-0000-000055520000}"/>
    <cellStyle name="Percent 5 2 2" xfId="20709" xr:uid="{00000000-0005-0000-0000-000056520000}"/>
    <cellStyle name="Percent 5 2 2 2" xfId="20710" xr:uid="{00000000-0005-0000-0000-000057520000}"/>
    <cellStyle name="Percent 5 2 3" xfId="20711" xr:uid="{00000000-0005-0000-0000-000058520000}"/>
    <cellStyle name="Percent 5 2 4" xfId="20712" xr:uid="{00000000-0005-0000-0000-000059520000}"/>
    <cellStyle name="Percent 5 2 4 2" xfId="20713" xr:uid="{00000000-0005-0000-0000-00005A520000}"/>
    <cellStyle name="Percent 5 2 4 2 2" xfId="20714" xr:uid="{00000000-0005-0000-0000-00005B520000}"/>
    <cellStyle name="Percent 5 2 4 2 3" xfId="20715" xr:uid="{00000000-0005-0000-0000-00005C520000}"/>
    <cellStyle name="Percent 5 2 4 2 4" xfId="20716" xr:uid="{00000000-0005-0000-0000-00005D520000}"/>
    <cellStyle name="Percent 5 2 4 3" xfId="20717" xr:uid="{00000000-0005-0000-0000-00005E520000}"/>
    <cellStyle name="Percent 5 2 4 4" xfId="20718" xr:uid="{00000000-0005-0000-0000-00005F520000}"/>
    <cellStyle name="Percent 5 2 4 5" xfId="20719" xr:uid="{00000000-0005-0000-0000-000060520000}"/>
    <cellStyle name="Percent 5 2 5" xfId="20720" xr:uid="{00000000-0005-0000-0000-000061520000}"/>
    <cellStyle name="Percent 5 2 5 2" xfId="20721" xr:uid="{00000000-0005-0000-0000-000062520000}"/>
    <cellStyle name="Percent 5 2 5 3" xfId="20722" xr:uid="{00000000-0005-0000-0000-000063520000}"/>
    <cellStyle name="Percent 5 2 5 4" xfId="20723" xr:uid="{00000000-0005-0000-0000-000064520000}"/>
    <cellStyle name="Percent 5 2 6" xfId="20724" xr:uid="{00000000-0005-0000-0000-000065520000}"/>
    <cellStyle name="Percent 5 2 7" xfId="20725" xr:uid="{00000000-0005-0000-0000-000066520000}"/>
    <cellStyle name="Percent 5 2 8" xfId="20726" xr:uid="{00000000-0005-0000-0000-000067520000}"/>
    <cellStyle name="Percent 5 3" xfId="20727" xr:uid="{00000000-0005-0000-0000-000068520000}"/>
    <cellStyle name="Percent 5 3 2" xfId="20728" xr:uid="{00000000-0005-0000-0000-000069520000}"/>
    <cellStyle name="Percent 5 4" xfId="20729" xr:uid="{00000000-0005-0000-0000-00006A520000}"/>
    <cellStyle name="Percent 5 4 2" xfId="20730" xr:uid="{00000000-0005-0000-0000-00006B520000}"/>
    <cellStyle name="Percent 5 4 2 2" xfId="20731" xr:uid="{00000000-0005-0000-0000-00006C520000}"/>
    <cellStyle name="Percent 5 4 2 3" xfId="20732" xr:uid="{00000000-0005-0000-0000-00006D520000}"/>
    <cellStyle name="Percent 5 4 2 4" xfId="20733" xr:uid="{00000000-0005-0000-0000-00006E520000}"/>
    <cellStyle name="Percent 5 4 3" xfId="20734" xr:uid="{00000000-0005-0000-0000-00006F520000}"/>
    <cellStyle name="Percent 5 4 4" xfId="20735" xr:uid="{00000000-0005-0000-0000-000070520000}"/>
    <cellStyle name="Percent 5 4 5" xfId="20736" xr:uid="{00000000-0005-0000-0000-000071520000}"/>
    <cellStyle name="Percent 5 5" xfId="20737" xr:uid="{00000000-0005-0000-0000-000072520000}"/>
    <cellStyle name="Percent 5 5 2" xfId="20738" xr:uid="{00000000-0005-0000-0000-000073520000}"/>
    <cellStyle name="Percent 5 5 3" xfId="20739" xr:uid="{00000000-0005-0000-0000-000074520000}"/>
    <cellStyle name="Percent 5 5 4" xfId="20740" xr:uid="{00000000-0005-0000-0000-000075520000}"/>
    <cellStyle name="Percent 5 6" xfId="20741" xr:uid="{00000000-0005-0000-0000-000076520000}"/>
    <cellStyle name="Percent 5 7" xfId="20742" xr:uid="{00000000-0005-0000-0000-000077520000}"/>
    <cellStyle name="Percent 5 8" xfId="20743" xr:uid="{00000000-0005-0000-0000-000078520000}"/>
    <cellStyle name="Percent 6" xfId="20744" xr:uid="{00000000-0005-0000-0000-000079520000}"/>
    <cellStyle name="Percent 6 2" xfId="20745" xr:uid="{00000000-0005-0000-0000-00007A520000}"/>
    <cellStyle name="Percent 6 2 2" xfId="20746" xr:uid="{00000000-0005-0000-0000-00007B520000}"/>
    <cellStyle name="Percent 6 3" xfId="20747" xr:uid="{00000000-0005-0000-0000-00007C520000}"/>
    <cellStyle name="Percent 6 3 2" xfId="20748" xr:uid="{00000000-0005-0000-0000-00007D520000}"/>
    <cellStyle name="Percent 7" xfId="20749" xr:uid="{00000000-0005-0000-0000-00007E520000}"/>
    <cellStyle name="Percent 7 2" xfId="20750" xr:uid="{00000000-0005-0000-0000-00007F520000}"/>
    <cellStyle name="Percent 7 2 2" xfId="20751" xr:uid="{00000000-0005-0000-0000-000080520000}"/>
    <cellStyle name="Percent 7 3" xfId="20752" xr:uid="{00000000-0005-0000-0000-000081520000}"/>
    <cellStyle name="Percent 8" xfId="20753" xr:uid="{00000000-0005-0000-0000-000082520000}"/>
    <cellStyle name="Percent 8 10" xfId="20754" xr:uid="{00000000-0005-0000-0000-000083520000}"/>
    <cellStyle name="Percent 8 11" xfId="20755" xr:uid="{00000000-0005-0000-0000-000084520000}"/>
    <cellStyle name="Percent 8 12" xfId="20756" xr:uid="{00000000-0005-0000-0000-000085520000}"/>
    <cellStyle name="Percent 8 2" xfId="20757" xr:uid="{00000000-0005-0000-0000-000086520000}"/>
    <cellStyle name="Percent 8 3" xfId="20758" xr:uid="{00000000-0005-0000-0000-000087520000}"/>
    <cellStyle name="Percent 8 4" xfId="20759" xr:uid="{00000000-0005-0000-0000-000088520000}"/>
    <cellStyle name="Percent 8 5" xfId="20760" xr:uid="{00000000-0005-0000-0000-000089520000}"/>
    <cellStyle name="Percent 8 6" xfId="20761" xr:uid="{00000000-0005-0000-0000-00008A520000}"/>
    <cellStyle name="Percent 8 7" xfId="20762" xr:uid="{00000000-0005-0000-0000-00008B520000}"/>
    <cellStyle name="Percent 8 8" xfId="20763" xr:uid="{00000000-0005-0000-0000-00008C520000}"/>
    <cellStyle name="Percent 8 9" xfId="20764" xr:uid="{00000000-0005-0000-0000-00008D520000}"/>
    <cellStyle name="Percent 9" xfId="20765" xr:uid="{00000000-0005-0000-0000-00008E520000}"/>
    <cellStyle name="Percent 9 10" xfId="20766" xr:uid="{00000000-0005-0000-0000-00008F520000}"/>
    <cellStyle name="Percent 9 11" xfId="20767" xr:uid="{00000000-0005-0000-0000-000090520000}"/>
    <cellStyle name="Percent 9 2" xfId="20768" xr:uid="{00000000-0005-0000-0000-000091520000}"/>
    <cellStyle name="Percent 9 3" xfId="20769" xr:uid="{00000000-0005-0000-0000-000092520000}"/>
    <cellStyle name="Percent 9 4" xfId="20770" xr:uid="{00000000-0005-0000-0000-000093520000}"/>
    <cellStyle name="Percent 9 5" xfId="20771" xr:uid="{00000000-0005-0000-0000-000094520000}"/>
    <cellStyle name="Percent 9 6" xfId="20772" xr:uid="{00000000-0005-0000-0000-000095520000}"/>
    <cellStyle name="Percent 9 7" xfId="20773" xr:uid="{00000000-0005-0000-0000-000096520000}"/>
    <cellStyle name="Percent 9 8" xfId="20774" xr:uid="{00000000-0005-0000-0000-000097520000}"/>
    <cellStyle name="Percent 9 9" xfId="20775" xr:uid="{00000000-0005-0000-0000-000098520000}"/>
    <cellStyle name="PrePop Currency (0)" xfId="20776" xr:uid="{00000000-0005-0000-0000-000099520000}"/>
    <cellStyle name="PrePop Currency (2)" xfId="20777" xr:uid="{00000000-0005-0000-0000-00009A520000}"/>
    <cellStyle name="PrePop Units (0)" xfId="20778" xr:uid="{00000000-0005-0000-0000-00009B520000}"/>
    <cellStyle name="PrePop Units (1)" xfId="20779" xr:uid="{00000000-0005-0000-0000-00009C520000}"/>
    <cellStyle name="PrePop Units (2)" xfId="20780" xr:uid="{00000000-0005-0000-0000-00009D520000}"/>
    <cellStyle name="Price" xfId="20781" xr:uid="{00000000-0005-0000-0000-00009E520000}"/>
    <cellStyle name="Price 2" xfId="20782" xr:uid="{00000000-0005-0000-0000-00009F520000}"/>
    <cellStyle name="Price 3" xfId="20783" xr:uid="{00000000-0005-0000-0000-0000A0520000}"/>
    <cellStyle name="RunRep_Header" xfId="20784" xr:uid="{00000000-0005-0000-0000-0000A1520000}"/>
    <cellStyle name="Sheet Title" xfId="20785" xr:uid="{00000000-0005-0000-0000-0000A2520000}"/>
    <cellStyle name="showExposure" xfId="20786" xr:uid="{00000000-0005-0000-0000-0000A3520000}"/>
    <cellStyle name="showExposure 2" xfId="21329" xr:uid="{00000000-0005-0000-0000-0000A4520000}"/>
    <cellStyle name="showParameterE" xfId="20787" xr:uid="{00000000-0005-0000-0000-0000A5520000}"/>
    <cellStyle name="showParameterE 2" xfId="21330" xr:uid="{00000000-0005-0000-0000-0000A6520000}"/>
    <cellStyle name="Standard_AX-4-4-Profit-Loss-310899" xfId="20788" xr:uid="{00000000-0005-0000-0000-0000A7520000}"/>
    <cellStyle name="Style 1" xfId="20789" xr:uid="{00000000-0005-0000-0000-0000A8520000}"/>
    <cellStyle name="Style 1 2" xfId="20790" xr:uid="{00000000-0005-0000-0000-0000A9520000}"/>
    <cellStyle name="Style 1 2 2" xfId="20791" xr:uid="{00000000-0005-0000-0000-0000AA520000}"/>
    <cellStyle name="Style 1 3" xfId="20792" xr:uid="{00000000-0005-0000-0000-0000AB520000}"/>
    <cellStyle name="Style 1 4" xfId="20793" xr:uid="{00000000-0005-0000-0000-0000AC520000}"/>
    <cellStyle name="Style 2" xfId="20794" xr:uid="{00000000-0005-0000-0000-0000AD520000}"/>
    <cellStyle name="Style 3" xfId="20795" xr:uid="{00000000-0005-0000-0000-0000AE520000}"/>
    <cellStyle name="Style 4" xfId="20796" xr:uid="{00000000-0005-0000-0000-0000AF520000}"/>
    <cellStyle name="Style 5" xfId="20797" xr:uid="{00000000-0005-0000-0000-0000B0520000}"/>
    <cellStyle name="Style 6" xfId="20798" xr:uid="{00000000-0005-0000-0000-0000B1520000}"/>
    <cellStyle name="Style 7" xfId="20799" xr:uid="{00000000-0005-0000-0000-0000B2520000}"/>
    <cellStyle name="Style 8" xfId="20800"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332" xr:uid="{00000000-0005-0000-0000-0000CD520000}"/>
    <cellStyle name="Total 2 10 3" xfId="20826" xr:uid="{00000000-0005-0000-0000-0000CE520000}"/>
    <cellStyle name="Total 2 10 3 2" xfId="21333" xr:uid="{00000000-0005-0000-0000-0000CF520000}"/>
    <cellStyle name="Total 2 10 4" xfId="20827" xr:uid="{00000000-0005-0000-0000-0000D0520000}"/>
    <cellStyle name="Total 2 10 4 2" xfId="21334" xr:uid="{00000000-0005-0000-0000-0000D1520000}"/>
    <cellStyle name="Total 2 10 5" xfId="20828" xr:uid="{00000000-0005-0000-0000-0000D2520000}"/>
    <cellStyle name="Total 2 10 5 2" xfId="21335" xr:uid="{00000000-0005-0000-0000-0000D3520000}"/>
    <cellStyle name="Total 2 11" xfId="20829" xr:uid="{00000000-0005-0000-0000-0000D4520000}"/>
    <cellStyle name="Total 2 11 2" xfId="20830" xr:uid="{00000000-0005-0000-0000-0000D5520000}"/>
    <cellStyle name="Total 2 11 2 2" xfId="21337" xr:uid="{00000000-0005-0000-0000-0000D6520000}"/>
    <cellStyle name="Total 2 11 3" xfId="20831" xr:uid="{00000000-0005-0000-0000-0000D7520000}"/>
    <cellStyle name="Total 2 11 3 2" xfId="21338" xr:uid="{00000000-0005-0000-0000-0000D8520000}"/>
    <cellStyle name="Total 2 11 4" xfId="20832" xr:uid="{00000000-0005-0000-0000-0000D9520000}"/>
    <cellStyle name="Total 2 11 4 2" xfId="21339" xr:uid="{00000000-0005-0000-0000-0000DA520000}"/>
    <cellStyle name="Total 2 11 5" xfId="20833" xr:uid="{00000000-0005-0000-0000-0000DB520000}"/>
    <cellStyle name="Total 2 11 5 2" xfId="21340" xr:uid="{00000000-0005-0000-0000-0000DC520000}"/>
    <cellStyle name="Total 2 11 6" xfId="21336" xr:uid="{00000000-0005-0000-0000-0000DD520000}"/>
    <cellStyle name="Total 2 12" xfId="20834" xr:uid="{00000000-0005-0000-0000-0000DE520000}"/>
    <cellStyle name="Total 2 12 2" xfId="20835" xr:uid="{00000000-0005-0000-0000-0000DF520000}"/>
    <cellStyle name="Total 2 12 2 2" xfId="21342" xr:uid="{00000000-0005-0000-0000-0000E0520000}"/>
    <cellStyle name="Total 2 12 3" xfId="20836" xr:uid="{00000000-0005-0000-0000-0000E1520000}"/>
    <cellStyle name="Total 2 12 3 2" xfId="21343" xr:uid="{00000000-0005-0000-0000-0000E2520000}"/>
    <cellStyle name="Total 2 12 4" xfId="20837" xr:uid="{00000000-0005-0000-0000-0000E3520000}"/>
    <cellStyle name="Total 2 12 4 2" xfId="21344" xr:uid="{00000000-0005-0000-0000-0000E4520000}"/>
    <cellStyle name="Total 2 12 5" xfId="20838" xr:uid="{00000000-0005-0000-0000-0000E5520000}"/>
    <cellStyle name="Total 2 12 5 2" xfId="21345" xr:uid="{00000000-0005-0000-0000-0000E6520000}"/>
    <cellStyle name="Total 2 12 6" xfId="21341" xr:uid="{00000000-0005-0000-0000-0000E7520000}"/>
    <cellStyle name="Total 2 13" xfId="20839" xr:uid="{00000000-0005-0000-0000-0000E8520000}"/>
    <cellStyle name="Total 2 13 2" xfId="20840" xr:uid="{00000000-0005-0000-0000-0000E9520000}"/>
    <cellStyle name="Total 2 13 2 2" xfId="21347" xr:uid="{00000000-0005-0000-0000-0000EA520000}"/>
    <cellStyle name="Total 2 13 3" xfId="20841" xr:uid="{00000000-0005-0000-0000-0000EB520000}"/>
    <cellStyle name="Total 2 13 3 2" xfId="21348" xr:uid="{00000000-0005-0000-0000-0000EC520000}"/>
    <cellStyle name="Total 2 13 4" xfId="20842" xr:uid="{00000000-0005-0000-0000-0000ED520000}"/>
    <cellStyle name="Total 2 13 4 2" xfId="21349" xr:uid="{00000000-0005-0000-0000-0000EE520000}"/>
    <cellStyle name="Total 2 13 5" xfId="21346" xr:uid="{00000000-0005-0000-0000-0000EF520000}"/>
    <cellStyle name="Total 2 14" xfId="20843" xr:uid="{00000000-0005-0000-0000-0000F0520000}"/>
    <cellStyle name="Total 2 14 2" xfId="21350" xr:uid="{00000000-0005-0000-0000-0000F1520000}"/>
    <cellStyle name="Total 2 15" xfId="20844" xr:uid="{00000000-0005-0000-0000-0000F2520000}"/>
    <cellStyle name="Total 2 15 2" xfId="21351" xr:uid="{00000000-0005-0000-0000-0000F3520000}"/>
    <cellStyle name="Total 2 16" xfId="20845" xr:uid="{00000000-0005-0000-0000-0000F4520000}"/>
    <cellStyle name="Total 2 16 2" xfId="21352" xr:uid="{00000000-0005-0000-0000-0000F5520000}"/>
    <cellStyle name="Total 2 17" xfId="21331" xr:uid="{00000000-0005-0000-0000-0000F6520000}"/>
    <cellStyle name="Total 2 2" xfId="20846" xr:uid="{00000000-0005-0000-0000-0000F7520000}"/>
    <cellStyle name="Total 2 2 10" xfId="21353" xr:uid="{00000000-0005-0000-0000-0000F8520000}"/>
    <cellStyle name="Total 2 2 2" xfId="20847" xr:uid="{00000000-0005-0000-0000-0000F9520000}"/>
    <cellStyle name="Total 2 2 2 2" xfId="20848" xr:uid="{00000000-0005-0000-0000-0000FA520000}"/>
    <cellStyle name="Total 2 2 2 2 2" xfId="21355" xr:uid="{00000000-0005-0000-0000-0000FB520000}"/>
    <cellStyle name="Total 2 2 2 3" xfId="20849" xr:uid="{00000000-0005-0000-0000-0000FC520000}"/>
    <cellStyle name="Total 2 2 2 3 2" xfId="21356" xr:uid="{00000000-0005-0000-0000-0000FD520000}"/>
    <cellStyle name="Total 2 2 2 4" xfId="20850" xr:uid="{00000000-0005-0000-0000-0000FE520000}"/>
    <cellStyle name="Total 2 2 2 4 2" xfId="21357" xr:uid="{00000000-0005-0000-0000-0000FF520000}"/>
    <cellStyle name="Total 2 2 2 5" xfId="21354" xr:uid="{00000000-0005-0000-0000-000000530000}"/>
    <cellStyle name="Total 2 2 3" xfId="20851" xr:uid="{00000000-0005-0000-0000-000001530000}"/>
    <cellStyle name="Total 2 2 3 2" xfId="20852" xr:uid="{00000000-0005-0000-0000-000002530000}"/>
    <cellStyle name="Total 2 2 3 2 2" xfId="21359" xr:uid="{00000000-0005-0000-0000-000003530000}"/>
    <cellStyle name="Total 2 2 3 3" xfId="20853" xr:uid="{00000000-0005-0000-0000-000004530000}"/>
    <cellStyle name="Total 2 2 3 3 2" xfId="21360" xr:uid="{00000000-0005-0000-0000-000005530000}"/>
    <cellStyle name="Total 2 2 3 4" xfId="20854" xr:uid="{00000000-0005-0000-0000-000006530000}"/>
    <cellStyle name="Total 2 2 3 4 2" xfId="21361" xr:uid="{00000000-0005-0000-0000-000007530000}"/>
    <cellStyle name="Total 2 2 3 5" xfId="21358" xr:uid="{00000000-0005-0000-0000-000008530000}"/>
    <cellStyle name="Total 2 2 4" xfId="20855" xr:uid="{00000000-0005-0000-0000-000009530000}"/>
    <cellStyle name="Total 2 2 4 2" xfId="20856" xr:uid="{00000000-0005-0000-0000-00000A530000}"/>
    <cellStyle name="Total 2 2 4 2 2" xfId="21363" xr:uid="{00000000-0005-0000-0000-00000B530000}"/>
    <cellStyle name="Total 2 2 4 3" xfId="20857" xr:uid="{00000000-0005-0000-0000-00000C530000}"/>
    <cellStyle name="Total 2 2 4 3 2" xfId="21364" xr:uid="{00000000-0005-0000-0000-00000D530000}"/>
    <cellStyle name="Total 2 2 4 4" xfId="20858" xr:uid="{00000000-0005-0000-0000-00000E530000}"/>
    <cellStyle name="Total 2 2 4 4 2" xfId="21365" xr:uid="{00000000-0005-0000-0000-00000F530000}"/>
    <cellStyle name="Total 2 2 4 5" xfId="21362" xr:uid="{00000000-0005-0000-0000-000010530000}"/>
    <cellStyle name="Total 2 2 5" xfId="20859" xr:uid="{00000000-0005-0000-0000-000011530000}"/>
    <cellStyle name="Total 2 2 5 2" xfId="20860" xr:uid="{00000000-0005-0000-0000-000012530000}"/>
    <cellStyle name="Total 2 2 5 2 2" xfId="21367" xr:uid="{00000000-0005-0000-0000-000013530000}"/>
    <cellStyle name="Total 2 2 5 3" xfId="20861" xr:uid="{00000000-0005-0000-0000-000014530000}"/>
    <cellStyle name="Total 2 2 5 3 2" xfId="21368" xr:uid="{00000000-0005-0000-0000-000015530000}"/>
    <cellStyle name="Total 2 2 5 4" xfId="20862" xr:uid="{00000000-0005-0000-0000-000016530000}"/>
    <cellStyle name="Total 2 2 5 4 2" xfId="21369" xr:uid="{00000000-0005-0000-0000-000017530000}"/>
    <cellStyle name="Total 2 2 5 5" xfId="21366" xr:uid="{00000000-0005-0000-0000-000018530000}"/>
    <cellStyle name="Total 2 2 6" xfId="20863" xr:uid="{00000000-0005-0000-0000-000019530000}"/>
    <cellStyle name="Total 2 2 6 2" xfId="21370" xr:uid="{00000000-0005-0000-0000-00001A530000}"/>
    <cellStyle name="Total 2 2 7" xfId="20864" xr:uid="{00000000-0005-0000-0000-00001B530000}"/>
    <cellStyle name="Total 2 2 7 2" xfId="21371" xr:uid="{00000000-0005-0000-0000-00001C530000}"/>
    <cellStyle name="Total 2 2 8" xfId="20865" xr:uid="{00000000-0005-0000-0000-00001D530000}"/>
    <cellStyle name="Total 2 2 8 2" xfId="21372" xr:uid="{00000000-0005-0000-0000-00001E530000}"/>
    <cellStyle name="Total 2 2 9" xfId="20866" xr:uid="{00000000-0005-0000-0000-00001F530000}"/>
    <cellStyle name="Total 2 2 9 2" xfId="21373" xr:uid="{00000000-0005-0000-0000-000020530000}"/>
    <cellStyle name="Total 2 3" xfId="20867" xr:uid="{00000000-0005-0000-0000-000021530000}"/>
    <cellStyle name="Total 2 3 2" xfId="20868" xr:uid="{00000000-0005-0000-0000-000022530000}"/>
    <cellStyle name="Total 2 3 2 2" xfId="21374" xr:uid="{00000000-0005-0000-0000-000023530000}"/>
    <cellStyle name="Total 2 3 3" xfId="20869" xr:uid="{00000000-0005-0000-0000-000024530000}"/>
    <cellStyle name="Total 2 3 3 2" xfId="21375" xr:uid="{00000000-0005-0000-0000-000025530000}"/>
    <cellStyle name="Total 2 3 4" xfId="20870" xr:uid="{00000000-0005-0000-0000-000026530000}"/>
    <cellStyle name="Total 2 3 4 2" xfId="21376" xr:uid="{00000000-0005-0000-0000-000027530000}"/>
    <cellStyle name="Total 2 3 5" xfId="20871" xr:uid="{00000000-0005-0000-0000-000028530000}"/>
    <cellStyle name="Total 2 3 5 2" xfId="21377" xr:uid="{00000000-0005-0000-0000-000029530000}"/>
    <cellStyle name="Total 2 4" xfId="20872" xr:uid="{00000000-0005-0000-0000-00002A530000}"/>
    <cellStyle name="Total 2 4 2" xfId="20873" xr:uid="{00000000-0005-0000-0000-00002B530000}"/>
    <cellStyle name="Total 2 4 2 2" xfId="21378" xr:uid="{00000000-0005-0000-0000-00002C530000}"/>
    <cellStyle name="Total 2 4 3" xfId="20874" xr:uid="{00000000-0005-0000-0000-00002D530000}"/>
    <cellStyle name="Total 2 4 3 2" xfId="21379" xr:uid="{00000000-0005-0000-0000-00002E530000}"/>
    <cellStyle name="Total 2 4 4" xfId="20875" xr:uid="{00000000-0005-0000-0000-00002F530000}"/>
    <cellStyle name="Total 2 4 4 2" xfId="21380" xr:uid="{00000000-0005-0000-0000-000030530000}"/>
    <cellStyle name="Total 2 4 5" xfId="20876" xr:uid="{00000000-0005-0000-0000-000031530000}"/>
    <cellStyle name="Total 2 4 5 2" xfId="21381" xr:uid="{00000000-0005-0000-0000-000032530000}"/>
    <cellStyle name="Total 2 5" xfId="20877" xr:uid="{00000000-0005-0000-0000-000033530000}"/>
    <cellStyle name="Total 2 5 2" xfId="20878" xr:uid="{00000000-0005-0000-0000-000034530000}"/>
    <cellStyle name="Total 2 5 2 2" xfId="21382" xr:uid="{00000000-0005-0000-0000-000035530000}"/>
    <cellStyle name="Total 2 5 3" xfId="20879" xr:uid="{00000000-0005-0000-0000-000036530000}"/>
    <cellStyle name="Total 2 5 3 2" xfId="21383" xr:uid="{00000000-0005-0000-0000-000037530000}"/>
    <cellStyle name="Total 2 5 4" xfId="20880" xr:uid="{00000000-0005-0000-0000-000038530000}"/>
    <cellStyle name="Total 2 5 4 2" xfId="21384" xr:uid="{00000000-0005-0000-0000-000039530000}"/>
    <cellStyle name="Total 2 5 5" xfId="20881" xr:uid="{00000000-0005-0000-0000-00003A530000}"/>
    <cellStyle name="Total 2 5 5 2" xfId="21385" xr:uid="{00000000-0005-0000-0000-00003B530000}"/>
    <cellStyle name="Total 2 6" xfId="20882" xr:uid="{00000000-0005-0000-0000-00003C530000}"/>
    <cellStyle name="Total 2 6 2" xfId="20883" xr:uid="{00000000-0005-0000-0000-00003D530000}"/>
    <cellStyle name="Total 2 6 2 2" xfId="21386" xr:uid="{00000000-0005-0000-0000-00003E530000}"/>
    <cellStyle name="Total 2 6 3" xfId="20884" xr:uid="{00000000-0005-0000-0000-00003F530000}"/>
    <cellStyle name="Total 2 6 3 2" xfId="21387" xr:uid="{00000000-0005-0000-0000-000040530000}"/>
    <cellStyle name="Total 2 6 4" xfId="20885" xr:uid="{00000000-0005-0000-0000-000041530000}"/>
    <cellStyle name="Total 2 6 4 2" xfId="21388" xr:uid="{00000000-0005-0000-0000-000042530000}"/>
    <cellStyle name="Total 2 6 5" xfId="20886" xr:uid="{00000000-0005-0000-0000-000043530000}"/>
    <cellStyle name="Total 2 6 5 2" xfId="21389" xr:uid="{00000000-0005-0000-0000-000044530000}"/>
    <cellStyle name="Total 2 7" xfId="20887" xr:uid="{00000000-0005-0000-0000-000045530000}"/>
    <cellStyle name="Total 2 7 2" xfId="20888" xr:uid="{00000000-0005-0000-0000-000046530000}"/>
    <cellStyle name="Total 2 7 2 2" xfId="21390" xr:uid="{00000000-0005-0000-0000-000047530000}"/>
    <cellStyle name="Total 2 7 3" xfId="20889" xr:uid="{00000000-0005-0000-0000-000048530000}"/>
    <cellStyle name="Total 2 7 3 2" xfId="21391" xr:uid="{00000000-0005-0000-0000-000049530000}"/>
    <cellStyle name="Total 2 7 4" xfId="20890" xr:uid="{00000000-0005-0000-0000-00004A530000}"/>
    <cellStyle name="Total 2 7 4 2" xfId="21392" xr:uid="{00000000-0005-0000-0000-00004B530000}"/>
    <cellStyle name="Total 2 7 5" xfId="20891" xr:uid="{00000000-0005-0000-0000-00004C530000}"/>
    <cellStyle name="Total 2 7 5 2" xfId="21393" xr:uid="{00000000-0005-0000-0000-00004D530000}"/>
    <cellStyle name="Total 2 8" xfId="20892" xr:uid="{00000000-0005-0000-0000-00004E530000}"/>
    <cellStyle name="Total 2 8 2" xfId="20893" xr:uid="{00000000-0005-0000-0000-00004F530000}"/>
    <cellStyle name="Total 2 8 2 2" xfId="21394" xr:uid="{00000000-0005-0000-0000-000050530000}"/>
    <cellStyle name="Total 2 8 3" xfId="20894" xr:uid="{00000000-0005-0000-0000-000051530000}"/>
    <cellStyle name="Total 2 8 3 2" xfId="21395" xr:uid="{00000000-0005-0000-0000-000052530000}"/>
    <cellStyle name="Total 2 8 4" xfId="20895" xr:uid="{00000000-0005-0000-0000-000053530000}"/>
    <cellStyle name="Total 2 8 4 2" xfId="21396" xr:uid="{00000000-0005-0000-0000-000054530000}"/>
    <cellStyle name="Total 2 8 5" xfId="20896" xr:uid="{00000000-0005-0000-0000-000055530000}"/>
    <cellStyle name="Total 2 8 5 2" xfId="21397" xr:uid="{00000000-0005-0000-0000-000056530000}"/>
    <cellStyle name="Total 2 9" xfId="20897" xr:uid="{00000000-0005-0000-0000-000057530000}"/>
    <cellStyle name="Total 2 9 2" xfId="20898" xr:uid="{00000000-0005-0000-0000-000058530000}"/>
    <cellStyle name="Total 2 9 2 2" xfId="21398" xr:uid="{00000000-0005-0000-0000-000059530000}"/>
    <cellStyle name="Total 2 9 3" xfId="20899" xr:uid="{00000000-0005-0000-0000-00005A530000}"/>
    <cellStyle name="Total 2 9 3 2" xfId="21399" xr:uid="{00000000-0005-0000-0000-00005B530000}"/>
    <cellStyle name="Total 2 9 4" xfId="20900" xr:uid="{00000000-0005-0000-0000-00005C530000}"/>
    <cellStyle name="Total 2 9 4 2" xfId="21400" xr:uid="{00000000-0005-0000-0000-00005D530000}"/>
    <cellStyle name="Total 2 9 5" xfId="20901" xr:uid="{00000000-0005-0000-0000-00005E530000}"/>
    <cellStyle name="Total 2 9 5 2" xfId="21401" xr:uid="{00000000-0005-0000-0000-00005F530000}"/>
    <cellStyle name="Total 3" xfId="20902" xr:uid="{00000000-0005-0000-0000-000060530000}"/>
    <cellStyle name="Total 3 2" xfId="20903" xr:uid="{00000000-0005-0000-0000-000061530000}"/>
    <cellStyle name="Total 3 2 2" xfId="21403" xr:uid="{00000000-0005-0000-0000-000062530000}"/>
    <cellStyle name="Total 3 3" xfId="20904" xr:uid="{00000000-0005-0000-0000-000063530000}"/>
    <cellStyle name="Total 3 3 2" xfId="21404" xr:uid="{00000000-0005-0000-0000-000064530000}"/>
    <cellStyle name="Total 3 4" xfId="21402" xr:uid="{00000000-0005-0000-0000-000065530000}"/>
    <cellStyle name="Total 4" xfId="20905" xr:uid="{00000000-0005-0000-0000-000066530000}"/>
    <cellStyle name="Total 4 2" xfId="20906" xr:uid="{00000000-0005-0000-0000-000067530000}"/>
    <cellStyle name="Total 4 2 2" xfId="21406" xr:uid="{00000000-0005-0000-0000-000068530000}"/>
    <cellStyle name="Total 4 3" xfId="20907" xr:uid="{00000000-0005-0000-0000-000069530000}"/>
    <cellStyle name="Total 4 3 2" xfId="21407" xr:uid="{00000000-0005-0000-0000-00006A530000}"/>
    <cellStyle name="Total 4 4" xfId="21405" xr:uid="{00000000-0005-0000-0000-00006B530000}"/>
    <cellStyle name="Total 5" xfId="20908" xr:uid="{00000000-0005-0000-0000-00006C530000}"/>
    <cellStyle name="Total 5 2" xfId="20909" xr:uid="{00000000-0005-0000-0000-00006D530000}"/>
    <cellStyle name="Total 5 2 2" xfId="21409" xr:uid="{00000000-0005-0000-0000-00006E530000}"/>
    <cellStyle name="Total 5 3" xfId="20910" xr:uid="{00000000-0005-0000-0000-00006F530000}"/>
    <cellStyle name="Total 5 3 2" xfId="21410" xr:uid="{00000000-0005-0000-0000-000070530000}"/>
    <cellStyle name="Total 5 4" xfId="21408" xr:uid="{00000000-0005-0000-0000-000071530000}"/>
    <cellStyle name="Total 6" xfId="20911" xr:uid="{00000000-0005-0000-0000-000072530000}"/>
    <cellStyle name="Total 6 2" xfId="20912" xr:uid="{00000000-0005-0000-0000-000073530000}"/>
    <cellStyle name="Total 6 2 2" xfId="21412" xr:uid="{00000000-0005-0000-0000-000074530000}"/>
    <cellStyle name="Total 6 3" xfId="20913" xr:uid="{00000000-0005-0000-0000-000075530000}"/>
    <cellStyle name="Total 6 3 2" xfId="21413" xr:uid="{00000000-0005-0000-0000-000076530000}"/>
    <cellStyle name="Total 6 4" xfId="21411" xr:uid="{00000000-0005-0000-0000-000077530000}"/>
    <cellStyle name="Total 7" xfId="20914" xr:uid="{00000000-0005-0000-0000-000078530000}"/>
    <cellStyle name="Total 7 2" xfId="21414"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 val="დამხმარე გვარდი"/>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heetViews>
  <sheetFormatPr defaultColWidth="9.109375" defaultRowHeight="13.8"/>
  <cols>
    <col min="1" max="1" width="10.33203125" style="4" customWidth="1"/>
    <col min="2" max="2" width="143.88671875" style="5" customWidth="1"/>
    <col min="3" max="3" width="35" style="5" customWidth="1"/>
    <col min="4" max="6" width="9.109375" style="5"/>
    <col min="7" max="7" width="10.109375" style="5" customWidth="1"/>
    <col min="8" max="16384" width="9.109375" style="5"/>
  </cols>
  <sheetData>
    <row r="1" spans="1:3">
      <c r="A1" s="100"/>
      <c r="B1" s="112" t="s">
        <v>222</v>
      </c>
      <c r="C1" s="100"/>
    </row>
    <row r="2" spans="1:3" ht="14.4">
      <c r="A2" s="113">
        <v>1</v>
      </c>
      <c r="B2" s="216" t="s">
        <v>223</v>
      </c>
      <c r="C2" s="533" t="s">
        <v>713</v>
      </c>
    </row>
    <row r="3" spans="1:3" ht="14.4">
      <c r="A3" s="113">
        <v>2</v>
      </c>
      <c r="B3" s="217" t="s">
        <v>219</v>
      </c>
      <c r="C3" s="534" t="s">
        <v>714</v>
      </c>
    </row>
    <row r="4" spans="1:3" ht="14.4">
      <c r="A4" s="113">
        <v>3</v>
      </c>
      <c r="B4" s="218" t="s">
        <v>224</v>
      </c>
      <c r="C4" s="534" t="s">
        <v>715</v>
      </c>
    </row>
    <row r="5" spans="1:3" ht="14.4">
      <c r="A5" s="114">
        <v>4</v>
      </c>
      <c r="B5" s="219" t="s">
        <v>220</v>
      </c>
      <c r="C5" s="535" t="s">
        <v>716</v>
      </c>
    </row>
    <row r="6" spans="1:3" s="115" customFormat="1" ht="45.75" customHeight="1">
      <c r="A6" s="797" t="s">
        <v>296</v>
      </c>
      <c r="B6" s="798"/>
      <c r="C6" s="798"/>
    </row>
    <row r="7" spans="1:3">
      <c r="A7" s="116" t="s">
        <v>29</v>
      </c>
      <c r="B7" s="112" t="s">
        <v>221</v>
      </c>
    </row>
    <row r="8" spans="1:3">
      <c r="A8" s="100">
        <v>1</v>
      </c>
      <c r="B8" s="147" t="s">
        <v>20</v>
      </c>
    </row>
    <row r="9" spans="1:3">
      <c r="A9" s="100">
        <v>2</v>
      </c>
      <c r="B9" s="148" t="s">
        <v>21</v>
      </c>
    </row>
    <row r="10" spans="1:3">
      <c r="A10" s="100">
        <v>3</v>
      </c>
      <c r="B10" s="148" t="s">
        <v>22</v>
      </c>
    </row>
    <row r="11" spans="1:3">
      <c r="A11" s="100">
        <v>4</v>
      </c>
      <c r="B11" s="148" t="s">
        <v>23</v>
      </c>
      <c r="C11" s="47"/>
    </row>
    <row r="12" spans="1:3">
      <c r="A12" s="100">
        <v>5</v>
      </c>
      <c r="B12" s="148" t="s">
        <v>24</v>
      </c>
    </row>
    <row r="13" spans="1:3">
      <c r="A13" s="100">
        <v>6</v>
      </c>
      <c r="B13" s="149" t="s">
        <v>231</v>
      </c>
    </row>
    <row r="14" spans="1:3">
      <c r="A14" s="100">
        <v>7</v>
      </c>
      <c r="B14" s="148" t="s">
        <v>225</v>
      </c>
    </row>
    <row r="15" spans="1:3">
      <c r="A15" s="100">
        <v>8</v>
      </c>
      <c r="B15" s="148" t="s">
        <v>226</v>
      </c>
    </row>
    <row r="16" spans="1:3">
      <c r="A16" s="100">
        <v>9</v>
      </c>
      <c r="B16" s="148" t="s">
        <v>25</v>
      </c>
    </row>
    <row r="17" spans="1:2">
      <c r="A17" s="215" t="s">
        <v>295</v>
      </c>
      <c r="B17" s="214" t="s">
        <v>282</v>
      </c>
    </row>
    <row r="18" spans="1:2">
      <c r="A18" s="100">
        <v>10</v>
      </c>
      <c r="B18" s="148" t="s">
        <v>26</v>
      </c>
    </row>
    <row r="19" spans="1:2">
      <c r="A19" s="100">
        <v>11</v>
      </c>
      <c r="B19" s="149" t="s">
        <v>227</v>
      </c>
    </row>
    <row r="20" spans="1:2">
      <c r="A20" s="100">
        <v>12</v>
      </c>
      <c r="B20" s="149" t="s">
        <v>27</v>
      </c>
    </row>
    <row r="21" spans="1:2">
      <c r="A21" s="266">
        <v>13</v>
      </c>
      <c r="B21" s="267" t="s">
        <v>228</v>
      </c>
    </row>
    <row r="22" spans="1:2">
      <c r="A22" s="266">
        <v>14</v>
      </c>
      <c r="B22" s="268" t="s">
        <v>253</v>
      </c>
    </row>
    <row r="23" spans="1:2">
      <c r="A23" s="269">
        <v>15</v>
      </c>
      <c r="B23" s="270" t="s">
        <v>28</v>
      </c>
    </row>
    <row r="24" spans="1:2">
      <c r="A24" s="269">
        <v>15.1</v>
      </c>
      <c r="B24" s="271" t="s">
        <v>309</v>
      </c>
    </row>
    <row r="25" spans="1:2">
      <c r="A25" s="269">
        <v>16</v>
      </c>
      <c r="B25" s="271" t="s">
        <v>373</v>
      </c>
    </row>
    <row r="26" spans="1:2">
      <c r="A26" s="269">
        <v>17</v>
      </c>
      <c r="B26" s="271" t="s">
        <v>414</v>
      </c>
    </row>
    <row r="27" spans="1:2">
      <c r="A27" s="269">
        <v>18</v>
      </c>
      <c r="B27" s="271" t="s">
        <v>703</v>
      </c>
    </row>
    <row r="28" spans="1:2">
      <c r="A28" s="269">
        <v>19</v>
      </c>
      <c r="B28" s="271" t="s">
        <v>704</v>
      </c>
    </row>
    <row r="29" spans="1:2">
      <c r="A29" s="269">
        <v>20</v>
      </c>
      <c r="B29" s="321" t="s">
        <v>705</v>
      </c>
    </row>
    <row r="30" spans="1:2">
      <c r="A30" s="269">
        <v>21</v>
      </c>
      <c r="B30" s="271" t="s">
        <v>530</v>
      </c>
    </row>
    <row r="31" spans="1:2">
      <c r="A31" s="269">
        <v>22</v>
      </c>
      <c r="B31" s="271" t="s">
        <v>706</v>
      </c>
    </row>
    <row r="32" spans="1:2">
      <c r="A32" s="269">
        <v>23</v>
      </c>
      <c r="B32" s="271" t="s">
        <v>707</v>
      </c>
    </row>
    <row r="33" spans="1:2">
      <c r="A33" s="269">
        <v>24</v>
      </c>
      <c r="B33" s="271" t="s">
        <v>708</v>
      </c>
    </row>
    <row r="34" spans="1:2">
      <c r="A34" s="269">
        <v>25</v>
      </c>
      <c r="B34" s="271" t="s">
        <v>415</v>
      </c>
    </row>
    <row r="35" spans="1:2">
      <c r="A35" s="269">
        <v>26</v>
      </c>
      <c r="B35" s="271"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scale="4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6" activePane="bottomRight" state="frozen"/>
      <selection pane="topRight"/>
      <selection pane="bottomLeft"/>
      <selection pane="bottomRight"/>
    </sheetView>
  </sheetViews>
  <sheetFormatPr defaultColWidth="9.109375" defaultRowHeight="13.2"/>
  <cols>
    <col min="1" max="1" width="9.5546875" style="50" bestFit="1" customWidth="1"/>
    <col min="2" max="2" width="132.44140625" style="4" customWidth="1"/>
    <col min="3" max="3" width="18.44140625" style="4" customWidth="1"/>
    <col min="4" max="16384" width="9.109375" style="4"/>
  </cols>
  <sheetData>
    <row r="1" spans="1:3">
      <c r="A1" s="2" t="s">
        <v>30</v>
      </c>
      <c r="B1" s="3" t="str">
        <f>'Info '!C2</f>
        <v>JSC "Liberty Bank"</v>
      </c>
    </row>
    <row r="2" spans="1:3" s="40" customFormat="1" ht="15.75" customHeight="1">
      <c r="A2" s="40" t="s">
        <v>31</v>
      </c>
      <c r="B2" s="536">
        <f>'1. key ratios '!B2</f>
        <v>45107</v>
      </c>
    </row>
    <row r="3" spans="1:3" s="40" customFormat="1" ht="15.75" customHeight="1"/>
    <row r="4" spans="1:3" ht="13.8" thickBot="1">
      <c r="A4" s="50" t="s">
        <v>143</v>
      </c>
      <c r="B4" s="86" t="s">
        <v>142</v>
      </c>
    </row>
    <row r="5" spans="1:3">
      <c r="A5" s="51" t="s">
        <v>6</v>
      </c>
      <c r="B5" s="52"/>
      <c r="C5" s="53" t="s">
        <v>35</v>
      </c>
    </row>
    <row r="6" spans="1:3" ht="13.8">
      <c r="A6" s="54">
        <v>1</v>
      </c>
      <c r="B6" s="55" t="s">
        <v>141</v>
      </c>
      <c r="C6" s="649">
        <f>SUM(C7:C11)</f>
        <v>447375593.07899755</v>
      </c>
    </row>
    <row r="7" spans="1:3" ht="13.8">
      <c r="A7" s="54">
        <v>2</v>
      </c>
      <c r="B7" s="56" t="s">
        <v>140</v>
      </c>
      <c r="C7" s="650">
        <v>44490459.25999999</v>
      </c>
    </row>
    <row r="8" spans="1:3" ht="13.8">
      <c r="A8" s="54">
        <v>3</v>
      </c>
      <c r="B8" s="57" t="s">
        <v>139</v>
      </c>
      <c r="C8" s="650">
        <v>36850537.079555564</v>
      </c>
    </row>
    <row r="9" spans="1:3" ht="13.8">
      <c r="A9" s="54">
        <v>4</v>
      </c>
      <c r="B9" s="57" t="s">
        <v>138</v>
      </c>
      <c r="C9" s="650">
        <v>22428115.0071842</v>
      </c>
    </row>
    <row r="10" spans="1:3" ht="13.8">
      <c r="A10" s="54">
        <v>5</v>
      </c>
      <c r="B10" s="57" t="s">
        <v>137</v>
      </c>
      <c r="C10" s="650">
        <v>0</v>
      </c>
    </row>
    <row r="11" spans="1:3" ht="13.8">
      <c r="A11" s="54">
        <v>6</v>
      </c>
      <c r="B11" s="58" t="s">
        <v>136</v>
      </c>
      <c r="C11" s="650">
        <v>343606481.73225778</v>
      </c>
    </row>
    <row r="12" spans="1:3" s="26" customFormat="1" ht="13.8">
      <c r="A12" s="54">
        <v>7</v>
      </c>
      <c r="B12" s="55" t="s">
        <v>135</v>
      </c>
      <c r="C12" s="651">
        <f>SUM(C13:C28)</f>
        <v>84619717.030915603</v>
      </c>
    </row>
    <row r="13" spans="1:3" s="26" customFormat="1" ht="13.8">
      <c r="A13" s="54">
        <v>8</v>
      </c>
      <c r="B13" s="59" t="s">
        <v>134</v>
      </c>
      <c r="C13" s="652">
        <v>22428115.0071842</v>
      </c>
    </row>
    <row r="14" spans="1:3" s="26" customFormat="1" ht="26.4">
      <c r="A14" s="54">
        <v>9</v>
      </c>
      <c r="B14" s="60" t="s">
        <v>133</v>
      </c>
      <c r="C14" s="652">
        <v>3037000.6837313883</v>
      </c>
    </row>
    <row r="15" spans="1:3" s="26" customFormat="1" ht="13.8">
      <c r="A15" s="54">
        <v>10</v>
      </c>
      <c r="B15" s="61" t="s">
        <v>132</v>
      </c>
      <c r="C15" s="652">
        <v>59047868.040000021</v>
      </c>
    </row>
    <row r="16" spans="1:3" s="26" customFormat="1" ht="13.8">
      <c r="A16" s="54">
        <v>11</v>
      </c>
      <c r="B16" s="62" t="s">
        <v>131</v>
      </c>
      <c r="C16" s="652">
        <v>0</v>
      </c>
    </row>
    <row r="17" spans="1:3" s="26" customFormat="1" ht="13.8">
      <c r="A17" s="54">
        <v>12</v>
      </c>
      <c r="B17" s="61" t="s">
        <v>130</v>
      </c>
      <c r="C17" s="652">
        <v>0</v>
      </c>
    </row>
    <row r="18" spans="1:3" s="26" customFormat="1" ht="13.8">
      <c r="A18" s="54">
        <v>13</v>
      </c>
      <c r="B18" s="61" t="s">
        <v>129</v>
      </c>
      <c r="C18" s="652">
        <v>0</v>
      </c>
    </row>
    <row r="19" spans="1:3" s="26" customFormat="1" ht="13.8">
      <c r="A19" s="54">
        <v>14</v>
      </c>
      <c r="B19" s="61" t="s">
        <v>128</v>
      </c>
      <c r="C19" s="652">
        <v>0</v>
      </c>
    </row>
    <row r="20" spans="1:3" s="26" customFormat="1" ht="13.8">
      <c r="A20" s="54">
        <v>15</v>
      </c>
      <c r="B20" s="61" t="s">
        <v>127</v>
      </c>
      <c r="C20" s="652">
        <v>0</v>
      </c>
    </row>
    <row r="21" spans="1:3" s="26" customFormat="1" ht="26.4">
      <c r="A21" s="54">
        <v>16</v>
      </c>
      <c r="B21" s="60" t="s">
        <v>126</v>
      </c>
      <c r="C21" s="652">
        <v>0</v>
      </c>
    </row>
    <row r="22" spans="1:3" s="26" customFormat="1" ht="13.8">
      <c r="A22" s="54">
        <v>17</v>
      </c>
      <c r="B22" s="63" t="s">
        <v>125</v>
      </c>
      <c r="C22" s="652">
        <v>106733.3</v>
      </c>
    </row>
    <row r="23" spans="1:3" s="26" customFormat="1" ht="13.8">
      <c r="A23" s="54">
        <v>18</v>
      </c>
      <c r="B23" s="470" t="s">
        <v>553</v>
      </c>
      <c r="C23" s="652">
        <v>0</v>
      </c>
    </row>
    <row r="24" spans="1:3" s="26" customFormat="1" ht="13.8">
      <c r="A24" s="54">
        <v>19</v>
      </c>
      <c r="B24" s="60" t="s">
        <v>124</v>
      </c>
      <c r="C24" s="652">
        <v>0</v>
      </c>
    </row>
    <row r="25" spans="1:3" s="26" customFormat="1" ht="26.4">
      <c r="A25" s="54">
        <v>20</v>
      </c>
      <c r="B25" s="60" t="s">
        <v>101</v>
      </c>
      <c r="C25" s="652">
        <v>0</v>
      </c>
    </row>
    <row r="26" spans="1:3" s="26" customFormat="1" ht="13.8">
      <c r="A26" s="54">
        <v>21</v>
      </c>
      <c r="B26" s="64" t="s">
        <v>123</v>
      </c>
      <c r="C26" s="652">
        <v>0</v>
      </c>
    </row>
    <row r="27" spans="1:3" s="26" customFormat="1" ht="13.8">
      <c r="A27" s="54">
        <v>22</v>
      </c>
      <c r="B27" s="64" t="s">
        <v>122</v>
      </c>
      <c r="C27" s="652">
        <v>0</v>
      </c>
    </row>
    <row r="28" spans="1:3" s="26" customFormat="1" ht="13.8">
      <c r="A28" s="54">
        <v>23</v>
      </c>
      <c r="B28" s="64" t="s">
        <v>121</v>
      </c>
      <c r="C28" s="652">
        <v>0</v>
      </c>
    </row>
    <row r="29" spans="1:3" s="26" customFormat="1" ht="13.8">
      <c r="A29" s="54">
        <v>24</v>
      </c>
      <c r="B29" s="65" t="s">
        <v>120</v>
      </c>
      <c r="C29" s="651">
        <f>C6-C12</f>
        <v>362755876.04808193</v>
      </c>
    </row>
    <row r="30" spans="1:3" s="26" customFormat="1" ht="13.8">
      <c r="A30" s="66"/>
      <c r="B30" s="67"/>
      <c r="C30" s="652"/>
    </row>
    <row r="31" spans="1:3" s="26" customFormat="1" ht="13.8">
      <c r="A31" s="66">
        <v>25</v>
      </c>
      <c r="B31" s="65" t="s">
        <v>119</v>
      </c>
      <c r="C31" s="651">
        <f>C32+C35</f>
        <v>4565384</v>
      </c>
    </row>
    <row r="32" spans="1:3" s="26" customFormat="1" ht="13.8">
      <c r="A32" s="66">
        <v>26</v>
      </c>
      <c r="B32" s="57" t="s">
        <v>118</v>
      </c>
      <c r="C32" s="653">
        <f>C33+C34</f>
        <v>45653.84</v>
      </c>
    </row>
    <row r="33" spans="1:3" s="26" customFormat="1" ht="13.8">
      <c r="A33" s="66">
        <v>27</v>
      </c>
      <c r="B33" s="68" t="s">
        <v>192</v>
      </c>
      <c r="C33" s="652">
        <v>45653.84</v>
      </c>
    </row>
    <row r="34" spans="1:3" s="26" customFormat="1" ht="13.8">
      <c r="A34" s="66">
        <v>28</v>
      </c>
      <c r="B34" s="68" t="s">
        <v>117</v>
      </c>
      <c r="C34" s="652">
        <v>0</v>
      </c>
    </row>
    <row r="35" spans="1:3" s="26" customFormat="1" ht="13.8">
      <c r="A35" s="66">
        <v>29</v>
      </c>
      <c r="B35" s="57" t="s">
        <v>116</v>
      </c>
      <c r="C35" s="652">
        <v>4519730.16</v>
      </c>
    </row>
    <row r="36" spans="1:3" s="26" customFormat="1" ht="13.8">
      <c r="A36" s="66">
        <v>30</v>
      </c>
      <c r="B36" s="65" t="s">
        <v>115</v>
      </c>
      <c r="C36" s="651">
        <f>SUM(C37:C41)</f>
        <v>0</v>
      </c>
    </row>
    <row r="37" spans="1:3" s="26" customFormat="1" ht="13.8">
      <c r="A37" s="66">
        <v>31</v>
      </c>
      <c r="B37" s="60" t="s">
        <v>114</v>
      </c>
      <c r="C37" s="652">
        <v>0</v>
      </c>
    </row>
    <row r="38" spans="1:3" s="26" customFormat="1" ht="13.8">
      <c r="A38" s="66">
        <v>32</v>
      </c>
      <c r="B38" s="61" t="s">
        <v>113</v>
      </c>
      <c r="C38" s="652">
        <v>0</v>
      </c>
    </row>
    <row r="39" spans="1:3" s="26" customFormat="1" ht="13.8">
      <c r="A39" s="66">
        <v>33</v>
      </c>
      <c r="B39" s="60" t="s">
        <v>112</v>
      </c>
      <c r="C39" s="652">
        <v>0</v>
      </c>
    </row>
    <row r="40" spans="1:3" s="26" customFormat="1" ht="26.4">
      <c r="A40" s="66">
        <v>34</v>
      </c>
      <c r="B40" s="60" t="s">
        <v>101</v>
      </c>
      <c r="C40" s="652">
        <v>0</v>
      </c>
    </row>
    <row r="41" spans="1:3" s="26" customFormat="1" ht="13.8">
      <c r="A41" s="66">
        <v>35</v>
      </c>
      <c r="B41" s="64" t="s">
        <v>111</v>
      </c>
      <c r="C41" s="652">
        <v>0</v>
      </c>
    </row>
    <row r="42" spans="1:3" s="26" customFormat="1" ht="13.8">
      <c r="A42" s="66">
        <v>36</v>
      </c>
      <c r="B42" s="65" t="s">
        <v>110</v>
      </c>
      <c r="C42" s="651">
        <f>C31-C36</f>
        <v>4565384</v>
      </c>
    </row>
    <row r="43" spans="1:3" s="26" customFormat="1" ht="13.8">
      <c r="A43" s="66"/>
      <c r="B43" s="67"/>
      <c r="C43" s="652"/>
    </row>
    <row r="44" spans="1:3" s="26" customFormat="1" ht="13.8">
      <c r="A44" s="66">
        <v>37</v>
      </c>
      <c r="B44" s="69" t="s">
        <v>109</v>
      </c>
      <c r="C44" s="651">
        <f>SUM(C45:C47)</f>
        <v>63581014.298000008</v>
      </c>
    </row>
    <row r="45" spans="1:3" s="26" customFormat="1" ht="13.8">
      <c r="A45" s="66">
        <v>38</v>
      </c>
      <c r="B45" s="57" t="s">
        <v>108</v>
      </c>
      <c r="C45" s="652">
        <v>63581014.298000008</v>
      </c>
    </row>
    <row r="46" spans="1:3" s="26" customFormat="1" ht="13.8">
      <c r="A46" s="66">
        <v>39</v>
      </c>
      <c r="B46" s="57" t="s">
        <v>107</v>
      </c>
      <c r="C46" s="652">
        <v>0</v>
      </c>
    </row>
    <row r="47" spans="1:3" s="26" customFormat="1" ht="13.8">
      <c r="A47" s="66">
        <v>40</v>
      </c>
      <c r="B47" s="57" t="s">
        <v>106</v>
      </c>
      <c r="C47" s="652">
        <v>0</v>
      </c>
    </row>
    <row r="48" spans="1:3" s="26" customFormat="1" ht="13.8">
      <c r="A48" s="66">
        <v>41</v>
      </c>
      <c r="B48" s="69" t="s">
        <v>105</v>
      </c>
      <c r="C48" s="651">
        <f>SUM(C49:C52)</f>
        <v>0</v>
      </c>
    </row>
    <row r="49" spans="1:3" s="26" customFormat="1" ht="13.8">
      <c r="A49" s="66">
        <v>42</v>
      </c>
      <c r="B49" s="60" t="s">
        <v>104</v>
      </c>
      <c r="C49" s="652">
        <v>0</v>
      </c>
    </row>
    <row r="50" spans="1:3" s="26" customFormat="1" ht="13.8">
      <c r="A50" s="66">
        <v>43</v>
      </c>
      <c r="B50" s="61" t="s">
        <v>103</v>
      </c>
      <c r="C50" s="652">
        <v>0</v>
      </c>
    </row>
    <row r="51" spans="1:3" s="26" customFormat="1" ht="13.8">
      <c r="A51" s="66">
        <v>44</v>
      </c>
      <c r="B51" s="60" t="s">
        <v>102</v>
      </c>
      <c r="C51" s="652">
        <v>0</v>
      </c>
    </row>
    <row r="52" spans="1:3" s="26" customFormat="1" ht="26.4">
      <c r="A52" s="66">
        <v>45</v>
      </c>
      <c r="B52" s="60" t="s">
        <v>101</v>
      </c>
      <c r="C52" s="652">
        <v>0</v>
      </c>
    </row>
    <row r="53" spans="1:3" s="26" customFormat="1" ht="14.4" thickBot="1">
      <c r="A53" s="66">
        <v>46</v>
      </c>
      <c r="B53" s="70" t="s">
        <v>100</v>
      </c>
      <c r="C53" s="557">
        <f>C44-C48</f>
        <v>63581014.298000008</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pageSetup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3"/>
  <sheetViews>
    <sheetView zoomScaleNormal="100" workbookViewId="0"/>
  </sheetViews>
  <sheetFormatPr defaultColWidth="9.109375" defaultRowHeight="13.8"/>
  <cols>
    <col min="1" max="1" width="9.44140625" style="160" bestFit="1" customWidth="1"/>
    <col min="2" max="2" width="59" style="160" customWidth="1"/>
    <col min="3" max="3" width="16.6640625" style="160" bestFit="1" customWidth="1"/>
    <col min="4" max="4" width="14.33203125" style="160" bestFit="1" customWidth="1"/>
    <col min="5" max="16384" width="9.109375" style="160"/>
  </cols>
  <sheetData>
    <row r="1" spans="1:4">
      <c r="A1" s="197" t="s">
        <v>30</v>
      </c>
      <c r="B1" s="3" t="str">
        <f>'Info '!C2</f>
        <v>JSC "Liberty Bank"</v>
      </c>
    </row>
    <row r="2" spans="1:4" s="135" customFormat="1" ht="15.75" customHeight="1">
      <c r="A2" s="135" t="s">
        <v>31</v>
      </c>
      <c r="B2" s="536">
        <f>'1. key ratios '!B2</f>
        <v>45107</v>
      </c>
    </row>
    <row r="3" spans="1:4" s="135" customFormat="1" ht="15.75" customHeight="1"/>
    <row r="4" spans="1:4" ht="14.4" thickBot="1">
      <c r="A4" s="175" t="s">
        <v>281</v>
      </c>
      <c r="B4" s="205" t="s">
        <v>282</v>
      </c>
    </row>
    <row r="5" spans="1:4" s="206" customFormat="1" ht="12.75" customHeight="1">
      <c r="A5" s="264"/>
      <c r="B5" s="265" t="s">
        <v>285</v>
      </c>
      <c r="C5" s="198" t="s">
        <v>283</v>
      </c>
      <c r="D5" s="199" t="s">
        <v>284</v>
      </c>
    </row>
    <row r="6" spans="1:4" s="207" customFormat="1">
      <c r="A6" s="200">
        <v>1</v>
      </c>
      <c r="B6" s="260" t="s">
        <v>286</v>
      </c>
      <c r="C6" s="260"/>
      <c r="D6" s="201"/>
    </row>
    <row r="7" spans="1:4" s="207" customFormat="1">
      <c r="A7" s="202" t="s">
        <v>272</v>
      </c>
      <c r="B7" s="261" t="s">
        <v>287</v>
      </c>
      <c r="C7" s="253">
        <v>4.4999999999999998E-2</v>
      </c>
      <c r="D7" s="620">
        <v>122585222.34654401</v>
      </c>
    </row>
    <row r="8" spans="1:4" s="207" customFormat="1">
      <c r="A8" s="202" t="s">
        <v>273</v>
      </c>
      <c r="B8" s="261" t="s">
        <v>288</v>
      </c>
      <c r="C8" s="254">
        <v>0.06</v>
      </c>
      <c r="D8" s="620">
        <v>163446963.12872535</v>
      </c>
    </row>
    <row r="9" spans="1:4" s="207" customFormat="1">
      <c r="A9" s="202" t="s">
        <v>274</v>
      </c>
      <c r="B9" s="261" t="s">
        <v>289</v>
      </c>
      <c r="C9" s="254">
        <v>0.08</v>
      </c>
      <c r="D9" s="620">
        <v>217929284.17163381</v>
      </c>
    </row>
    <row r="10" spans="1:4" s="207" customFormat="1">
      <c r="A10" s="200" t="s">
        <v>275</v>
      </c>
      <c r="B10" s="260" t="s">
        <v>290</v>
      </c>
      <c r="C10" s="255"/>
      <c r="D10" s="621"/>
    </row>
    <row r="11" spans="1:4" s="208" customFormat="1">
      <c r="A11" s="203" t="s">
        <v>276</v>
      </c>
      <c r="B11" s="252" t="s">
        <v>356</v>
      </c>
      <c r="C11" s="256">
        <v>0</v>
      </c>
      <c r="D11" s="620">
        <v>0</v>
      </c>
    </row>
    <row r="12" spans="1:4" s="208" customFormat="1">
      <c r="A12" s="203" t="s">
        <v>277</v>
      </c>
      <c r="B12" s="252" t="s">
        <v>291</v>
      </c>
      <c r="C12" s="256">
        <v>0</v>
      </c>
      <c r="D12" s="620">
        <v>0</v>
      </c>
    </row>
    <row r="13" spans="1:4" s="208" customFormat="1">
      <c r="A13" s="203" t="s">
        <v>278</v>
      </c>
      <c r="B13" s="252" t="s">
        <v>292</v>
      </c>
      <c r="C13" s="256">
        <v>0.01</v>
      </c>
      <c r="D13" s="620">
        <v>27241160.521454226</v>
      </c>
    </row>
    <row r="14" spans="1:4" s="208" customFormat="1">
      <c r="A14" s="200" t="s">
        <v>279</v>
      </c>
      <c r="B14" s="260" t="s">
        <v>353</v>
      </c>
      <c r="C14" s="257"/>
      <c r="D14" s="621"/>
    </row>
    <row r="15" spans="1:4" s="208" customFormat="1">
      <c r="A15" s="203">
        <v>3.1</v>
      </c>
      <c r="B15" s="252" t="s">
        <v>297</v>
      </c>
      <c r="C15" s="256">
        <v>3.0365386232530673E-2</v>
      </c>
      <c r="D15" s="620">
        <v>82718836.065632418</v>
      </c>
    </row>
    <row r="16" spans="1:4" s="208" customFormat="1">
      <c r="A16" s="203">
        <v>3.2</v>
      </c>
      <c r="B16" s="252" t="s">
        <v>298</v>
      </c>
      <c r="C16" s="256">
        <v>3.9850750941300542E-2</v>
      </c>
      <c r="D16" s="620">
        <v>108558070.3292461</v>
      </c>
    </row>
    <row r="17" spans="1:6" s="207" customFormat="1">
      <c r="A17" s="203">
        <v>3.3</v>
      </c>
      <c r="B17" s="252" t="s">
        <v>299</v>
      </c>
      <c r="C17" s="256">
        <v>5.2331493979155631E-2</v>
      </c>
      <c r="D17" s="620">
        <v>142557062.78136939</v>
      </c>
    </row>
    <row r="18" spans="1:6" s="206" customFormat="1" ht="12.75" customHeight="1">
      <c r="A18" s="262"/>
      <c r="B18" s="263" t="s">
        <v>352</v>
      </c>
      <c r="C18" s="258" t="s">
        <v>283</v>
      </c>
      <c r="D18" s="622" t="s">
        <v>284</v>
      </c>
    </row>
    <row r="19" spans="1:6" s="207" customFormat="1">
      <c r="A19" s="204">
        <v>4</v>
      </c>
      <c r="B19" s="252" t="s">
        <v>293</v>
      </c>
      <c r="C19" s="256">
        <v>8.5365386232530677E-2</v>
      </c>
      <c r="D19" s="620">
        <v>232545218.93363068</v>
      </c>
    </row>
    <row r="20" spans="1:6" s="207" customFormat="1">
      <c r="A20" s="204">
        <v>5</v>
      </c>
      <c r="B20" s="252" t="s">
        <v>90</v>
      </c>
      <c r="C20" s="256">
        <v>0.10985075094130053</v>
      </c>
      <c r="D20" s="620">
        <v>299246193.97942567</v>
      </c>
    </row>
    <row r="21" spans="1:6" s="207" customFormat="1" ht="14.4" thickBot="1">
      <c r="A21" s="209" t="s">
        <v>280</v>
      </c>
      <c r="B21" s="210" t="s">
        <v>294</v>
      </c>
      <c r="C21" s="259">
        <v>0.14233149397915562</v>
      </c>
      <c r="D21" s="623">
        <v>387727507.47445738</v>
      </c>
    </row>
    <row r="22" spans="1:6">
      <c r="D22" s="624"/>
      <c r="F22" s="175"/>
    </row>
    <row r="23" spans="1:6" ht="53.4">
      <c r="B23" s="174" t="s">
        <v>355</v>
      </c>
    </row>
  </sheetData>
  <conditionalFormatting sqref="C21">
    <cfRule type="cellIs" dxfId="21" priority="1" operator="lessThan">
      <formula>#REF!</formula>
    </cfRule>
  </conditionalFormatting>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70" zoomScaleNormal="70" workbookViewId="0">
      <pane xSplit="1" ySplit="5" topLeftCell="B6" activePane="bottomRight" state="frozen"/>
      <selection pane="topRight"/>
      <selection pane="bottomLeft"/>
      <selection pane="bottomRight"/>
    </sheetView>
  </sheetViews>
  <sheetFormatPr defaultColWidth="9.109375" defaultRowHeight="13.8"/>
  <cols>
    <col min="1" max="1" width="10.6640625" style="4" customWidth="1"/>
    <col min="2" max="2" width="91.88671875" style="4" customWidth="1"/>
    <col min="3" max="3" width="53.109375" style="4" customWidth="1"/>
    <col min="4" max="4" width="28.88671875" style="4" customWidth="1"/>
    <col min="5" max="5" width="9.44140625" style="5" customWidth="1"/>
    <col min="6" max="16384" width="9.109375" style="5"/>
  </cols>
  <sheetData>
    <row r="1" spans="1:6">
      <c r="A1" s="2" t="s">
        <v>30</v>
      </c>
      <c r="B1" s="3" t="str">
        <f>'Info '!C2</f>
        <v>JSC "Liberty Bank"</v>
      </c>
      <c r="E1" s="4"/>
      <c r="F1" s="4"/>
    </row>
    <row r="2" spans="1:6" s="40" customFormat="1" ht="15.75" customHeight="1">
      <c r="A2" s="2" t="s">
        <v>31</v>
      </c>
      <c r="B2" s="536">
        <f>'1. key ratios '!B2</f>
        <v>45107</v>
      </c>
    </row>
    <row r="3" spans="1:6" s="40" customFormat="1" ht="15.75" customHeight="1">
      <c r="A3" s="71"/>
    </row>
    <row r="4" spans="1:6" s="40" customFormat="1" ht="15.75" customHeight="1" thickBot="1">
      <c r="A4" s="40" t="s">
        <v>47</v>
      </c>
      <c r="B4" s="130" t="s">
        <v>178</v>
      </c>
      <c r="D4" s="17" t="s">
        <v>35</v>
      </c>
    </row>
    <row r="5" spans="1:6" ht="26.4">
      <c r="A5" s="72" t="s">
        <v>6</v>
      </c>
      <c r="B5" s="151" t="s">
        <v>218</v>
      </c>
      <c r="C5" s="73" t="s">
        <v>660</v>
      </c>
      <c r="D5" s="74" t="s">
        <v>49</v>
      </c>
    </row>
    <row r="6" spans="1:6" ht="14.4">
      <c r="A6" s="553">
        <v>1</v>
      </c>
      <c r="B6" s="661" t="s">
        <v>561</v>
      </c>
      <c r="C6" s="558">
        <f>SUM(C7:C9)</f>
        <v>503820580.21999997</v>
      </c>
      <c r="D6" s="75"/>
      <c r="E6" s="76"/>
    </row>
    <row r="7" spans="1:6" ht="14.4">
      <c r="A7" s="553">
        <v>1.1000000000000001</v>
      </c>
      <c r="B7" s="662" t="s">
        <v>562</v>
      </c>
      <c r="C7" s="559">
        <v>317933059.18000001</v>
      </c>
      <c r="D7" s="77"/>
      <c r="E7" s="76"/>
    </row>
    <row r="8" spans="1:6" ht="14.4">
      <c r="A8" s="553">
        <v>1.2</v>
      </c>
      <c r="B8" s="662" t="s">
        <v>563</v>
      </c>
      <c r="C8" s="559">
        <v>73926399.219999999</v>
      </c>
      <c r="D8" s="77"/>
      <c r="E8" s="76"/>
    </row>
    <row r="9" spans="1:6" ht="14.4">
      <c r="A9" s="553">
        <v>1.3</v>
      </c>
      <c r="B9" s="662" t="s">
        <v>564</v>
      </c>
      <c r="C9" s="559">
        <v>111961121.81999999</v>
      </c>
      <c r="D9" s="369"/>
      <c r="E9" s="76"/>
    </row>
    <row r="10" spans="1:6" ht="14.4">
      <c r="A10" s="553">
        <v>2</v>
      </c>
      <c r="B10" s="663" t="s">
        <v>565</v>
      </c>
      <c r="C10" s="560"/>
      <c r="D10" s="369"/>
      <c r="E10" s="76"/>
    </row>
    <row r="11" spans="1:6" ht="14.4">
      <c r="A11" s="553">
        <v>2.1</v>
      </c>
      <c r="B11" s="664" t="s">
        <v>566</v>
      </c>
      <c r="C11" s="561"/>
      <c r="D11" s="370"/>
      <c r="E11" s="78"/>
    </row>
    <row r="12" spans="1:6" ht="14.4">
      <c r="A12" s="553">
        <v>3</v>
      </c>
      <c r="B12" s="665" t="s">
        <v>567</v>
      </c>
      <c r="C12" s="562"/>
      <c r="D12" s="370"/>
      <c r="E12" s="78"/>
    </row>
    <row r="13" spans="1:6" ht="14.4">
      <c r="A13" s="553">
        <v>4</v>
      </c>
      <c r="B13" s="666" t="s">
        <v>568</v>
      </c>
      <c r="C13" s="562"/>
      <c r="D13" s="370"/>
      <c r="E13" s="78"/>
    </row>
    <row r="14" spans="1:6" ht="14.4">
      <c r="A14" s="553">
        <v>5</v>
      </c>
      <c r="B14" s="667" t="s">
        <v>569</v>
      </c>
      <c r="C14" s="562">
        <f>SUM(C15:C17)</f>
        <v>95429768.973535776</v>
      </c>
      <c r="D14" s="370"/>
      <c r="E14" s="78"/>
    </row>
    <row r="15" spans="1:6" ht="14.4">
      <c r="A15" s="553">
        <v>5.0999999999999996</v>
      </c>
      <c r="B15" s="668" t="s">
        <v>570</v>
      </c>
      <c r="C15" s="563"/>
      <c r="D15" s="370"/>
      <c r="E15" s="76"/>
    </row>
    <row r="16" spans="1:6" ht="14.4">
      <c r="A16" s="553">
        <v>5.2</v>
      </c>
      <c r="B16" s="668" t="s">
        <v>571</v>
      </c>
      <c r="C16" s="559">
        <v>95429768.973535776</v>
      </c>
      <c r="D16" s="369"/>
      <c r="E16" s="76"/>
    </row>
    <row r="17" spans="1:5" ht="14.4">
      <c r="A17" s="553">
        <v>5.3</v>
      </c>
      <c r="B17" s="669" t="s">
        <v>572</v>
      </c>
      <c r="C17" s="559"/>
      <c r="D17" s="369"/>
      <c r="E17" s="76"/>
    </row>
    <row r="18" spans="1:5" ht="14.4">
      <c r="A18" s="553">
        <v>6</v>
      </c>
      <c r="B18" s="665" t="s">
        <v>573</v>
      </c>
      <c r="C18" s="560">
        <f>SUM(C19:C20)</f>
        <v>2804737607.6211257</v>
      </c>
      <c r="D18" s="369"/>
      <c r="E18" s="76"/>
    </row>
    <row r="19" spans="1:5" ht="14.4">
      <c r="A19" s="553">
        <v>6.1</v>
      </c>
      <c r="B19" s="668" t="s">
        <v>571</v>
      </c>
      <c r="C19" s="561">
        <v>210638882.4510349</v>
      </c>
      <c r="D19" s="369"/>
      <c r="E19" s="76"/>
    </row>
    <row r="20" spans="1:5" ht="14.4">
      <c r="A20" s="553">
        <v>6.2</v>
      </c>
      <c r="B20" s="669" t="s">
        <v>572</v>
      </c>
      <c r="C20" s="561">
        <v>2594098725.1700907</v>
      </c>
      <c r="D20" s="369"/>
      <c r="E20" s="76"/>
    </row>
    <row r="21" spans="1:5" ht="14.4">
      <c r="A21" s="553">
        <v>7</v>
      </c>
      <c r="B21" s="663" t="s">
        <v>574</v>
      </c>
      <c r="C21" s="562">
        <v>106733.3</v>
      </c>
      <c r="D21" s="369"/>
      <c r="E21" s="76"/>
    </row>
    <row r="22" spans="1:5" ht="14.4">
      <c r="A22" s="553">
        <v>8</v>
      </c>
      <c r="B22" s="670" t="s">
        <v>575</v>
      </c>
      <c r="C22" s="560"/>
      <c r="D22" s="369"/>
      <c r="E22" s="76"/>
    </row>
    <row r="23" spans="1:5" ht="14.4">
      <c r="A23" s="553">
        <v>9</v>
      </c>
      <c r="B23" s="666" t="s">
        <v>576</v>
      </c>
      <c r="C23" s="560">
        <f>SUM(C24:C25)</f>
        <v>185810770.83000004</v>
      </c>
      <c r="D23" s="371"/>
      <c r="E23" s="76"/>
    </row>
    <row r="24" spans="1:5" ht="14.4">
      <c r="A24" s="553">
        <v>9.1</v>
      </c>
      <c r="B24" s="668" t="s">
        <v>577</v>
      </c>
      <c r="C24" s="564">
        <v>183803183.83000004</v>
      </c>
      <c r="D24" s="372"/>
      <c r="E24" s="76"/>
    </row>
    <row r="25" spans="1:5" ht="14.4">
      <c r="A25" s="553">
        <v>9.1999999999999993</v>
      </c>
      <c r="B25" s="668" t="s">
        <v>578</v>
      </c>
      <c r="C25" s="654">
        <v>2007587</v>
      </c>
      <c r="D25" s="568"/>
      <c r="E25" s="80"/>
    </row>
    <row r="26" spans="1:5" ht="14.4">
      <c r="A26" s="553">
        <v>10</v>
      </c>
      <c r="B26" s="666" t="s">
        <v>579</v>
      </c>
      <c r="C26" s="565">
        <f>SUM(C27:C28)</f>
        <v>59047868.039999984</v>
      </c>
      <c r="D26" s="469" t="s">
        <v>702</v>
      </c>
      <c r="E26" s="76"/>
    </row>
    <row r="27" spans="1:5" ht="14.4">
      <c r="A27" s="553">
        <v>10.1</v>
      </c>
      <c r="B27" s="668" t="s">
        <v>580</v>
      </c>
      <c r="C27" s="559"/>
      <c r="D27" s="77"/>
      <c r="E27" s="76"/>
    </row>
    <row r="28" spans="1:5" ht="14.4">
      <c r="A28" s="553">
        <v>10.199999999999999</v>
      </c>
      <c r="B28" s="668" t="s">
        <v>581</v>
      </c>
      <c r="C28" s="559">
        <v>59047868.039999984</v>
      </c>
      <c r="D28" s="77"/>
      <c r="E28" s="76"/>
    </row>
    <row r="29" spans="1:5" ht="14.4">
      <c r="A29" s="553">
        <v>11</v>
      </c>
      <c r="B29" s="666" t="s">
        <v>582</v>
      </c>
      <c r="C29" s="560">
        <f>SUM(C30:C31)</f>
        <v>2176710.61</v>
      </c>
      <c r="D29" s="77"/>
      <c r="E29" s="76"/>
    </row>
    <row r="30" spans="1:5" ht="14.4">
      <c r="A30" s="553">
        <v>11.1</v>
      </c>
      <c r="B30" s="668" t="s">
        <v>583</v>
      </c>
      <c r="C30" s="559">
        <v>2176710.61</v>
      </c>
      <c r="D30" s="77"/>
      <c r="E30" s="76"/>
    </row>
    <row r="31" spans="1:5" ht="14.4">
      <c r="A31" s="553">
        <v>11.2</v>
      </c>
      <c r="B31" s="668" t="s">
        <v>584</v>
      </c>
      <c r="C31" s="559"/>
      <c r="D31" s="77"/>
      <c r="E31" s="76"/>
    </row>
    <row r="32" spans="1:5" ht="14.4">
      <c r="A32" s="553">
        <v>13</v>
      </c>
      <c r="B32" s="666" t="s">
        <v>585</v>
      </c>
      <c r="C32" s="560">
        <v>87684505.081999987</v>
      </c>
      <c r="D32" s="77"/>
      <c r="E32" s="76"/>
    </row>
    <row r="33" spans="1:5" ht="14.4">
      <c r="A33" s="553">
        <v>13.1</v>
      </c>
      <c r="B33" s="671" t="s">
        <v>586</v>
      </c>
      <c r="C33" s="559"/>
      <c r="D33" s="77"/>
      <c r="E33" s="76"/>
    </row>
    <row r="34" spans="1:5" ht="14.4">
      <c r="A34" s="553">
        <v>13.2</v>
      </c>
      <c r="B34" s="671" t="s">
        <v>587</v>
      </c>
      <c r="C34" s="564"/>
      <c r="D34" s="79"/>
      <c r="E34" s="76"/>
    </row>
    <row r="35" spans="1:5" ht="14.4">
      <c r="A35" s="553">
        <v>14</v>
      </c>
      <c r="B35" s="569" t="s">
        <v>588</v>
      </c>
      <c r="C35" s="566">
        <f>SUM(C6,C10,C12,C13,C14,C18,C21,C22,C23,C26,C29,C32)</f>
        <v>3738814544.6766615</v>
      </c>
      <c r="D35" s="79"/>
      <c r="E35" s="76"/>
    </row>
    <row r="36" spans="1:5" ht="14.4">
      <c r="A36" s="553"/>
      <c r="B36" s="570" t="s">
        <v>589</v>
      </c>
      <c r="C36" s="567"/>
      <c r="D36" s="81"/>
      <c r="E36" s="76"/>
    </row>
    <row r="37" spans="1:5" ht="14.4">
      <c r="A37" s="553">
        <v>15</v>
      </c>
      <c r="B37" s="672" t="s">
        <v>590</v>
      </c>
      <c r="C37" s="654"/>
      <c r="D37" s="568"/>
      <c r="E37" s="80"/>
    </row>
    <row r="38" spans="1:5" ht="14.4">
      <c r="A38" s="553">
        <v>15.1</v>
      </c>
      <c r="B38" s="664" t="s">
        <v>566</v>
      </c>
      <c r="C38" s="559"/>
      <c r="D38" s="77"/>
      <c r="E38" s="76"/>
    </row>
    <row r="39" spans="1:5" ht="14.4">
      <c r="A39" s="553">
        <v>16</v>
      </c>
      <c r="B39" s="663" t="s">
        <v>591</v>
      </c>
      <c r="C39" s="560">
        <v>31790516.399999999</v>
      </c>
      <c r="D39" s="77"/>
      <c r="E39" s="76"/>
    </row>
    <row r="40" spans="1:5" ht="14.4">
      <c r="A40" s="553">
        <v>17</v>
      </c>
      <c r="B40" s="663" t="s">
        <v>592</v>
      </c>
      <c r="C40" s="560">
        <f>SUM(C41:C44)</f>
        <v>3116597646.1747408</v>
      </c>
      <c r="D40" s="77"/>
      <c r="E40" s="76"/>
    </row>
    <row r="41" spans="1:5" ht="14.4">
      <c r="A41" s="553">
        <v>17.100000000000001</v>
      </c>
      <c r="B41" s="673" t="s">
        <v>593</v>
      </c>
      <c r="C41" s="559">
        <v>2841626633.3847404</v>
      </c>
      <c r="D41" s="77"/>
      <c r="E41" s="76"/>
    </row>
    <row r="42" spans="1:5" ht="14.4">
      <c r="A42" s="553">
        <v>17.2</v>
      </c>
      <c r="B42" s="662" t="s">
        <v>594</v>
      </c>
      <c r="C42" s="564">
        <v>242553035.99000001</v>
      </c>
      <c r="D42" s="77"/>
      <c r="E42" s="76"/>
    </row>
    <row r="43" spans="1:5" ht="14.4">
      <c r="A43" s="553">
        <v>17.3</v>
      </c>
      <c r="B43" s="674" t="s">
        <v>595</v>
      </c>
      <c r="C43" s="655"/>
      <c r="D43" s="79"/>
      <c r="E43" s="76"/>
    </row>
    <row r="44" spans="1:5" ht="14.4">
      <c r="A44" s="553">
        <v>17.399999999999999</v>
      </c>
      <c r="B44" s="675" t="s">
        <v>596</v>
      </c>
      <c r="C44" s="655">
        <v>32417976.800000001</v>
      </c>
      <c r="D44" s="571"/>
      <c r="E44" s="76"/>
    </row>
    <row r="45" spans="1:5" ht="14.4">
      <c r="A45" s="553">
        <v>18</v>
      </c>
      <c r="B45" s="676" t="s">
        <v>597</v>
      </c>
      <c r="C45" s="656">
        <v>1179553.1575493037</v>
      </c>
      <c r="D45" s="572"/>
      <c r="E45" s="80"/>
    </row>
    <row r="46" spans="1:5" ht="14.4">
      <c r="A46" s="553">
        <v>19</v>
      </c>
      <c r="B46" s="676" t="s">
        <v>598</v>
      </c>
      <c r="C46" s="656">
        <f>SUM(C47:C48)</f>
        <v>24707135.23</v>
      </c>
      <c r="D46" s="573"/>
    </row>
    <row r="47" spans="1:5" ht="14.4">
      <c r="A47" s="553">
        <v>19.100000000000001</v>
      </c>
      <c r="B47" s="677" t="s">
        <v>599</v>
      </c>
      <c r="C47" s="657">
        <v>7622746.25</v>
      </c>
      <c r="D47" s="573"/>
    </row>
    <row r="48" spans="1:5" ht="14.4">
      <c r="A48" s="553">
        <v>19.2</v>
      </c>
      <c r="B48" s="677" t="s">
        <v>600</v>
      </c>
      <c r="C48" s="657">
        <v>17084388.98</v>
      </c>
      <c r="D48" s="573"/>
    </row>
    <row r="49" spans="1:4" ht="14.4">
      <c r="A49" s="553">
        <v>20</v>
      </c>
      <c r="B49" s="678" t="s">
        <v>601</v>
      </c>
      <c r="C49" s="656">
        <v>91218938.794503003</v>
      </c>
      <c r="D49" s="573"/>
    </row>
    <row r="50" spans="1:4" ht="14.4">
      <c r="A50" s="553">
        <v>21</v>
      </c>
      <c r="B50" s="679" t="s">
        <v>602</v>
      </c>
      <c r="C50" s="656">
        <v>18687679.150000002</v>
      </c>
      <c r="D50" s="573"/>
    </row>
    <row r="51" spans="1:4" ht="14.4">
      <c r="A51" s="553">
        <v>21.1</v>
      </c>
      <c r="B51" s="662" t="s">
        <v>603</v>
      </c>
      <c r="C51" s="657">
        <v>112749.43</v>
      </c>
      <c r="D51" s="573"/>
    </row>
    <row r="52" spans="1:4" ht="14.4">
      <c r="A52" s="553">
        <v>22</v>
      </c>
      <c r="B52" s="680" t="s">
        <v>604</v>
      </c>
      <c r="C52" s="656">
        <f>SUM(C37,C39,C40,C45,C46,C49,C50)</f>
        <v>3284181468.9067936</v>
      </c>
      <c r="D52" s="573"/>
    </row>
    <row r="53" spans="1:4" ht="14.4">
      <c r="A53" s="553"/>
      <c r="B53" s="570" t="s">
        <v>605</v>
      </c>
      <c r="C53" s="658"/>
      <c r="D53" s="573"/>
    </row>
    <row r="54" spans="1:4" ht="14.4">
      <c r="A54" s="553">
        <v>23</v>
      </c>
      <c r="B54" s="678" t="s">
        <v>606</v>
      </c>
      <c r="C54" s="656">
        <v>54628742.530000001</v>
      </c>
      <c r="D54" s="573"/>
    </row>
    <row r="55" spans="1:4" ht="14.4">
      <c r="A55" s="553">
        <v>24</v>
      </c>
      <c r="B55" s="678" t="s">
        <v>607</v>
      </c>
      <c r="C55" s="656">
        <v>61390.64</v>
      </c>
      <c r="D55" s="573"/>
    </row>
    <row r="56" spans="1:4" ht="14.4">
      <c r="A56" s="553">
        <v>25</v>
      </c>
      <c r="B56" s="676" t="s">
        <v>608</v>
      </c>
      <c r="C56" s="656">
        <v>41370267.239999995</v>
      </c>
      <c r="D56" s="573"/>
    </row>
    <row r="57" spans="1:4" ht="14.4">
      <c r="A57" s="553">
        <v>26</v>
      </c>
      <c r="B57" s="676" t="s">
        <v>609</v>
      </c>
      <c r="C57" s="656">
        <v>-10154020.07</v>
      </c>
      <c r="D57" s="573"/>
    </row>
    <row r="58" spans="1:4" ht="14.4">
      <c r="A58" s="553">
        <v>27</v>
      </c>
      <c r="B58" s="676" t="s">
        <v>610</v>
      </c>
      <c r="C58" s="659">
        <f>SUM(C59:C60)</f>
        <v>0</v>
      </c>
      <c r="D58" s="573"/>
    </row>
    <row r="59" spans="1:4" ht="14.4">
      <c r="A59" s="553">
        <v>27.1</v>
      </c>
      <c r="B59" s="675" t="s">
        <v>611</v>
      </c>
      <c r="C59" s="660"/>
      <c r="D59" s="573"/>
    </row>
    <row r="60" spans="1:4" ht="14.4">
      <c r="A60" s="553">
        <v>27.2</v>
      </c>
      <c r="B60" s="675" t="s">
        <v>612</v>
      </c>
      <c r="C60" s="660"/>
      <c r="D60" s="573"/>
    </row>
    <row r="61" spans="1:4" ht="14.4">
      <c r="A61" s="553">
        <v>28</v>
      </c>
      <c r="B61" s="681" t="s">
        <v>613</v>
      </c>
      <c r="C61" s="659"/>
      <c r="D61" s="573"/>
    </row>
    <row r="62" spans="1:4" ht="14.4">
      <c r="A62" s="553">
        <v>29</v>
      </c>
      <c r="B62" s="676" t="s">
        <v>614</v>
      </c>
      <c r="C62" s="656">
        <f>SUM(C63:C65)</f>
        <v>25120214.07</v>
      </c>
      <c r="D62" s="573"/>
    </row>
    <row r="63" spans="1:4" ht="14.4">
      <c r="A63" s="553">
        <v>29.1</v>
      </c>
      <c r="B63" s="682" t="s">
        <v>615</v>
      </c>
      <c r="C63" s="657">
        <v>25120214.07</v>
      </c>
      <c r="D63" s="573"/>
    </row>
    <row r="64" spans="1:4" ht="14.4">
      <c r="A64" s="553">
        <v>29.2</v>
      </c>
      <c r="B64" s="683" t="s">
        <v>616</v>
      </c>
      <c r="C64" s="660"/>
      <c r="D64" s="573"/>
    </row>
    <row r="65" spans="1:4" ht="14.4">
      <c r="A65" s="553">
        <v>29.3</v>
      </c>
      <c r="B65" s="683" t="s">
        <v>617</v>
      </c>
      <c r="C65" s="660"/>
      <c r="D65" s="573"/>
    </row>
    <row r="66" spans="1:4" ht="14.4">
      <c r="A66" s="553">
        <v>30</v>
      </c>
      <c r="B66" s="684" t="s">
        <v>618</v>
      </c>
      <c r="C66" s="656">
        <v>343606481.72000003</v>
      </c>
      <c r="D66" s="573"/>
    </row>
    <row r="67" spans="1:4" ht="14.4">
      <c r="A67" s="553">
        <v>31</v>
      </c>
      <c r="B67" s="574" t="s">
        <v>619</v>
      </c>
      <c r="C67" s="656">
        <f>SUM(C54,C55,C56,C57,C58,C61,C62,C66)</f>
        <v>454633076.13</v>
      </c>
      <c r="D67" s="573"/>
    </row>
    <row r="68" spans="1:4" ht="15" thickBot="1">
      <c r="A68" s="554">
        <v>32</v>
      </c>
      <c r="B68" s="575" t="s">
        <v>620</v>
      </c>
      <c r="C68" s="576">
        <f>SUM(C52,C67)</f>
        <v>3738814545.0367937</v>
      </c>
      <c r="D68" s="577"/>
    </row>
  </sheetData>
  <pageMargins left="0.7" right="0.7" top="0.75" bottom="0.75" header="0.3" footer="0.3"/>
  <pageSetup paperSize="9" scale="4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pane="topRight"/>
      <selection pane="bottomLeft"/>
      <selection pane="bottomRight"/>
    </sheetView>
  </sheetViews>
  <sheetFormatPr defaultColWidth="9.109375" defaultRowHeight="13.2"/>
  <cols>
    <col min="1" max="1" width="10.5546875" style="4" bestFit="1" customWidth="1"/>
    <col min="2" max="2" width="95" style="4" customWidth="1"/>
    <col min="3" max="3" width="16.33203125" style="4" bestFit="1" customWidth="1"/>
    <col min="4" max="4" width="16.44140625" style="4" bestFit="1" customWidth="1"/>
    <col min="5" max="5" width="13" style="4" bestFit="1" customWidth="1"/>
    <col min="6" max="6" width="16.44140625" style="4" bestFit="1" customWidth="1"/>
    <col min="7" max="7" width="13" style="4" bestFit="1" customWidth="1"/>
    <col min="8" max="8" width="13.33203125" style="4" bestFit="1" customWidth="1"/>
    <col min="9" max="9" width="13" style="4" bestFit="1" customWidth="1"/>
    <col min="10" max="10" width="13.33203125" style="4" bestFit="1" customWidth="1"/>
    <col min="11" max="11" width="16.33203125" style="4" bestFit="1" customWidth="1"/>
    <col min="12" max="16" width="13" style="16" bestFit="1" customWidth="1"/>
    <col min="17" max="17" width="14.6640625" style="16" customWidth="1"/>
    <col min="18" max="18" width="13" style="16" bestFit="1" customWidth="1"/>
    <col min="19" max="19" width="30.6640625" style="16" customWidth="1"/>
    <col min="20" max="16384" width="9.109375" style="16"/>
  </cols>
  <sheetData>
    <row r="1" spans="1:19">
      <c r="A1" s="2" t="s">
        <v>30</v>
      </c>
      <c r="B1" s="3" t="str">
        <f>'Info '!C2</f>
        <v>JSC "Liberty Bank"</v>
      </c>
    </row>
    <row r="2" spans="1:19">
      <c r="A2" s="2" t="s">
        <v>31</v>
      </c>
      <c r="B2" s="536">
        <f>'1. key ratios '!B2</f>
        <v>45107</v>
      </c>
    </row>
    <row r="4" spans="1:19" ht="27" thickBot="1">
      <c r="A4" s="4" t="s">
        <v>146</v>
      </c>
      <c r="B4" s="167" t="s">
        <v>251</v>
      </c>
    </row>
    <row r="5" spans="1:19" s="158" customFormat="1" ht="13.8">
      <c r="A5" s="153"/>
      <c r="B5" s="154"/>
      <c r="C5" s="155" t="s">
        <v>0</v>
      </c>
      <c r="D5" s="155" t="s">
        <v>1</v>
      </c>
      <c r="E5" s="155" t="s">
        <v>2</v>
      </c>
      <c r="F5" s="155" t="s">
        <v>3</v>
      </c>
      <c r="G5" s="155" t="s">
        <v>4</v>
      </c>
      <c r="H5" s="155" t="s">
        <v>5</v>
      </c>
      <c r="I5" s="155" t="s">
        <v>8</v>
      </c>
      <c r="J5" s="155" t="s">
        <v>9</v>
      </c>
      <c r="K5" s="155" t="s">
        <v>10</v>
      </c>
      <c r="L5" s="155" t="s">
        <v>11</v>
      </c>
      <c r="M5" s="155" t="s">
        <v>12</v>
      </c>
      <c r="N5" s="155" t="s">
        <v>13</v>
      </c>
      <c r="O5" s="155" t="s">
        <v>235</v>
      </c>
      <c r="P5" s="155" t="s">
        <v>236</v>
      </c>
      <c r="Q5" s="155" t="s">
        <v>237</v>
      </c>
      <c r="R5" s="156" t="s">
        <v>238</v>
      </c>
      <c r="S5" s="157" t="s">
        <v>239</v>
      </c>
    </row>
    <row r="6" spans="1:19" s="158" customFormat="1" ht="99" customHeight="1">
      <c r="A6" s="159"/>
      <c r="B6" s="836" t="s">
        <v>240</v>
      </c>
      <c r="C6" s="832">
        <v>0</v>
      </c>
      <c r="D6" s="833"/>
      <c r="E6" s="832">
        <v>0.2</v>
      </c>
      <c r="F6" s="833"/>
      <c r="G6" s="832">
        <v>0.35</v>
      </c>
      <c r="H6" s="833"/>
      <c r="I6" s="832">
        <v>0.5</v>
      </c>
      <c r="J6" s="833"/>
      <c r="K6" s="832">
        <v>0.75</v>
      </c>
      <c r="L6" s="833"/>
      <c r="M6" s="832">
        <v>1</v>
      </c>
      <c r="N6" s="833"/>
      <c r="O6" s="832">
        <v>1.5</v>
      </c>
      <c r="P6" s="833"/>
      <c r="Q6" s="832">
        <v>2.5</v>
      </c>
      <c r="R6" s="833"/>
      <c r="S6" s="834" t="s">
        <v>145</v>
      </c>
    </row>
    <row r="7" spans="1:19" s="158" customFormat="1" ht="30.75" customHeight="1">
      <c r="A7" s="159"/>
      <c r="B7" s="837"/>
      <c r="C7" s="150" t="s">
        <v>148</v>
      </c>
      <c r="D7" s="150" t="s">
        <v>147</v>
      </c>
      <c r="E7" s="150" t="s">
        <v>148</v>
      </c>
      <c r="F7" s="150" t="s">
        <v>147</v>
      </c>
      <c r="G7" s="150" t="s">
        <v>148</v>
      </c>
      <c r="H7" s="150" t="s">
        <v>147</v>
      </c>
      <c r="I7" s="150" t="s">
        <v>148</v>
      </c>
      <c r="J7" s="150" t="s">
        <v>147</v>
      </c>
      <c r="K7" s="150" t="s">
        <v>148</v>
      </c>
      <c r="L7" s="150" t="s">
        <v>147</v>
      </c>
      <c r="M7" s="150" t="s">
        <v>148</v>
      </c>
      <c r="N7" s="150" t="s">
        <v>147</v>
      </c>
      <c r="O7" s="150" t="s">
        <v>148</v>
      </c>
      <c r="P7" s="150" t="s">
        <v>147</v>
      </c>
      <c r="Q7" s="150" t="s">
        <v>148</v>
      </c>
      <c r="R7" s="150" t="s">
        <v>147</v>
      </c>
      <c r="S7" s="835"/>
    </row>
    <row r="8" spans="1:19" s="83" customFormat="1" ht="13.8">
      <c r="A8" s="82">
        <v>1</v>
      </c>
      <c r="B8" s="1" t="s">
        <v>51</v>
      </c>
      <c r="C8" s="578">
        <v>297622683.1608153</v>
      </c>
      <c r="D8" s="578"/>
      <c r="E8" s="578"/>
      <c r="F8" s="579"/>
      <c r="G8" s="578"/>
      <c r="H8" s="578"/>
      <c r="I8" s="578"/>
      <c r="J8" s="578"/>
      <c r="K8" s="578"/>
      <c r="L8" s="578"/>
      <c r="M8" s="578">
        <v>71299713.909786686</v>
      </c>
      <c r="N8" s="578"/>
      <c r="O8" s="578"/>
      <c r="P8" s="578"/>
      <c r="Q8" s="578"/>
      <c r="R8" s="579"/>
      <c r="S8" s="685">
        <f>$C$6*SUM(C8:D8)+$E$6*SUM(E8:F8)+$G$6*SUM(G8:H8)+$I$6*SUM(I8:J8)+$K$6*SUM(K8:L8)+$M$6*SUM(M8:N8)+$O$6*SUM(O8:P8)+$Q$6*SUM(Q8:R8)</f>
        <v>71299713.909786686</v>
      </c>
    </row>
    <row r="9" spans="1:19" s="83" customFormat="1" ht="13.8">
      <c r="A9" s="82">
        <v>2</v>
      </c>
      <c r="B9" s="1" t="s">
        <v>52</v>
      </c>
      <c r="C9" s="578"/>
      <c r="D9" s="578"/>
      <c r="E9" s="578"/>
      <c r="F9" s="578"/>
      <c r="G9" s="578"/>
      <c r="H9" s="578"/>
      <c r="I9" s="578"/>
      <c r="J9" s="578"/>
      <c r="K9" s="578"/>
      <c r="L9" s="578"/>
      <c r="M9" s="578"/>
      <c r="N9" s="578"/>
      <c r="O9" s="578"/>
      <c r="P9" s="578"/>
      <c r="Q9" s="578"/>
      <c r="R9" s="579"/>
      <c r="S9" s="685">
        <f t="shared" ref="S9:S21" si="0">$C$6*SUM(C9:D9)+$E$6*SUM(E9:F9)+$G$6*SUM(G9:H9)+$I$6*SUM(I9:J9)+$K$6*SUM(K9:L9)+$M$6*SUM(M9:N9)+$O$6*SUM(O9:P9)+$Q$6*SUM(Q9:R9)</f>
        <v>0</v>
      </c>
    </row>
    <row r="10" spans="1:19" s="83" customFormat="1" ht="13.8">
      <c r="A10" s="82">
        <v>3</v>
      </c>
      <c r="B10" s="1" t="s">
        <v>164</v>
      </c>
      <c r="C10" s="578"/>
      <c r="D10" s="578"/>
      <c r="E10" s="578"/>
      <c r="F10" s="578"/>
      <c r="G10" s="578"/>
      <c r="H10" s="578"/>
      <c r="I10" s="578"/>
      <c r="J10" s="578"/>
      <c r="K10" s="578"/>
      <c r="L10" s="578"/>
      <c r="M10" s="578"/>
      <c r="N10" s="578"/>
      <c r="O10" s="578"/>
      <c r="P10" s="578"/>
      <c r="Q10" s="578"/>
      <c r="R10" s="579"/>
      <c r="S10" s="685">
        <f t="shared" si="0"/>
        <v>0</v>
      </c>
    </row>
    <row r="11" spans="1:19" s="83" customFormat="1" ht="13.8">
      <c r="A11" s="82">
        <v>4</v>
      </c>
      <c r="B11" s="1" t="s">
        <v>53</v>
      </c>
      <c r="C11" s="578"/>
      <c r="D11" s="578"/>
      <c r="E11" s="578"/>
      <c r="F11" s="578"/>
      <c r="G11" s="578"/>
      <c r="H11" s="578"/>
      <c r="I11" s="578"/>
      <c r="J11" s="578"/>
      <c r="K11" s="578"/>
      <c r="L11" s="578"/>
      <c r="M11" s="578"/>
      <c r="N11" s="578"/>
      <c r="O11" s="578"/>
      <c r="P11" s="578"/>
      <c r="Q11" s="578"/>
      <c r="R11" s="579"/>
      <c r="S11" s="685">
        <f t="shared" si="0"/>
        <v>0</v>
      </c>
    </row>
    <row r="12" spans="1:19" s="83" customFormat="1" ht="13.8">
      <c r="A12" s="82">
        <v>5</v>
      </c>
      <c r="B12" s="1" t="s">
        <v>54</v>
      </c>
      <c r="C12" s="578"/>
      <c r="D12" s="578"/>
      <c r="E12" s="578"/>
      <c r="F12" s="578"/>
      <c r="G12" s="578"/>
      <c r="H12" s="578"/>
      <c r="I12" s="578"/>
      <c r="J12" s="578"/>
      <c r="K12" s="578"/>
      <c r="L12" s="578"/>
      <c r="M12" s="578">
        <v>39657661.72001797</v>
      </c>
      <c r="N12" s="578"/>
      <c r="O12" s="578"/>
      <c r="P12" s="578"/>
      <c r="Q12" s="578"/>
      <c r="R12" s="579"/>
      <c r="S12" s="685">
        <f t="shared" si="0"/>
        <v>39657661.72001797</v>
      </c>
    </row>
    <row r="13" spans="1:19" s="83" customFormat="1" ht="13.8">
      <c r="A13" s="82">
        <v>6</v>
      </c>
      <c r="B13" s="1" t="s">
        <v>55</v>
      </c>
      <c r="C13" s="578"/>
      <c r="D13" s="578"/>
      <c r="E13" s="578">
        <v>86532808.994676486</v>
      </c>
      <c r="F13" s="578"/>
      <c r="G13" s="578"/>
      <c r="H13" s="578"/>
      <c r="I13" s="578">
        <v>23186195.607049633</v>
      </c>
      <c r="J13" s="578"/>
      <c r="K13" s="578"/>
      <c r="L13" s="578"/>
      <c r="M13" s="578">
        <v>2384654.114423045</v>
      </c>
      <c r="N13" s="578"/>
      <c r="O13" s="578"/>
      <c r="P13" s="578"/>
      <c r="Q13" s="578"/>
      <c r="R13" s="579"/>
      <c r="S13" s="685">
        <f t="shared" si="0"/>
        <v>31284313.71688316</v>
      </c>
    </row>
    <row r="14" spans="1:19" s="83" customFormat="1" ht="13.8">
      <c r="A14" s="82">
        <v>7</v>
      </c>
      <c r="B14" s="1" t="s">
        <v>56</v>
      </c>
      <c r="C14" s="578"/>
      <c r="D14" s="578"/>
      <c r="E14" s="578"/>
      <c r="F14" s="578"/>
      <c r="G14" s="578"/>
      <c r="H14" s="578"/>
      <c r="I14" s="578"/>
      <c r="J14" s="578"/>
      <c r="K14" s="578"/>
      <c r="L14" s="578"/>
      <c r="M14" s="578">
        <v>429539938.96394771</v>
      </c>
      <c r="N14" s="578">
        <v>30093951.193148952</v>
      </c>
      <c r="O14" s="578"/>
      <c r="P14" s="578"/>
      <c r="Q14" s="578"/>
      <c r="R14" s="579"/>
      <c r="S14" s="685">
        <f>$C$6*SUM(C14:D14)+$E$6*SUM(E14:F14)+$G$6*SUM(G14:H14)+$I$6*SUM(I14:J14)+$K$6*SUM(K14:L14)+$M$6*SUM(M14:N14)+$O$6*SUM(O14:P14)+$Q$6*SUM(Q14:R14)</f>
        <v>459633890.15709668</v>
      </c>
    </row>
    <row r="15" spans="1:19" s="83" customFormat="1" ht="13.8">
      <c r="A15" s="82">
        <v>8</v>
      </c>
      <c r="B15" s="1" t="s">
        <v>57</v>
      </c>
      <c r="C15" s="578"/>
      <c r="D15" s="578"/>
      <c r="E15" s="578"/>
      <c r="F15" s="578"/>
      <c r="G15" s="578"/>
      <c r="H15" s="578"/>
      <c r="I15" s="578" t="s">
        <v>733</v>
      </c>
      <c r="J15" s="578"/>
      <c r="K15" s="578">
        <v>1782258741.4914258</v>
      </c>
      <c r="L15" s="578">
        <v>21519990.150577739</v>
      </c>
      <c r="M15" s="578"/>
      <c r="N15" s="578"/>
      <c r="O15" s="578"/>
      <c r="P15" s="578"/>
      <c r="Q15" s="578"/>
      <c r="R15" s="579"/>
      <c r="S15" s="685">
        <f t="shared" si="0"/>
        <v>1352834048.7315025</v>
      </c>
    </row>
    <row r="16" spans="1:19" s="83" customFormat="1" ht="13.8">
      <c r="A16" s="82">
        <v>9</v>
      </c>
      <c r="B16" s="1" t="s">
        <v>58</v>
      </c>
      <c r="C16" s="578"/>
      <c r="D16" s="578"/>
      <c r="E16" s="578"/>
      <c r="F16" s="578"/>
      <c r="G16" s="578">
        <v>389714993.63864392</v>
      </c>
      <c r="H16" s="578"/>
      <c r="I16" s="578"/>
      <c r="J16" s="578"/>
      <c r="K16" s="578"/>
      <c r="L16" s="578"/>
      <c r="M16" s="578"/>
      <c r="N16" s="578"/>
      <c r="O16" s="578"/>
      <c r="P16" s="578"/>
      <c r="Q16" s="578"/>
      <c r="R16" s="579"/>
      <c r="S16" s="685">
        <f t="shared" si="0"/>
        <v>136400247.77352536</v>
      </c>
    </row>
    <row r="17" spans="1:19" s="83" customFormat="1" ht="13.8">
      <c r="A17" s="82">
        <v>10</v>
      </c>
      <c r="B17" s="1" t="s">
        <v>59</v>
      </c>
      <c r="C17" s="578"/>
      <c r="D17" s="578"/>
      <c r="E17" s="578"/>
      <c r="F17" s="578"/>
      <c r="G17" s="578"/>
      <c r="H17" s="578"/>
      <c r="I17" s="578">
        <v>2188953.3882188038</v>
      </c>
      <c r="J17" s="578"/>
      <c r="K17" s="578"/>
      <c r="L17" s="578"/>
      <c r="M17" s="578">
        <v>29712583.670132406</v>
      </c>
      <c r="N17" s="578"/>
      <c r="O17" s="578">
        <v>3243430.7372391121</v>
      </c>
      <c r="P17" s="578"/>
      <c r="Q17" s="578"/>
      <c r="R17" s="579"/>
      <c r="S17" s="685">
        <f t="shared" si="0"/>
        <v>35672206.470100477</v>
      </c>
    </row>
    <row r="18" spans="1:19" s="83" customFormat="1" ht="13.8">
      <c r="A18" s="82">
        <v>11</v>
      </c>
      <c r="B18" s="1" t="s">
        <v>60</v>
      </c>
      <c r="C18" s="578"/>
      <c r="D18" s="578"/>
      <c r="E18" s="578"/>
      <c r="F18" s="578"/>
      <c r="G18" s="578"/>
      <c r="H18" s="578"/>
      <c r="I18" s="578"/>
      <c r="J18" s="578"/>
      <c r="K18" s="578"/>
      <c r="L18" s="578"/>
      <c r="M18" s="578"/>
      <c r="N18" s="578"/>
      <c r="O18" s="578"/>
      <c r="P18" s="578"/>
      <c r="Q18" s="578">
        <v>1921122</v>
      </c>
      <c r="R18" s="579"/>
      <c r="S18" s="685">
        <f t="shared" si="0"/>
        <v>4802805</v>
      </c>
    </row>
    <row r="19" spans="1:19" s="83" customFormat="1" ht="13.8">
      <c r="A19" s="82">
        <v>12</v>
      </c>
      <c r="B19" s="1" t="s">
        <v>61</v>
      </c>
      <c r="C19" s="578"/>
      <c r="D19" s="578"/>
      <c r="E19" s="578"/>
      <c r="F19" s="578"/>
      <c r="G19" s="578"/>
      <c r="H19" s="578"/>
      <c r="I19" s="578"/>
      <c r="J19" s="578"/>
      <c r="K19" s="578"/>
      <c r="L19" s="578"/>
      <c r="M19" s="578"/>
      <c r="N19" s="578"/>
      <c r="O19" s="578"/>
      <c r="P19" s="578"/>
      <c r="Q19" s="578"/>
      <c r="R19" s="579"/>
      <c r="S19" s="685">
        <f t="shared" si="0"/>
        <v>0</v>
      </c>
    </row>
    <row r="20" spans="1:19" s="83" customFormat="1" ht="13.8">
      <c r="A20" s="82">
        <v>13</v>
      </c>
      <c r="B20" s="1" t="s">
        <v>144</v>
      </c>
      <c r="C20" s="578"/>
      <c r="D20" s="578"/>
      <c r="E20" s="578"/>
      <c r="F20" s="578"/>
      <c r="G20" s="578"/>
      <c r="H20" s="578"/>
      <c r="I20" s="578"/>
      <c r="J20" s="578"/>
      <c r="K20" s="578"/>
      <c r="L20" s="578"/>
      <c r="M20" s="578"/>
      <c r="N20" s="578"/>
      <c r="O20" s="578"/>
      <c r="P20" s="578"/>
      <c r="Q20" s="578"/>
      <c r="R20" s="579"/>
      <c r="S20" s="685">
        <f t="shared" si="0"/>
        <v>0</v>
      </c>
    </row>
    <row r="21" spans="1:19" s="83" customFormat="1" ht="13.8">
      <c r="A21" s="82">
        <v>14</v>
      </c>
      <c r="B21" s="1" t="s">
        <v>63</v>
      </c>
      <c r="C21" s="578">
        <v>317936037.78000003</v>
      </c>
      <c r="D21" s="578"/>
      <c r="E21" s="578"/>
      <c r="F21" s="578"/>
      <c r="G21" s="578"/>
      <c r="H21" s="578"/>
      <c r="I21" s="578"/>
      <c r="J21" s="578"/>
      <c r="K21" s="578"/>
      <c r="L21" s="578"/>
      <c r="M21" s="578">
        <v>180343053.37200007</v>
      </c>
      <c r="N21" s="578"/>
      <c r="O21" s="578"/>
      <c r="P21" s="578"/>
      <c r="Q21" s="578"/>
      <c r="R21" s="579"/>
      <c r="S21" s="685">
        <f t="shared" si="0"/>
        <v>180343053.37200007</v>
      </c>
    </row>
    <row r="22" spans="1:19" ht="14.4" thickBot="1">
      <c r="A22" s="84"/>
      <c r="B22" s="85" t="s">
        <v>64</v>
      </c>
      <c r="C22" s="165">
        <f>SUM(C8:C21)</f>
        <v>615558720.94081533</v>
      </c>
      <c r="D22" s="165">
        <f t="shared" ref="D22:R22" si="1">SUM(D8:D21)</f>
        <v>0</v>
      </c>
      <c r="E22" s="165">
        <f t="shared" si="1"/>
        <v>86532808.994676486</v>
      </c>
      <c r="F22" s="165">
        <f t="shared" si="1"/>
        <v>0</v>
      </c>
      <c r="G22" s="165">
        <f t="shared" si="1"/>
        <v>389714993.63864392</v>
      </c>
      <c r="H22" s="165">
        <f t="shared" si="1"/>
        <v>0</v>
      </c>
      <c r="I22" s="165">
        <f t="shared" si="1"/>
        <v>25375148.995268438</v>
      </c>
      <c r="J22" s="165">
        <f t="shared" si="1"/>
        <v>0</v>
      </c>
      <c r="K22" s="165">
        <f t="shared" si="1"/>
        <v>1782258741.4914258</v>
      </c>
      <c r="L22" s="165">
        <f t="shared" si="1"/>
        <v>21519990.150577739</v>
      </c>
      <c r="M22" s="165">
        <f t="shared" si="1"/>
        <v>752937605.75030792</v>
      </c>
      <c r="N22" s="165">
        <f t="shared" si="1"/>
        <v>30093951.193148952</v>
      </c>
      <c r="O22" s="165">
        <f t="shared" si="1"/>
        <v>3243430.7372391121</v>
      </c>
      <c r="P22" s="165">
        <f t="shared" si="1"/>
        <v>0</v>
      </c>
      <c r="Q22" s="165">
        <f t="shared" si="1"/>
        <v>1921122</v>
      </c>
      <c r="R22" s="165">
        <f t="shared" si="1"/>
        <v>0</v>
      </c>
      <c r="S22" s="686">
        <f t="shared" ref="S22" si="2">SUM(S8:S21)</f>
        <v>2311927940.850913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scale="23"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Normal="100" workbookViewId="0">
      <pane xSplit="2" ySplit="6" topLeftCell="C7" activePane="bottomRight" state="frozen"/>
      <selection pane="topRight"/>
      <selection pane="bottomLeft"/>
      <selection pane="bottomRight"/>
    </sheetView>
  </sheetViews>
  <sheetFormatPr defaultColWidth="9.109375" defaultRowHeight="13.2"/>
  <cols>
    <col min="1" max="1" width="8.33203125" style="4" customWidth="1"/>
    <col min="2" max="2" width="63.6640625" style="4" bestFit="1"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26.109375" style="4" customWidth="1"/>
    <col min="21" max="21" width="24.88671875" style="4" customWidth="1"/>
    <col min="22" max="22" width="20" style="4" customWidth="1"/>
    <col min="23" max="16384" width="9.109375" style="16"/>
  </cols>
  <sheetData>
    <row r="1" spans="1:22">
      <c r="A1" s="2" t="s">
        <v>30</v>
      </c>
      <c r="B1" s="3" t="str">
        <f>'Info '!C2</f>
        <v>JSC "Liberty Bank"</v>
      </c>
    </row>
    <row r="2" spans="1:22">
      <c r="A2" s="2" t="s">
        <v>31</v>
      </c>
      <c r="B2" s="536">
        <f>'1. key ratios '!B2</f>
        <v>45107</v>
      </c>
    </row>
    <row r="4" spans="1:22" ht="13.8" thickBot="1">
      <c r="A4" s="4" t="s">
        <v>243</v>
      </c>
      <c r="B4" s="86" t="s">
        <v>50</v>
      </c>
      <c r="V4" s="17" t="s">
        <v>35</v>
      </c>
    </row>
    <row r="5" spans="1:22" ht="12.75" customHeight="1">
      <c r="A5" s="87"/>
      <c r="B5" s="88"/>
      <c r="C5" s="838" t="s">
        <v>169</v>
      </c>
      <c r="D5" s="839"/>
      <c r="E5" s="839"/>
      <c r="F5" s="839"/>
      <c r="G5" s="839"/>
      <c r="H5" s="839"/>
      <c r="I5" s="839"/>
      <c r="J5" s="839"/>
      <c r="K5" s="839"/>
      <c r="L5" s="840"/>
      <c r="M5" s="841" t="s">
        <v>170</v>
      </c>
      <c r="N5" s="842"/>
      <c r="O5" s="842"/>
      <c r="P5" s="842"/>
      <c r="Q5" s="842"/>
      <c r="R5" s="842"/>
      <c r="S5" s="843"/>
      <c r="T5" s="846" t="s">
        <v>241</v>
      </c>
      <c r="U5" s="846" t="s">
        <v>242</v>
      </c>
      <c r="V5" s="844" t="s">
        <v>76</v>
      </c>
    </row>
    <row r="6" spans="1:22" s="49" customFormat="1" ht="105.6">
      <c r="A6" s="46"/>
      <c r="B6" s="89"/>
      <c r="C6" s="90" t="s">
        <v>65</v>
      </c>
      <c r="D6" s="132" t="s">
        <v>66</v>
      </c>
      <c r="E6" s="110" t="s">
        <v>172</v>
      </c>
      <c r="F6" s="110" t="s">
        <v>173</v>
      </c>
      <c r="G6" s="132" t="s">
        <v>176</v>
      </c>
      <c r="H6" s="132" t="s">
        <v>171</v>
      </c>
      <c r="I6" s="132" t="s">
        <v>67</v>
      </c>
      <c r="J6" s="132" t="s">
        <v>68</v>
      </c>
      <c r="K6" s="91" t="s">
        <v>69</v>
      </c>
      <c r="L6" s="92" t="s">
        <v>70</v>
      </c>
      <c r="M6" s="90" t="s">
        <v>174</v>
      </c>
      <c r="N6" s="91" t="s">
        <v>71</v>
      </c>
      <c r="O6" s="91" t="s">
        <v>72</v>
      </c>
      <c r="P6" s="91" t="s">
        <v>73</v>
      </c>
      <c r="Q6" s="91" t="s">
        <v>74</v>
      </c>
      <c r="R6" s="91" t="s">
        <v>75</v>
      </c>
      <c r="S6" s="152" t="s">
        <v>175</v>
      </c>
      <c r="T6" s="847"/>
      <c r="U6" s="847"/>
      <c r="V6" s="845"/>
    </row>
    <row r="7" spans="1:22" s="83" customFormat="1" ht="13.8">
      <c r="A7" s="93">
        <v>1</v>
      </c>
      <c r="B7" s="1" t="s">
        <v>51</v>
      </c>
      <c r="C7" s="580"/>
      <c r="D7" s="578"/>
      <c r="E7" s="578"/>
      <c r="F7" s="578"/>
      <c r="G7" s="578"/>
      <c r="H7" s="578"/>
      <c r="I7" s="578"/>
      <c r="J7" s="578"/>
      <c r="K7" s="578"/>
      <c r="L7" s="581"/>
      <c r="M7" s="580"/>
      <c r="N7" s="578"/>
      <c r="O7" s="578"/>
      <c r="P7" s="578"/>
      <c r="Q7" s="578"/>
      <c r="R7" s="578"/>
      <c r="S7" s="581"/>
      <c r="T7" s="582"/>
      <c r="U7" s="583"/>
      <c r="V7" s="584">
        <f>SUM(C7:S7)</f>
        <v>0</v>
      </c>
    </row>
    <row r="8" spans="1:22" s="83" customFormat="1" ht="13.8">
      <c r="A8" s="93">
        <v>2</v>
      </c>
      <c r="B8" s="1" t="s">
        <v>52</v>
      </c>
      <c r="C8" s="580"/>
      <c r="D8" s="578"/>
      <c r="E8" s="578"/>
      <c r="F8" s="578"/>
      <c r="G8" s="578"/>
      <c r="H8" s="578"/>
      <c r="I8" s="578"/>
      <c r="J8" s="578"/>
      <c r="K8" s="578"/>
      <c r="L8" s="581"/>
      <c r="M8" s="580"/>
      <c r="N8" s="578"/>
      <c r="O8" s="578"/>
      <c r="P8" s="578"/>
      <c r="Q8" s="578"/>
      <c r="R8" s="578"/>
      <c r="S8" s="581"/>
      <c r="T8" s="583"/>
      <c r="U8" s="583"/>
      <c r="V8" s="584">
        <f t="shared" ref="V8:V20" si="0">SUM(C8:S8)</f>
        <v>0</v>
      </c>
    </row>
    <row r="9" spans="1:22" s="83" customFormat="1" ht="13.8">
      <c r="A9" s="93">
        <v>3</v>
      </c>
      <c r="B9" s="1" t="s">
        <v>165</v>
      </c>
      <c r="C9" s="580"/>
      <c r="D9" s="578"/>
      <c r="E9" s="578"/>
      <c r="F9" s="578"/>
      <c r="G9" s="578"/>
      <c r="H9" s="578"/>
      <c r="I9" s="578"/>
      <c r="J9" s="578"/>
      <c r="K9" s="578"/>
      <c r="L9" s="581"/>
      <c r="M9" s="580"/>
      <c r="N9" s="578"/>
      <c r="O9" s="578"/>
      <c r="P9" s="578"/>
      <c r="Q9" s="578"/>
      <c r="R9" s="578"/>
      <c r="S9" s="581"/>
      <c r="T9" s="583"/>
      <c r="U9" s="583"/>
      <c r="V9" s="584">
        <f>SUM(C9:S9)</f>
        <v>0</v>
      </c>
    </row>
    <row r="10" spans="1:22" s="83" customFormat="1" ht="13.8">
      <c r="A10" s="93">
        <v>4</v>
      </c>
      <c r="B10" s="1" t="s">
        <v>53</v>
      </c>
      <c r="C10" s="580"/>
      <c r="D10" s="578"/>
      <c r="E10" s="578"/>
      <c r="F10" s="578"/>
      <c r="G10" s="578"/>
      <c r="H10" s="578"/>
      <c r="I10" s="578"/>
      <c r="J10" s="578"/>
      <c r="K10" s="578"/>
      <c r="L10" s="581"/>
      <c r="M10" s="580"/>
      <c r="N10" s="578"/>
      <c r="O10" s="578"/>
      <c r="P10" s="578"/>
      <c r="Q10" s="578"/>
      <c r="R10" s="578"/>
      <c r="S10" s="581"/>
      <c r="T10" s="583"/>
      <c r="U10" s="583"/>
      <c r="V10" s="584">
        <f t="shared" si="0"/>
        <v>0</v>
      </c>
    </row>
    <row r="11" spans="1:22" s="83" customFormat="1" ht="13.8">
      <c r="A11" s="93">
        <v>5</v>
      </c>
      <c r="B11" s="1" t="s">
        <v>54</v>
      </c>
      <c r="C11" s="580"/>
      <c r="D11" s="578">
        <v>39310796.960017972</v>
      </c>
      <c r="E11" s="578"/>
      <c r="F11" s="578"/>
      <c r="G11" s="578"/>
      <c r="H11" s="578"/>
      <c r="I11" s="578"/>
      <c r="J11" s="578"/>
      <c r="K11" s="578"/>
      <c r="L11" s="581"/>
      <c r="M11" s="580"/>
      <c r="N11" s="578"/>
      <c r="O11" s="578"/>
      <c r="P11" s="578"/>
      <c r="Q11" s="578"/>
      <c r="R11" s="578"/>
      <c r="S11" s="581"/>
      <c r="T11" s="583">
        <v>39310796.960017972</v>
      </c>
      <c r="U11" s="583"/>
      <c r="V11" s="584">
        <f t="shared" si="0"/>
        <v>39310796.960017972</v>
      </c>
    </row>
    <row r="12" spans="1:22" s="83" customFormat="1" ht="13.8">
      <c r="A12" s="93">
        <v>6</v>
      </c>
      <c r="B12" s="1" t="s">
        <v>55</v>
      </c>
      <c r="C12" s="580"/>
      <c r="D12" s="578"/>
      <c r="E12" s="578"/>
      <c r="F12" s="578"/>
      <c r="G12" s="578"/>
      <c r="H12" s="578"/>
      <c r="I12" s="578"/>
      <c r="J12" s="578"/>
      <c r="K12" s="578"/>
      <c r="L12" s="581"/>
      <c r="M12" s="580"/>
      <c r="N12" s="578"/>
      <c r="O12" s="578"/>
      <c r="P12" s="578"/>
      <c r="Q12" s="578"/>
      <c r="R12" s="578"/>
      <c r="S12" s="581"/>
      <c r="T12" s="583"/>
      <c r="U12" s="583"/>
      <c r="V12" s="584">
        <f t="shared" si="0"/>
        <v>0</v>
      </c>
    </row>
    <row r="13" spans="1:22" s="83" customFormat="1" ht="13.8">
      <c r="A13" s="93">
        <v>7</v>
      </c>
      <c r="B13" s="1" t="s">
        <v>56</v>
      </c>
      <c r="C13" s="580"/>
      <c r="D13" s="578">
        <v>186881.04104098678</v>
      </c>
      <c r="E13" s="578"/>
      <c r="F13" s="578"/>
      <c r="G13" s="578"/>
      <c r="H13" s="578"/>
      <c r="I13" s="578"/>
      <c r="J13" s="578"/>
      <c r="K13" s="578"/>
      <c r="L13" s="581"/>
      <c r="M13" s="580"/>
      <c r="N13" s="578"/>
      <c r="O13" s="578"/>
      <c r="P13" s="578"/>
      <c r="Q13" s="578"/>
      <c r="R13" s="578"/>
      <c r="S13" s="581"/>
      <c r="T13" s="583">
        <v>186881.04104098678</v>
      </c>
      <c r="U13" s="583"/>
      <c r="V13" s="584">
        <f t="shared" si="0"/>
        <v>186881.04104098678</v>
      </c>
    </row>
    <row r="14" spans="1:22" s="83" customFormat="1" ht="13.8">
      <c r="A14" s="93">
        <v>8</v>
      </c>
      <c r="B14" s="1" t="s">
        <v>57</v>
      </c>
      <c r="C14" s="580"/>
      <c r="D14" s="578">
        <v>14478872.256003529</v>
      </c>
      <c r="E14" s="578"/>
      <c r="F14" s="578"/>
      <c r="G14" s="578"/>
      <c r="H14" s="578"/>
      <c r="I14" s="578"/>
      <c r="J14" s="578"/>
      <c r="K14" s="578"/>
      <c r="L14" s="581"/>
      <c r="M14" s="580"/>
      <c r="N14" s="578"/>
      <c r="O14" s="578"/>
      <c r="P14" s="578"/>
      <c r="Q14" s="578"/>
      <c r="R14" s="578"/>
      <c r="S14" s="581"/>
      <c r="T14" s="583">
        <v>12359126.929516029</v>
      </c>
      <c r="U14" s="583">
        <v>2119745.3264875002</v>
      </c>
      <c r="V14" s="584">
        <f t="shared" si="0"/>
        <v>14478872.256003529</v>
      </c>
    </row>
    <row r="15" spans="1:22" s="83" customFormat="1" ht="13.8">
      <c r="A15" s="93">
        <v>9</v>
      </c>
      <c r="B15" s="1" t="s">
        <v>58</v>
      </c>
      <c r="C15" s="580"/>
      <c r="D15" s="578">
        <v>169427.98795319212</v>
      </c>
      <c r="E15" s="578"/>
      <c r="F15" s="578"/>
      <c r="G15" s="578"/>
      <c r="H15" s="578"/>
      <c r="I15" s="578"/>
      <c r="J15" s="578"/>
      <c r="K15" s="578"/>
      <c r="L15" s="581"/>
      <c r="M15" s="580"/>
      <c r="N15" s="578"/>
      <c r="O15" s="578"/>
      <c r="P15" s="578"/>
      <c r="Q15" s="578"/>
      <c r="R15" s="578"/>
      <c r="S15" s="581"/>
      <c r="T15" s="583">
        <v>169427.98795319212</v>
      </c>
      <c r="U15" s="583"/>
      <c r="V15" s="584">
        <f t="shared" si="0"/>
        <v>169427.98795319212</v>
      </c>
    </row>
    <row r="16" spans="1:22" s="83" customFormat="1" ht="13.8">
      <c r="A16" s="93">
        <v>10</v>
      </c>
      <c r="B16" s="1" t="s">
        <v>59</v>
      </c>
      <c r="C16" s="580"/>
      <c r="D16" s="578"/>
      <c r="E16" s="578"/>
      <c r="F16" s="578"/>
      <c r="G16" s="578"/>
      <c r="H16" s="578"/>
      <c r="I16" s="578"/>
      <c r="J16" s="578"/>
      <c r="K16" s="578"/>
      <c r="L16" s="581"/>
      <c r="M16" s="580"/>
      <c r="N16" s="578"/>
      <c r="O16" s="578"/>
      <c r="P16" s="578"/>
      <c r="Q16" s="578"/>
      <c r="R16" s="578"/>
      <c r="S16" s="581"/>
      <c r="T16" s="583"/>
      <c r="U16" s="583"/>
      <c r="V16" s="584">
        <f t="shared" si="0"/>
        <v>0</v>
      </c>
    </row>
    <row r="17" spans="1:22" s="83" customFormat="1" ht="13.8">
      <c r="A17" s="93">
        <v>11</v>
      </c>
      <c r="B17" s="1" t="s">
        <v>60</v>
      </c>
      <c r="C17" s="580"/>
      <c r="D17" s="578"/>
      <c r="E17" s="578"/>
      <c r="F17" s="578"/>
      <c r="G17" s="578"/>
      <c r="H17" s="578"/>
      <c r="I17" s="578"/>
      <c r="J17" s="578"/>
      <c r="K17" s="578"/>
      <c r="L17" s="581"/>
      <c r="M17" s="580"/>
      <c r="N17" s="578"/>
      <c r="O17" s="578"/>
      <c r="P17" s="578"/>
      <c r="Q17" s="578"/>
      <c r="R17" s="578"/>
      <c r="S17" s="581"/>
      <c r="T17" s="583"/>
      <c r="U17" s="583"/>
      <c r="V17" s="584">
        <f t="shared" si="0"/>
        <v>0</v>
      </c>
    </row>
    <row r="18" spans="1:22" s="83" customFormat="1" ht="13.8">
      <c r="A18" s="93">
        <v>12</v>
      </c>
      <c r="B18" s="1" t="s">
        <v>61</v>
      </c>
      <c r="C18" s="580"/>
      <c r="D18" s="578"/>
      <c r="E18" s="578"/>
      <c r="F18" s="578"/>
      <c r="G18" s="578"/>
      <c r="H18" s="578"/>
      <c r="I18" s="578"/>
      <c r="J18" s="578"/>
      <c r="K18" s="578"/>
      <c r="L18" s="581"/>
      <c r="M18" s="580"/>
      <c r="N18" s="578"/>
      <c r="O18" s="578"/>
      <c r="P18" s="578"/>
      <c r="Q18" s="578"/>
      <c r="R18" s="578"/>
      <c r="S18" s="581"/>
      <c r="T18" s="583"/>
      <c r="U18" s="583"/>
      <c r="V18" s="584">
        <f t="shared" si="0"/>
        <v>0</v>
      </c>
    </row>
    <row r="19" spans="1:22" s="83" customFormat="1" ht="13.8">
      <c r="A19" s="93">
        <v>13</v>
      </c>
      <c r="B19" s="1" t="s">
        <v>62</v>
      </c>
      <c r="C19" s="580"/>
      <c r="D19" s="578"/>
      <c r="E19" s="578"/>
      <c r="F19" s="578"/>
      <c r="G19" s="578"/>
      <c r="H19" s="578"/>
      <c r="I19" s="578"/>
      <c r="J19" s="578"/>
      <c r="K19" s="578"/>
      <c r="L19" s="581"/>
      <c r="M19" s="580"/>
      <c r="N19" s="578"/>
      <c r="O19" s="578"/>
      <c r="P19" s="578"/>
      <c r="Q19" s="578"/>
      <c r="R19" s="578"/>
      <c r="S19" s="581"/>
      <c r="T19" s="583"/>
      <c r="U19" s="583"/>
      <c r="V19" s="584">
        <f t="shared" si="0"/>
        <v>0</v>
      </c>
    </row>
    <row r="20" spans="1:22" s="83" customFormat="1" ht="13.8">
      <c r="A20" s="93">
        <v>14</v>
      </c>
      <c r="B20" s="1" t="s">
        <v>63</v>
      </c>
      <c r="C20" s="580"/>
      <c r="D20" s="578"/>
      <c r="E20" s="578"/>
      <c r="F20" s="578"/>
      <c r="G20" s="578"/>
      <c r="H20" s="578"/>
      <c r="I20" s="578"/>
      <c r="J20" s="578"/>
      <c r="K20" s="578"/>
      <c r="L20" s="581"/>
      <c r="M20" s="580"/>
      <c r="N20" s="578"/>
      <c r="O20" s="578"/>
      <c r="P20" s="578"/>
      <c r="Q20" s="578"/>
      <c r="R20" s="578"/>
      <c r="S20" s="581"/>
      <c r="T20" s="583"/>
      <c r="U20" s="583"/>
      <c r="V20" s="584">
        <f t="shared" si="0"/>
        <v>0</v>
      </c>
    </row>
    <row r="21" spans="1:22" ht="14.4" thickBot="1">
      <c r="A21" s="84"/>
      <c r="B21" s="95" t="s">
        <v>64</v>
      </c>
      <c r="C21" s="585">
        <f>SUM(C7:C20)</f>
        <v>0</v>
      </c>
      <c r="D21" s="165">
        <f t="shared" ref="D21:V21" si="1">SUM(D7:D20)</f>
        <v>54145978.245015681</v>
      </c>
      <c r="E21" s="165">
        <f t="shared" si="1"/>
        <v>0</v>
      </c>
      <c r="F21" s="165">
        <f t="shared" si="1"/>
        <v>0</v>
      </c>
      <c r="G21" s="165">
        <f t="shared" si="1"/>
        <v>0</v>
      </c>
      <c r="H21" s="165">
        <f t="shared" si="1"/>
        <v>0</v>
      </c>
      <c r="I21" s="165">
        <f t="shared" si="1"/>
        <v>0</v>
      </c>
      <c r="J21" s="165">
        <f t="shared" si="1"/>
        <v>0</v>
      </c>
      <c r="K21" s="165">
        <f t="shared" si="1"/>
        <v>0</v>
      </c>
      <c r="L21" s="586">
        <f t="shared" si="1"/>
        <v>0</v>
      </c>
      <c r="M21" s="585">
        <f t="shared" si="1"/>
        <v>0</v>
      </c>
      <c r="N21" s="165">
        <f t="shared" si="1"/>
        <v>0</v>
      </c>
      <c r="O21" s="165">
        <f t="shared" si="1"/>
        <v>0</v>
      </c>
      <c r="P21" s="165">
        <f t="shared" si="1"/>
        <v>0</v>
      </c>
      <c r="Q21" s="165">
        <f t="shared" si="1"/>
        <v>0</v>
      </c>
      <c r="R21" s="165">
        <f t="shared" si="1"/>
        <v>0</v>
      </c>
      <c r="S21" s="586">
        <f t="shared" si="1"/>
        <v>0</v>
      </c>
      <c r="T21" s="586">
        <f>SUM(T7:T20)</f>
        <v>52026232.918528177</v>
      </c>
      <c r="U21" s="586">
        <f t="shared" si="1"/>
        <v>2119745.3264875002</v>
      </c>
      <c r="V21" s="587">
        <f t="shared" si="1"/>
        <v>54145978.245015681</v>
      </c>
    </row>
    <row r="24" spans="1:22">
      <c r="A24" s="7"/>
      <c r="B24" s="7"/>
      <c r="C24" s="24"/>
      <c r="D24" s="24"/>
      <c r="E24" s="24"/>
    </row>
    <row r="25" spans="1:22">
      <c r="A25" s="96"/>
      <c r="B25" s="96"/>
      <c r="C25" s="7"/>
      <c r="D25" s="24"/>
      <c r="E25" s="24"/>
    </row>
    <row r="26" spans="1:22">
      <c r="A26" s="96"/>
      <c r="B26" s="25"/>
      <c r="C26" s="7"/>
      <c r="D26" s="24"/>
      <c r="E26" s="24"/>
    </row>
    <row r="27" spans="1:22">
      <c r="A27" s="96"/>
      <c r="B27" s="96"/>
      <c r="C27" s="7"/>
      <c r="D27" s="24"/>
      <c r="E27" s="24"/>
    </row>
    <row r="28" spans="1:22">
      <c r="A28" s="96"/>
      <c r="B28" s="25"/>
      <c r="C28" s="7"/>
      <c r="D28" s="24"/>
      <c r="E28" s="24"/>
    </row>
  </sheetData>
  <mergeCells count="5">
    <mergeCell ref="C5:L5"/>
    <mergeCell ref="M5:S5"/>
    <mergeCell ref="V5:V6"/>
    <mergeCell ref="T5:T6"/>
    <mergeCell ref="U5:U6"/>
  </mergeCells>
  <pageMargins left="0.7" right="0.7" top="0.75" bottom="0.75" header="0.3" footer="0.3"/>
  <pageSetup paperSize="9" scale="1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pane="topRight"/>
      <selection pane="bottomLeft"/>
      <selection pane="bottomRight"/>
    </sheetView>
  </sheetViews>
  <sheetFormatPr defaultColWidth="9.109375" defaultRowHeight="13.8"/>
  <cols>
    <col min="1" max="1" width="9" style="4" customWidth="1"/>
    <col min="2" max="2" width="66.44140625" style="4" customWidth="1"/>
    <col min="3" max="3" width="23.5546875" style="160" bestFit="1" customWidth="1"/>
    <col min="4" max="4" width="14.88671875" style="160" bestFit="1" customWidth="1"/>
    <col min="5" max="5" width="17.6640625" style="160" customWidth="1"/>
    <col min="6" max="6" width="15.88671875" style="160" customWidth="1"/>
    <col min="7" max="7" width="17.44140625" style="160" customWidth="1"/>
    <col min="8" max="8" width="15.33203125" style="160" customWidth="1"/>
    <col min="9" max="16384" width="9.109375" style="16"/>
  </cols>
  <sheetData>
    <row r="1" spans="1:9">
      <c r="A1" s="2" t="s">
        <v>30</v>
      </c>
      <c r="B1" s="4" t="str">
        <f>'Info '!C2</f>
        <v>JSC "Liberty Bank"</v>
      </c>
      <c r="C1" s="3"/>
    </row>
    <row r="2" spans="1:9">
      <c r="A2" s="2" t="s">
        <v>31</v>
      </c>
      <c r="B2" s="536">
        <f>'1. key ratios '!B2</f>
        <v>45107</v>
      </c>
      <c r="C2" s="281"/>
    </row>
    <row r="4" spans="1:9" ht="14.4" thickBot="1">
      <c r="A4" s="2" t="s">
        <v>150</v>
      </c>
      <c r="B4" s="86" t="s">
        <v>252</v>
      </c>
    </row>
    <row r="5" spans="1:9">
      <c r="A5" s="87"/>
      <c r="B5" s="97"/>
      <c r="C5" s="161" t="s">
        <v>0</v>
      </c>
      <c r="D5" s="161" t="s">
        <v>1</v>
      </c>
      <c r="E5" s="161" t="s">
        <v>2</v>
      </c>
      <c r="F5" s="161" t="s">
        <v>3</v>
      </c>
      <c r="G5" s="162" t="s">
        <v>4</v>
      </c>
      <c r="H5" s="163" t="s">
        <v>5</v>
      </c>
      <c r="I5" s="98"/>
    </row>
    <row r="6" spans="1:9" s="98" customFormat="1" ht="12.75" customHeight="1">
      <c r="A6" s="99"/>
      <c r="B6" s="850" t="s">
        <v>149</v>
      </c>
      <c r="C6" s="852" t="s">
        <v>245</v>
      </c>
      <c r="D6" s="854" t="s">
        <v>244</v>
      </c>
      <c r="E6" s="855"/>
      <c r="F6" s="852" t="s">
        <v>249</v>
      </c>
      <c r="G6" s="852" t="s">
        <v>250</v>
      </c>
      <c r="H6" s="848" t="s">
        <v>248</v>
      </c>
    </row>
    <row r="7" spans="1:9" ht="41.4">
      <c r="A7" s="101"/>
      <c r="B7" s="851"/>
      <c r="C7" s="853"/>
      <c r="D7" s="164" t="s">
        <v>247</v>
      </c>
      <c r="E7" s="164" t="s">
        <v>246</v>
      </c>
      <c r="F7" s="853"/>
      <c r="G7" s="853"/>
      <c r="H7" s="849"/>
      <c r="I7" s="98"/>
    </row>
    <row r="8" spans="1:9">
      <c r="A8" s="99">
        <v>1</v>
      </c>
      <c r="B8" s="1" t="s">
        <v>51</v>
      </c>
      <c r="C8" s="687">
        <v>368922397.070602</v>
      </c>
      <c r="D8" s="688"/>
      <c r="E8" s="687"/>
      <c r="F8" s="687">
        <v>71299713.909786686</v>
      </c>
      <c r="G8" s="689">
        <v>71299713.909786686</v>
      </c>
      <c r="H8" s="690">
        <f>G8/(C8+E8)</f>
        <v>0.19326480169254079</v>
      </c>
    </row>
    <row r="9" spans="1:9" ht="15" customHeight="1">
      <c r="A9" s="99">
        <v>2</v>
      </c>
      <c r="B9" s="1" t="s">
        <v>52</v>
      </c>
      <c r="C9" s="687"/>
      <c r="D9" s="688"/>
      <c r="E9" s="687"/>
      <c r="F9" s="687"/>
      <c r="G9" s="689"/>
      <c r="H9" s="690"/>
    </row>
    <row r="10" spans="1:9">
      <c r="A10" s="99">
        <v>3</v>
      </c>
      <c r="B10" s="1" t="s">
        <v>165</v>
      </c>
      <c r="C10" s="687"/>
      <c r="D10" s="688"/>
      <c r="E10" s="687"/>
      <c r="F10" s="687"/>
      <c r="G10" s="689"/>
      <c r="H10" s="690"/>
    </row>
    <row r="11" spans="1:9">
      <c r="A11" s="99">
        <v>4</v>
      </c>
      <c r="B11" s="1" t="s">
        <v>53</v>
      </c>
      <c r="C11" s="687"/>
      <c r="D11" s="688"/>
      <c r="E11" s="687"/>
      <c r="F11" s="687"/>
      <c r="G11" s="689"/>
      <c r="H11" s="690"/>
    </row>
    <row r="12" spans="1:9">
      <c r="A12" s="99">
        <v>5</v>
      </c>
      <c r="B12" s="1" t="s">
        <v>54</v>
      </c>
      <c r="C12" s="687">
        <v>39657661.72001797</v>
      </c>
      <c r="D12" s="688"/>
      <c r="E12" s="687"/>
      <c r="F12" s="687">
        <v>39657661.72001797</v>
      </c>
      <c r="G12" s="689">
        <v>346864.75999999791</v>
      </c>
      <c r="H12" s="690">
        <f t="shared" ref="H12:H21" si="0">G12/(C12+E12)</f>
        <v>8.7464753330353633E-3</v>
      </c>
    </row>
    <row r="13" spans="1:9">
      <c r="A13" s="99">
        <v>6</v>
      </c>
      <c r="B13" s="1" t="s">
        <v>55</v>
      </c>
      <c r="C13" s="687">
        <v>112103658.71614917</v>
      </c>
      <c r="D13" s="688"/>
      <c r="E13" s="687"/>
      <c r="F13" s="687">
        <v>31284313.71688316</v>
      </c>
      <c r="G13" s="689">
        <v>31284313.71688316</v>
      </c>
      <c r="H13" s="690">
        <f t="shared" si="0"/>
        <v>0.27906594731306905</v>
      </c>
    </row>
    <row r="14" spans="1:9">
      <c r="A14" s="99">
        <v>7</v>
      </c>
      <c r="B14" s="1" t="s">
        <v>56</v>
      </c>
      <c r="C14" s="687">
        <v>429539938.96394771</v>
      </c>
      <c r="D14" s="688">
        <v>166532479.87367508</v>
      </c>
      <c r="E14" s="687">
        <v>30093951.193149108</v>
      </c>
      <c r="F14" s="688">
        <v>459633890.1570968</v>
      </c>
      <c r="G14" s="689">
        <v>459447009.11605585</v>
      </c>
      <c r="H14" s="690">
        <f>G14/(C14+E14)</f>
        <v>0.99959341326859719</v>
      </c>
    </row>
    <row r="15" spans="1:9">
      <c r="A15" s="99">
        <v>8</v>
      </c>
      <c r="B15" s="1" t="s">
        <v>57</v>
      </c>
      <c r="C15" s="687">
        <v>1782258741.4914258</v>
      </c>
      <c r="D15" s="688">
        <v>65556925.033931628</v>
      </c>
      <c r="E15" s="687">
        <v>21519990.150577582</v>
      </c>
      <c r="F15" s="688">
        <v>1352834048.7315025</v>
      </c>
      <c r="G15" s="689">
        <v>1338355176.4754989</v>
      </c>
      <c r="H15" s="690">
        <f t="shared" si="0"/>
        <v>0.74197303305443496</v>
      </c>
    </row>
    <row r="16" spans="1:9">
      <c r="A16" s="99">
        <v>9</v>
      </c>
      <c r="B16" s="1" t="s">
        <v>58</v>
      </c>
      <c r="C16" s="687">
        <v>389714993.63864392</v>
      </c>
      <c r="D16" s="688"/>
      <c r="E16" s="687"/>
      <c r="F16" s="688">
        <v>136400247.77352536</v>
      </c>
      <c r="G16" s="689">
        <v>136230819.78557217</v>
      </c>
      <c r="H16" s="690">
        <f t="shared" si="0"/>
        <v>0.3495652515537796</v>
      </c>
    </row>
    <row r="17" spans="1:8">
      <c r="A17" s="99">
        <v>10</v>
      </c>
      <c r="B17" s="1" t="s">
        <v>59</v>
      </c>
      <c r="C17" s="687">
        <v>34834223.824145958</v>
      </c>
      <c r="D17" s="688"/>
      <c r="E17" s="687"/>
      <c r="F17" s="688">
        <v>35672206.470100477</v>
      </c>
      <c r="G17" s="689">
        <v>35672206.470100477</v>
      </c>
      <c r="H17" s="690">
        <f t="shared" si="0"/>
        <v>1.0240563030824203</v>
      </c>
    </row>
    <row r="18" spans="1:8">
      <c r="A18" s="99">
        <v>11</v>
      </c>
      <c r="B18" s="1" t="s">
        <v>60</v>
      </c>
      <c r="C18" s="687">
        <v>1921122</v>
      </c>
      <c r="D18" s="688"/>
      <c r="E18" s="687"/>
      <c r="F18" s="688">
        <v>4802805</v>
      </c>
      <c r="G18" s="689">
        <v>4802805</v>
      </c>
      <c r="H18" s="690">
        <f t="shared" si="0"/>
        <v>2.5</v>
      </c>
    </row>
    <row r="19" spans="1:8">
      <c r="A19" s="99">
        <v>12</v>
      </c>
      <c r="B19" s="1" t="s">
        <v>61</v>
      </c>
      <c r="C19" s="687"/>
      <c r="D19" s="688"/>
      <c r="E19" s="687"/>
      <c r="F19" s="688"/>
      <c r="G19" s="689"/>
      <c r="H19" s="690"/>
    </row>
    <row r="20" spans="1:8">
      <c r="A20" s="99">
        <v>13</v>
      </c>
      <c r="B20" s="1" t="s">
        <v>144</v>
      </c>
      <c r="C20" s="687"/>
      <c r="D20" s="688"/>
      <c r="E20" s="687"/>
      <c r="F20" s="688"/>
      <c r="G20" s="689"/>
      <c r="H20" s="690"/>
    </row>
    <row r="21" spans="1:8">
      <c r="A21" s="99">
        <v>14</v>
      </c>
      <c r="B21" s="1" t="s">
        <v>63</v>
      </c>
      <c r="C21" s="687">
        <v>579861807.20200014</v>
      </c>
      <c r="D21" s="688"/>
      <c r="E21" s="687"/>
      <c r="F21" s="688">
        <v>180343053.37200007</v>
      </c>
      <c r="G21" s="689">
        <v>180343053.37200007</v>
      </c>
      <c r="H21" s="690">
        <f t="shared" si="0"/>
        <v>0.31101040132683877</v>
      </c>
    </row>
    <row r="22" spans="1:8" ht="14.4" thickBot="1">
      <c r="A22" s="102"/>
      <c r="B22" s="103" t="s">
        <v>64</v>
      </c>
      <c r="C22" s="165">
        <f>SUM(C8:C21)</f>
        <v>3738814544.6269321</v>
      </c>
      <c r="D22" s="165">
        <f>SUM(D8:D21)</f>
        <v>232089404.90760672</v>
      </c>
      <c r="E22" s="165">
        <f>SUM(E8:E21)</f>
        <v>51613941.343726695</v>
      </c>
      <c r="F22" s="165">
        <f>SUM(F8:F21)</f>
        <v>2311927940.850913</v>
      </c>
      <c r="G22" s="165">
        <f>SUM(G8:G21)</f>
        <v>2257781962.6058974</v>
      </c>
      <c r="H22" s="166">
        <f>G22/(C22+E22)</f>
        <v>0.59565349167317716</v>
      </c>
    </row>
  </sheetData>
  <mergeCells count="6">
    <mergeCell ref="H6:H7"/>
    <mergeCell ref="B6:B7"/>
    <mergeCell ref="C6:C7"/>
    <mergeCell ref="D6:E6"/>
    <mergeCell ref="F6:F7"/>
    <mergeCell ref="G6:G7"/>
  </mergeCells>
  <pageMargins left="0.7" right="0.7" top="0.75" bottom="0.75" header="0.3" footer="0.3"/>
  <pageSetup scale="41"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pane="topRight"/>
      <selection pane="bottomLeft"/>
      <selection pane="bottomRight"/>
    </sheetView>
  </sheetViews>
  <sheetFormatPr defaultColWidth="9.109375" defaultRowHeight="13.8"/>
  <cols>
    <col min="1" max="1" width="10.5546875" style="160" bestFit="1" customWidth="1"/>
    <col min="2" max="2" width="90.44140625" style="160" customWidth="1"/>
    <col min="3" max="3" width="14.88671875" style="160" bestFit="1" customWidth="1"/>
    <col min="4" max="4" width="12.6640625" style="160" customWidth="1"/>
    <col min="5" max="5" width="14.44140625" style="160" bestFit="1" customWidth="1"/>
    <col min="6" max="8" width="12.6640625" style="160" customWidth="1"/>
    <col min="9" max="9" width="13.33203125" style="160" bestFit="1" customWidth="1"/>
    <col min="10" max="11" width="12.6640625" style="160" customWidth="1"/>
    <col min="12" max="16384" width="9.109375" style="160"/>
  </cols>
  <sheetData>
    <row r="1" spans="1:11">
      <c r="A1" s="160" t="s">
        <v>30</v>
      </c>
      <c r="B1" s="3" t="str">
        <f>'Info '!C2</f>
        <v>JSC "Liberty Bank"</v>
      </c>
    </row>
    <row r="2" spans="1:11">
      <c r="A2" s="160" t="s">
        <v>31</v>
      </c>
      <c r="B2" s="536">
        <f>'1. key ratios '!B2</f>
        <v>45107</v>
      </c>
      <c r="C2" s="175"/>
      <c r="D2" s="175"/>
    </row>
    <row r="3" spans="1:11">
      <c r="B3" s="175"/>
      <c r="C3" s="175"/>
      <c r="D3" s="175"/>
    </row>
    <row r="4" spans="1:11" ht="14.4" thickBot="1">
      <c r="A4" s="160" t="s">
        <v>146</v>
      </c>
      <c r="B4" s="195" t="s">
        <v>253</v>
      </c>
      <c r="C4" s="175"/>
      <c r="D4" s="175"/>
    </row>
    <row r="5" spans="1:11" ht="30" customHeight="1">
      <c r="A5" s="856"/>
      <c r="B5" s="857"/>
      <c r="C5" s="858" t="s">
        <v>305</v>
      </c>
      <c r="D5" s="858"/>
      <c r="E5" s="858"/>
      <c r="F5" s="858" t="s">
        <v>306</v>
      </c>
      <c r="G5" s="858"/>
      <c r="H5" s="858"/>
      <c r="I5" s="858" t="s">
        <v>307</v>
      </c>
      <c r="J5" s="858"/>
      <c r="K5" s="859"/>
    </row>
    <row r="6" spans="1:11">
      <c r="A6" s="176"/>
      <c r="B6" s="717"/>
      <c r="C6" s="718" t="s">
        <v>32</v>
      </c>
      <c r="D6" s="718" t="s">
        <v>33</v>
      </c>
      <c r="E6" s="718" t="s">
        <v>34</v>
      </c>
      <c r="F6" s="718" t="s">
        <v>32</v>
      </c>
      <c r="G6" s="718" t="s">
        <v>33</v>
      </c>
      <c r="H6" s="718" t="s">
        <v>34</v>
      </c>
      <c r="I6" s="718" t="s">
        <v>32</v>
      </c>
      <c r="J6" s="718" t="s">
        <v>33</v>
      </c>
      <c r="K6" s="719" t="s">
        <v>34</v>
      </c>
    </row>
    <row r="7" spans="1:11">
      <c r="A7" s="720" t="s">
        <v>256</v>
      </c>
      <c r="B7" s="721"/>
      <c r="C7" s="721"/>
      <c r="D7" s="721"/>
      <c r="E7" s="721"/>
      <c r="F7" s="721"/>
      <c r="G7" s="721"/>
      <c r="H7" s="721"/>
      <c r="I7" s="721"/>
      <c r="J7" s="721"/>
      <c r="K7" s="177"/>
    </row>
    <row r="8" spans="1:11">
      <c r="A8" s="178">
        <v>1</v>
      </c>
      <c r="B8" s="179" t="s">
        <v>254</v>
      </c>
      <c r="C8" s="526"/>
      <c r="D8" s="526"/>
      <c r="E8" s="526"/>
      <c r="F8" s="525">
        <v>458400697.63196546</v>
      </c>
      <c r="G8" s="525">
        <v>276577543.60064816</v>
      </c>
      <c r="H8" s="525">
        <v>734978241.23261404</v>
      </c>
      <c r="I8" s="525">
        <v>453074507.52251494</v>
      </c>
      <c r="J8" s="525">
        <v>191175229.44224972</v>
      </c>
      <c r="K8" s="524">
        <v>644249736.96476495</v>
      </c>
    </row>
    <row r="9" spans="1:11">
      <c r="A9" s="720" t="s">
        <v>257</v>
      </c>
      <c r="B9" s="721"/>
      <c r="C9" s="722"/>
      <c r="D9" s="722"/>
      <c r="E9" s="722"/>
      <c r="F9" s="722"/>
      <c r="G9" s="722"/>
      <c r="H9" s="722"/>
      <c r="I9" s="722"/>
      <c r="J9" s="722"/>
      <c r="K9" s="723"/>
    </row>
    <row r="10" spans="1:11">
      <c r="A10" s="180">
        <v>2</v>
      </c>
      <c r="B10" s="724" t="s">
        <v>265</v>
      </c>
      <c r="C10" s="725">
        <v>944399706.74258387</v>
      </c>
      <c r="D10" s="726">
        <v>458453132.82927483</v>
      </c>
      <c r="E10" s="726">
        <v>1402852839.5718586</v>
      </c>
      <c r="F10" s="726">
        <v>151711019.07583603</v>
      </c>
      <c r="G10" s="726">
        <v>104902350.0520768</v>
      </c>
      <c r="H10" s="726">
        <v>256613369.12791288</v>
      </c>
      <c r="I10" s="726">
        <v>39511541.229876436</v>
      </c>
      <c r="J10" s="726">
        <v>28362574.240358315</v>
      </c>
      <c r="K10" s="727">
        <v>67874115.470234782</v>
      </c>
    </row>
    <row r="11" spans="1:11">
      <c r="A11" s="180">
        <v>3</v>
      </c>
      <c r="B11" s="724" t="s">
        <v>259</v>
      </c>
      <c r="C11" s="725">
        <v>1035018143.304022</v>
      </c>
      <c r="D11" s="726">
        <v>339480709.9991402</v>
      </c>
      <c r="E11" s="726">
        <v>1374498853.3031619</v>
      </c>
      <c r="F11" s="726">
        <v>307248364.12872803</v>
      </c>
      <c r="G11" s="726">
        <v>78707819.778090239</v>
      </c>
      <c r="H11" s="726">
        <v>385956183.90681815</v>
      </c>
      <c r="I11" s="726">
        <v>260395262.8278318</v>
      </c>
      <c r="J11" s="726">
        <v>67442746.681048349</v>
      </c>
      <c r="K11" s="727">
        <v>327838009.50888044</v>
      </c>
    </row>
    <row r="12" spans="1:11">
      <c r="A12" s="180">
        <v>4</v>
      </c>
      <c r="B12" s="724" t="s">
        <v>260</v>
      </c>
      <c r="C12" s="725">
        <v>0</v>
      </c>
      <c r="D12" s="726">
        <v>0</v>
      </c>
      <c r="E12" s="726">
        <v>0</v>
      </c>
      <c r="F12" s="726">
        <v>0</v>
      </c>
      <c r="G12" s="726">
        <v>0</v>
      </c>
      <c r="H12" s="726">
        <v>0</v>
      </c>
      <c r="I12" s="726">
        <v>0</v>
      </c>
      <c r="J12" s="726">
        <v>0</v>
      </c>
      <c r="K12" s="727">
        <v>0</v>
      </c>
    </row>
    <row r="13" spans="1:11">
      <c r="A13" s="180">
        <v>5</v>
      </c>
      <c r="B13" s="724" t="s">
        <v>268</v>
      </c>
      <c r="C13" s="725">
        <v>17952.898681318689</v>
      </c>
      <c r="D13" s="726">
        <v>0</v>
      </c>
      <c r="E13" s="726">
        <v>17952.898681318689</v>
      </c>
      <c r="F13" s="726">
        <v>17952.898681318689</v>
      </c>
      <c r="G13" s="726">
        <v>0</v>
      </c>
      <c r="H13" s="726">
        <v>17952.898681318689</v>
      </c>
      <c r="I13" s="726">
        <v>17952.898681318689</v>
      </c>
      <c r="J13" s="726">
        <v>0</v>
      </c>
      <c r="K13" s="727">
        <v>17952.898681318689</v>
      </c>
    </row>
    <row r="14" spans="1:11">
      <c r="A14" s="180">
        <v>6</v>
      </c>
      <c r="B14" s="724" t="s">
        <v>300</v>
      </c>
      <c r="C14" s="725">
        <v>41659032.926373616</v>
      </c>
      <c r="D14" s="726">
        <v>5645594.6893450907</v>
      </c>
      <c r="E14" s="726">
        <v>47304627.615718707</v>
      </c>
      <c r="F14" s="726">
        <v>18897381.149821427</v>
      </c>
      <c r="G14" s="726">
        <v>22490662.55612069</v>
      </c>
      <c r="H14" s="726">
        <v>41388043.705942132</v>
      </c>
      <c r="I14" s="726">
        <v>6336626.2607142869</v>
      </c>
      <c r="J14" s="726">
        <v>7835998.5199191216</v>
      </c>
      <c r="K14" s="727">
        <v>14172624.780633412</v>
      </c>
    </row>
    <row r="15" spans="1:11">
      <c r="A15" s="180">
        <v>7</v>
      </c>
      <c r="B15" s="724" t="s">
        <v>301</v>
      </c>
      <c r="C15" s="725">
        <v>158524180.33611709</v>
      </c>
      <c r="D15" s="726">
        <v>51259468.231317319</v>
      </c>
      <c r="E15" s="726">
        <v>209783648.56743443</v>
      </c>
      <c r="F15" s="726">
        <v>50645632.606813192</v>
      </c>
      <c r="G15" s="726">
        <v>11865149.758769229</v>
      </c>
      <c r="H15" s="726">
        <v>62510782.365582421</v>
      </c>
      <c r="I15" s="726">
        <v>49235638.139549442</v>
      </c>
      <c r="J15" s="726">
        <v>12381784.752411971</v>
      </c>
      <c r="K15" s="727">
        <v>61617422.891961403</v>
      </c>
    </row>
    <row r="16" spans="1:11">
      <c r="A16" s="180">
        <v>8</v>
      </c>
      <c r="B16" s="728" t="s">
        <v>261</v>
      </c>
      <c r="C16" s="725">
        <v>2179619016.207778</v>
      </c>
      <c r="D16" s="726">
        <v>854838905.74907744</v>
      </c>
      <c r="E16" s="726">
        <v>3034457921.9568553</v>
      </c>
      <c r="F16" s="726">
        <v>528520349.85988003</v>
      </c>
      <c r="G16" s="726">
        <v>217965982.14505696</v>
      </c>
      <c r="H16" s="726">
        <v>746486332.00493693</v>
      </c>
      <c r="I16" s="726">
        <v>355497021.35665333</v>
      </c>
      <c r="J16" s="726">
        <v>116023104.19373776</v>
      </c>
      <c r="K16" s="727">
        <v>471520125.55039108</v>
      </c>
    </row>
    <row r="17" spans="1:11">
      <c r="A17" s="720" t="s">
        <v>258</v>
      </c>
      <c r="B17" s="721"/>
      <c r="C17" s="722"/>
      <c r="D17" s="722"/>
      <c r="E17" s="722"/>
      <c r="F17" s="722"/>
      <c r="G17" s="722"/>
      <c r="H17" s="722"/>
      <c r="I17" s="722"/>
      <c r="J17" s="722"/>
      <c r="K17" s="723"/>
    </row>
    <row r="18" spans="1:11">
      <c r="A18" s="180">
        <v>9</v>
      </c>
      <c r="B18" s="724" t="s">
        <v>264</v>
      </c>
      <c r="C18" s="725">
        <v>6686263.7362637362</v>
      </c>
      <c r="D18" s="726">
        <v>0</v>
      </c>
      <c r="E18" s="726">
        <v>6686263.7362637362</v>
      </c>
      <c r="F18" s="726">
        <v>0</v>
      </c>
      <c r="G18" s="726">
        <v>0</v>
      </c>
      <c r="H18" s="726">
        <v>0</v>
      </c>
      <c r="I18" s="726">
        <v>0</v>
      </c>
      <c r="J18" s="726">
        <v>0</v>
      </c>
      <c r="K18" s="727">
        <v>0</v>
      </c>
    </row>
    <row r="19" spans="1:11">
      <c r="A19" s="180">
        <v>10</v>
      </c>
      <c r="B19" s="724" t="s">
        <v>302</v>
      </c>
      <c r="C19" s="725">
        <v>1892330796.26829</v>
      </c>
      <c r="D19" s="726">
        <v>502958805.01414174</v>
      </c>
      <c r="E19" s="726">
        <v>2395289601.282433</v>
      </c>
      <c r="F19" s="726">
        <v>95697180.32605879</v>
      </c>
      <c r="G19" s="726">
        <v>25504073.710894495</v>
      </c>
      <c r="H19" s="726">
        <v>121201254.03695334</v>
      </c>
      <c r="I19" s="726">
        <v>101042236.78957528</v>
      </c>
      <c r="J19" s="726">
        <v>114714138.96893981</v>
      </c>
      <c r="K19" s="727">
        <v>215756375.75851503</v>
      </c>
    </row>
    <row r="20" spans="1:11">
      <c r="A20" s="180">
        <v>11</v>
      </c>
      <c r="B20" s="724" t="s">
        <v>263</v>
      </c>
      <c r="C20" s="725">
        <v>41223771.261963911</v>
      </c>
      <c r="D20" s="726">
        <v>10631936.50046467</v>
      </c>
      <c r="E20" s="726">
        <v>51855707.762428612</v>
      </c>
      <c r="F20" s="726">
        <v>1052615.5510086452</v>
      </c>
      <c r="G20" s="726">
        <v>1110916.6019353296</v>
      </c>
      <c r="H20" s="726">
        <v>2163532.1529439748</v>
      </c>
      <c r="I20" s="726">
        <v>1052615.5510086452</v>
      </c>
      <c r="J20" s="726">
        <v>1110916.6019353296</v>
      </c>
      <c r="K20" s="727">
        <v>2163532.1529439748</v>
      </c>
    </row>
    <row r="21" spans="1:11" ht="14.4" thickBot="1">
      <c r="A21" s="181">
        <v>12</v>
      </c>
      <c r="B21" s="182" t="s">
        <v>262</v>
      </c>
      <c r="C21" s="523">
        <v>1940240831.2665176</v>
      </c>
      <c r="D21" s="522">
        <v>513590741.51460642</v>
      </c>
      <c r="E21" s="523">
        <v>2453831572.7811241</v>
      </c>
      <c r="F21" s="522">
        <v>96749795.877067432</v>
      </c>
      <c r="G21" s="522">
        <v>26614990.312829826</v>
      </c>
      <c r="H21" s="522">
        <v>123364786.18989731</v>
      </c>
      <c r="I21" s="522">
        <v>102094852.34058392</v>
      </c>
      <c r="J21" s="522">
        <v>115825055.57087514</v>
      </c>
      <c r="K21" s="521">
        <v>217919907.91145906</v>
      </c>
    </row>
    <row r="22" spans="1:11" ht="38.25" customHeight="1" thickBot="1">
      <c r="A22" s="183"/>
      <c r="B22" s="184"/>
      <c r="C22" s="184"/>
      <c r="D22" s="184"/>
      <c r="E22" s="184"/>
      <c r="F22" s="860" t="s">
        <v>304</v>
      </c>
      <c r="G22" s="858"/>
      <c r="H22" s="858"/>
      <c r="I22" s="860" t="s">
        <v>269</v>
      </c>
      <c r="J22" s="858"/>
      <c r="K22" s="859"/>
    </row>
    <row r="23" spans="1:11">
      <c r="A23" s="185">
        <v>13</v>
      </c>
      <c r="B23" s="186" t="s">
        <v>254</v>
      </c>
      <c r="C23" s="187"/>
      <c r="D23" s="187"/>
      <c r="E23" s="187"/>
      <c r="F23" s="520">
        <v>458400697.63196546</v>
      </c>
      <c r="G23" s="520">
        <v>276577543.60064816</v>
      </c>
      <c r="H23" s="520">
        <v>734978241.23261356</v>
      </c>
      <c r="I23" s="520">
        <v>453074507.52251494</v>
      </c>
      <c r="J23" s="520">
        <v>191175229.44224972</v>
      </c>
      <c r="K23" s="519">
        <v>644249736.9647646</v>
      </c>
    </row>
    <row r="24" spans="1:11" ht="14.4" thickBot="1">
      <c r="A24" s="188">
        <v>14</v>
      </c>
      <c r="B24" s="729" t="s">
        <v>266</v>
      </c>
      <c r="C24" s="189"/>
      <c r="D24" s="190"/>
      <c r="E24" s="191"/>
      <c r="F24" s="730">
        <v>431770553.98281258</v>
      </c>
      <c r="G24" s="730">
        <v>191350991.83222714</v>
      </c>
      <c r="H24" s="730">
        <v>623121545.81503963</v>
      </c>
      <c r="I24" s="730">
        <v>253402169.01606941</v>
      </c>
      <c r="J24" s="730">
        <v>29005776.04843444</v>
      </c>
      <c r="K24" s="731">
        <v>253600217.63893202</v>
      </c>
    </row>
    <row r="25" spans="1:11" ht="14.4" thickBot="1">
      <c r="A25" s="192">
        <v>15</v>
      </c>
      <c r="B25" s="193" t="s">
        <v>267</v>
      </c>
      <c r="C25" s="194"/>
      <c r="D25" s="194"/>
      <c r="E25" s="194"/>
      <c r="F25" s="518">
        <v>1.0616766090311311</v>
      </c>
      <c r="G25" s="518">
        <v>1.4453938333549168</v>
      </c>
      <c r="H25" s="518">
        <v>1.1795102354730262</v>
      </c>
      <c r="I25" s="518">
        <v>1.7879661775656837</v>
      </c>
      <c r="J25" s="518">
        <v>6.5909365473628903</v>
      </c>
      <c r="K25" s="517">
        <v>2.540414763689308</v>
      </c>
    </row>
    <row r="27" spans="1:11" ht="31.5" customHeight="1">
      <c r="B27" s="174" t="s">
        <v>303</v>
      </c>
    </row>
  </sheetData>
  <mergeCells count="6">
    <mergeCell ref="A5:B5"/>
    <mergeCell ref="C5:E5"/>
    <mergeCell ref="F5:H5"/>
    <mergeCell ref="I5:K5"/>
    <mergeCell ref="F22:H22"/>
    <mergeCell ref="I22:K22"/>
  </mergeCells>
  <pageMargins left="0.7" right="0.7" top="0.75" bottom="0.75" header="0.3" footer="0.3"/>
  <pageSetup paperSize="9" scale="3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Normal="100" workbookViewId="0">
      <pane xSplit="1" ySplit="5" topLeftCell="B6" activePane="bottomRight" state="frozen"/>
      <selection pane="topRight"/>
      <selection pane="bottomLeft"/>
      <selection pane="bottomRight"/>
    </sheetView>
  </sheetViews>
  <sheetFormatPr defaultColWidth="9.109375" defaultRowHeight="13.2"/>
  <cols>
    <col min="1" max="1" width="10.5546875" style="4" bestFit="1" customWidth="1"/>
    <col min="2" max="2" width="40.44140625" style="4" customWidth="1"/>
    <col min="3" max="3" width="15.5546875" style="4" bestFit="1" customWidth="1"/>
    <col min="4" max="4" width="11.44140625" style="4" customWidth="1"/>
    <col min="5" max="5" width="18.33203125" style="4" bestFit="1" customWidth="1"/>
    <col min="6" max="13" width="12.6640625" style="4" customWidth="1"/>
    <col min="14" max="14" width="23" style="4" customWidth="1"/>
    <col min="15" max="16384" width="9.109375" style="16"/>
  </cols>
  <sheetData>
    <row r="1" spans="1:14">
      <c r="A1" s="4" t="s">
        <v>30</v>
      </c>
      <c r="B1" s="3" t="str">
        <f>'Info '!C2</f>
        <v>JSC "Liberty Bank"</v>
      </c>
    </row>
    <row r="2" spans="1:14" ht="14.25" customHeight="1">
      <c r="A2" s="4" t="s">
        <v>31</v>
      </c>
      <c r="B2" s="536">
        <f>'1. key ratios '!B2</f>
        <v>45107</v>
      </c>
    </row>
    <row r="3" spans="1:14" ht="14.25" customHeight="1"/>
    <row r="4" spans="1:14" ht="13.8" thickBot="1">
      <c r="A4" s="4" t="s">
        <v>162</v>
      </c>
      <c r="B4" s="131" t="s">
        <v>28</v>
      </c>
    </row>
    <row r="5" spans="1:14" s="108" customFormat="1">
      <c r="A5" s="104"/>
      <c r="B5" s="105"/>
      <c r="C5" s="106" t="s">
        <v>0</v>
      </c>
      <c r="D5" s="106" t="s">
        <v>1</v>
      </c>
      <c r="E5" s="106" t="s">
        <v>2</v>
      </c>
      <c r="F5" s="106" t="s">
        <v>3</v>
      </c>
      <c r="G5" s="106" t="s">
        <v>4</v>
      </c>
      <c r="H5" s="106" t="s">
        <v>5</v>
      </c>
      <c r="I5" s="106" t="s">
        <v>8</v>
      </c>
      <c r="J5" s="106" t="s">
        <v>9</v>
      </c>
      <c r="K5" s="106" t="s">
        <v>10</v>
      </c>
      <c r="L5" s="106" t="s">
        <v>11</v>
      </c>
      <c r="M5" s="106" t="s">
        <v>12</v>
      </c>
      <c r="N5" s="107" t="s">
        <v>13</v>
      </c>
    </row>
    <row r="6" spans="1:14" ht="26.4">
      <c r="A6" s="109"/>
      <c r="B6" s="732"/>
      <c r="C6" s="733" t="s">
        <v>161</v>
      </c>
      <c r="D6" s="734" t="s">
        <v>160</v>
      </c>
      <c r="E6" s="735" t="s">
        <v>159</v>
      </c>
      <c r="F6" s="736">
        <v>0</v>
      </c>
      <c r="G6" s="736">
        <v>0.2</v>
      </c>
      <c r="H6" s="736">
        <v>0.35</v>
      </c>
      <c r="I6" s="736">
        <v>0.5</v>
      </c>
      <c r="J6" s="736">
        <v>0.75</v>
      </c>
      <c r="K6" s="736">
        <v>1</v>
      </c>
      <c r="L6" s="736">
        <v>1.5</v>
      </c>
      <c r="M6" s="736">
        <v>2.5</v>
      </c>
      <c r="N6" s="737" t="s">
        <v>168</v>
      </c>
    </row>
    <row r="7" spans="1:14" ht="14.4">
      <c r="A7" s="738">
        <v>1</v>
      </c>
      <c r="B7" s="739" t="s">
        <v>158</v>
      </c>
      <c r="C7" s="691">
        <f>SUM(C8:C13)</f>
        <v>167401445</v>
      </c>
      <c r="D7" s="692"/>
      <c r="E7" s="693">
        <f t="shared" ref="E7:M7" si="0">SUM(E8:E13)</f>
        <v>10763624.77</v>
      </c>
      <c r="F7" s="691">
        <f>SUM(F8:F13)</f>
        <v>0</v>
      </c>
      <c r="G7" s="691">
        <f t="shared" si="0"/>
        <v>0</v>
      </c>
      <c r="H7" s="691">
        <f t="shared" si="0"/>
        <v>0</v>
      </c>
      <c r="I7" s="691">
        <f t="shared" si="0"/>
        <v>0</v>
      </c>
      <c r="J7" s="691">
        <f t="shared" si="0"/>
        <v>0</v>
      </c>
      <c r="K7" s="691">
        <f t="shared" si="0"/>
        <v>10763624.77</v>
      </c>
      <c r="L7" s="691">
        <f t="shared" si="0"/>
        <v>0</v>
      </c>
      <c r="M7" s="691">
        <f t="shared" si="0"/>
        <v>0</v>
      </c>
      <c r="N7" s="694">
        <f>SUM(N8:N13)</f>
        <v>10763624.77</v>
      </c>
    </row>
    <row r="8" spans="1:14" ht="13.8">
      <c r="A8" s="738">
        <v>1.1000000000000001</v>
      </c>
      <c r="B8" s="740" t="s">
        <v>156</v>
      </c>
      <c r="C8" s="695">
        <v>64541144</v>
      </c>
      <c r="D8" s="696">
        <v>0.02</v>
      </c>
      <c r="E8" s="693">
        <f>C8*D8</f>
        <v>1290822.8800000001</v>
      </c>
      <c r="F8" s="695"/>
      <c r="G8" s="695"/>
      <c r="H8" s="695"/>
      <c r="I8" s="695"/>
      <c r="J8" s="695"/>
      <c r="K8" s="695">
        <v>1290822.8800000001</v>
      </c>
      <c r="L8" s="695"/>
      <c r="M8" s="695"/>
      <c r="N8" s="694">
        <f>SUMPRODUCT($F$6:$M$6,F8:M8)</f>
        <v>1290822.8800000001</v>
      </c>
    </row>
    <row r="9" spans="1:14" ht="13.8">
      <c r="A9" s="738">
        <v>1.2</v>
      </c>
      <c r="B9" s="740" t="s">
        <v>155</v>
      </c>
      <c r="C9" s="695">
        <v>0</v>
      </c>
      <c r="D9" s="696">
        <v>0.05</v>
      </c>
      <c r="E9" s="693">
        <f>C9*D9</f>
        <v>0</v>
      </c>
      <c r="F9" s="695"/>
      <c r="G9" s="695"/>
      <c r="H9" s="695"/>
      <c r="I9" s="695"/>
      <c r="J9" s="695"/>
      <c r="K9" s="695">
        <v>0</v>
      </c>
      <c r="L9" s="695"/>
      <c r="M9" s="695"/>
      <c r="N9" s="694">
        <f t="shared" ref="N9:N12" si="1">SUMPRODUCT($F$6:$M$6,F9:M9)</f>
        <v>0</v>
      </c>
    </row>
    <row r="10" spans="1:14" ht="13.8">
      <c r="A10" s="738">
        <v>1.3</v>
      </c>
      <c r="B10" s="740" t="s">
        <v>154</v>
      </c>
      <c r="C10" s="695">
        <v>61394374</v>
      </c>
      <c r="D10" s="696">
        <v>0.08</v>
      </c>
      <c r="E10" s="693">
        <f>C10*D10</f>
        <v>4911549.92</v>
      </c>
      <c r="F10" s="695"/>
      <c r="G10" s="695"/>
      <c r="H10" s="695"/>
      <c r="I10" s="695"/>
      <c r="J10" s="695"/>
      <c r="K10" s="695">
        <v>4911549.92</v>
      </c>
      <c r="L10" s="695"/>
      <c r="M10" s="695"/>
      <c r="N10" s="694">
        <f>SUMPRODUCT($F$6:$M$6,F10:M10)</f>
        <v>4911549.92</v>
      </c>
    </row>
    <row r="11" spans="1:14" ht="13.8">
      <c r="A11" s="738">
        <v>1.4</v>
      </c>
      <c r="B11" s="740" t="s">
        <v>153</v>
      </c>
      <c r="C11" s="695">
        <v>41465927</v>
      </c>
      <c r="D11" s="696">
        <v>0.11</v>
      </c>
      <c r="E11" s="693">
        <f>C11*D11</f>
        <v>4561251.97</v>
      </c>
      <c r="F11" s="695"/>
      <c r="G11" s="695"/>
      <c r="H11" s="695"/>
      <c r="I11" s="695"/>
      <c r="J11" s="695"/>
      <c r="K11" s="695">
        <v>4561251.97</v>
      </c>
      <c r="L11" s="695"/>
      <c r="M11" s="695"/>
      <c r="N11" s="694">
        <f t="shared" si="1"/>
        <v>4561251.97</v>
      </c>
    </row>
    <row r="12" spans="1:14" ht="13.8">
      <c r="A12" s="738">
        <v>1.5</v>
      </c>
      <c r="B12" s="740" t="s">
        <v>152</v>
      </c>
      <c r="C12" s="695">
        <v>0</v>
      </c>
      <c r="D12" s="696">
        <v>0.14000000000000001</v>
      </c>
      <c r="E12" s="693">
        <f>C12*D12</f>
        <v>0</v>
      </c>
      <c r="F12" s="695"/>
      <c r="G12" s="695"/>
      <c r="H12" s="695"/>
      <c r="I12" s="695"/>
      <c r="J12" s="695"/>
      <c r="K12" s="695"/>
      <c r="L12" s="695"/>
      <c r="M12" s="695"/>
      <c r="N12" s="694">
        <f t="shared" si="1"/>
        <v>0</v>
      </c>
    </row>
    <row r="13" spans="1:14" ht="13.8">
      <c r="A13" s="738">
        <v>1.6</v>
      </c>
      <c r="B13" s="741" t="s">
        <v>151</v>
      </c>
      <c r="C13" s="695">
        <v>0</v>
      </c>
      <c r="D13" s="697"/>
      <c r="E13" s="695"/>
      <c r="F13" s="695"/>
      <c r="G13" s="695"/>
      <c r="H13" s="695"/>
      <c r="I13" s="695"/>
      <c r="J13" s="695"/>
      <c r="K13" s="695"/>
      <c r="L13" s="695"/>
      <c r="M13" s="695"/>
      <c r="N13" s="694">
        <f>SUMPRODUCT($F$6:$M$6,F13:M13)</f>
        <v>0</v>
      </c>
    </row>
    <row r="14" spans="1:14" ht="14.4">
      <c r="A14" s="738">
        <v>2</v>
      </c>
      <c r="B14" s="742" t="s">
        <v>157</v>
      </c>
      <c r="C14" s="691">
        <f>SUM(C15:C20)</f>
        <v>0</v>
      </c>
      <c r="D14" s="692"/>
      <c r="E14" s="693">
        <f t="shared" ref="E14:M14" si="2">SUM(E15:E20)</f>
        <v>0</v>
      </c>
      <c r="F14" s="695">
        <f t="shared" si="2"/>
        <v>0</v>
      </c>
      <c r="G14" s="695">
        <f t="shared" si="2"/>
        <v>0</v>
      </c>
      <c r="H14" s="695">
        <f t="shared" si="2"/>
        <v>0</v>
      </c>
      <c r="I14" s="695">
        <f t="shared" si="2"/>
        <v>0</v>
      </c>
      <c r="J14" s="695">
        <f t="shared" si="2"/>
        <v>0</v>
      </c>
      <c r="K14" s="695">
        <f t="shared" si="2"/>
        <v>0</v>
      </c>
      <c r="L14" s="695">
        <f t="shared" si="2"/>
        <v>0</v>
      </c>
      <c r="M14" s="695">
        <f t="shared" si="2"/>
        <v>0</v>
      </c>
      <c r="N14" s="694">
        <f>SUM(N15:N20)</f>
        <v>0</v>
      </c>
    </row>
    <row r="15" spans="1:14" ht="13.8">
      <c r="A15" s="738">
        <v>2.1</v>
      </c>
      <c r="B15" s="741" t="s">
        <v>156</v>
      </c>
      <c r="C15" s="695"/>
      <c r="D15" s="696">
        <v>5.0000000000000001E-3</v>
      </c>
      <c r="E15" s="693">
        <f>C15*D15</f>
        <v>0</v>
      </c>
      <c r="F15" s="695"/>
      <c r="G15" s="695"/>
      <c r="H15" s="695"/>
      <c r="I15" s="695"/>
      <c r="J15" s="695"/>
      <c r="K15" s="695"/>
      <c r="L15" s="695"/>
      <c r="M15" s="695"/>
      <c r="N15" s="694">
        <f>SUMPRODUCT($F$6:$M$6,F15:M15)</f>
        <v>0</v>
      </c>
    </row>
    <row r="16" spans="1:14" ht="13.8">
      <c r="A16" s="738">
        <v>2.2000000000000002</v>
      </c>
      <c r="B16" s="741" t="s">
        <v>155</v>
      </c>
      <c r="C16" s="695"/>
      <c r="D16" s="696">
        <v>0.01</v>
      </c>
      <c r="E16" s="693">
        <f>C16*D16</f>
        <v>0</v>
      </c>
      <c r="F16" s="695"/>
      <c r="G16" s="695"/>
      <c r="H16" s="695"/>
      <c r="I16" s="695"/>
      <c r="J16" s="695"/>
      <c r="K16" s="695"/>
      <c r="L16" s="695"/>
      <c r="M16" s="695"/>
      <c r="N16" s="694">
        <f t="shared" ref="N16:N20" si="3">SUMPRODUCT($F$6:$M$6,F16:M16)</f>
        <v>0</v>
      </c>
    </row>
    <row r="17" spans="1:14" ht="13.8">
      <c r="A17" s="738">
        <v>2.2999999999999998</v>
      </c>
      <c r="B17" s="741" t="s">
        <v>154</v>
      </c>
      <c r="C17" s="695"/>
      <c r="D17" s="696">
        <v>0.02</v>
      </c>
      <c r="E17" s="693">
        <f>C17*D17</f>
        <v>0</v>
      </c>
      <c r="F17" s="695"/>
      <c r="G17" s="695"/>
      <c r="H17" s="695"/>
      <c r="I17" s="695"/>
      <c r="J17" s="695"/>
      <c r="K17" s="695"/>
      <c r="L17" s="695"/>
      <c r="M17" s="695"/>
      <c r="N17" s="694">
        <f t="shared" si="3"/>
        <v>0</v>
      </c>
    </row>
    <row r="18" spans="1:14" ht="13.8">
      <c r="A18" s="738">
        <v>2.4</v>
      </c>
      <c r="B18" s="741" t="s">
        <v>153</v>
      </c>
      <c r="C18" s="695"/>
      <c r="D18" s="696">
        <v>0.03</v>
      </c>
      <c r="E18" s="693">
        <f>C18*D18</f>
        <v>0</v>
      </c>
      <c r="F18" s="695"/>
      <c r="G18" s="695"/>
      <c r="H18" s="695"/>
      <c r="I18" s="695"/>
      <c r="J18" s="695"/>
      <c r="K18" s="695"/>
      <c r="L18" s="695"/>
      <c r="M18" s="695"/>
      <c r="N18" s="694">
        <f t="shared" si="3"/>
        <v>0</v>
      </c>
    </row>
    <row r="19" spans="1:14" ht="13.8">
      <c r="A19" s="738">
        <v>2.5</v>
      </c>
      <c r="B19" s="741" t="s">
        <v>152</v>
      </c>
      <c r="C19" s="695"/>
      <c r="D19" s="696">
        <v>0.04</v>
      </c>
      <c r="E19" s="693">
        <f>C19*D19</f>
        <v>0</v>
      </c>
      <c r="F19" s="695"/>
      <c r="G19" s="695"/>
      <c r="H19" s="695"/>
      <c r="I19" s="695"/>
      <c r="J19" s="695"/>
      <c r="K19" s="695"/>
      <c r="L19" s="695"/>
      <c r="M19" s="695"/>
      <c r="N19" s="694">
        <f t="shared" si="3"/>
        <v>0</v>
      </c>
    </row>
    <row r="20" spans="1:14" ht="13.8">
      <c r="A20" s="738">
        <v>2.6</v>
      </c>
      <c r="B20" s="741" t="s">
        <v>151</v>
      </c>
      <c r="C20" s="695"/>
      <c r="D20" s="697"/>
      <c r="E20" s="698"/>
      <c r="F20" s="695"/>
      <c r="G20" s="695"/>
      <c r="H20" s="695"/>
      <c r="I20" s="695"/>
      <c r="J20" s="695"/>
      <c r="K20" s="695"/>
      <c r="L20" s="695"/>
      <c r="M20" s="695"/>
      <c r="N20" s="694">
        <f t="shared" si="3"/>
        <v>0</v>
      </c>
    </row>
    <row r="21" spans="1:14" ht="15" thickBot="1">
      <c r="A21" s="743"/>
      <c r="B21" s="744" t="s">
        <v>64</v>
      </c>
      <c r="C21" s="588">
        <f>C14+C7</f>
        <v>167401445</v>
      </c>
      <c r="D21" s="589"/>
      <c r="E21" s="590">
        <f>E14+E7</f>
        <v>10763624.77</v>
      </c>
      <c r="F21" s="591">
        <f>F7+F14</f>
        <v>0</v>
      </c>
      <c r="G21" s="591">
        <f t="shared" ref="G21:L21" si="4">G7+G14</f>
        <v>0</v>
      </c>
      <c r="H21" s="591">
        <f t="shared" si="4"/>
        <v>0</v>
      </c>
      <c r="I21" s="591">
        <f t="shared" si="4"/>
        <v>0</v>
      </c>
      <c r="J21" s="591">
        <f t="shared" si="4"/>
        <v>0</v>
      </c>
      <c r="K21" s="591">
        <f t="shared" si="4"/>
        <v>10763624.77</v>
      </c>
      <c r="L21" s="591">
        <f t="shared" si="4"/>
        <v>0</v>
      </c>
      <c r="M21" s="591">
        <f>M7+M14</f>
        <v>0</v>
      </c>
      <c r="N21" s="592">
        <f>N14+N7</f>
        <v>10763624.77</v>
      </c>
    </row>
    <row r="22" spans="1:14">
      <c r="E22" s="111"/>
      <c r="F22" s="111"/>
      <c r="G22" s="111"/>
      <c r="H22" s="111"/>
      <c r="I22" s="111"/>
      <c r="J22" s="111"/>
      <c r="K22" s="111"/>
      <c r="L22" s="111"/>
      <c r="M22" s="11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scale="3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heetViews>
  <sheetFormatPr defaultRowHeight="14.4"/>
  <cols>
    <col min="1" max="1" width="11.44140625" customWidth="1"/>
    <col min="2" max="2" width="76.88671875" style="220" customWidth="1"/>
    <col min="3" max="3" width="22.88671875" customWidth="1"/>
  </cols>
  <sheetData>
    <row r="1" spans="1:3">
      <c r="A1" s="2" t="s">
        <v>30</v>
      </c>
      <c r="B1" s="3" t="str">
        <f>'Info '!C2</f>
        <v>JSC "Liberty Bank"</v>
      </c>
    </row>
    <row r="2" spans="1:3">
      <c r="A2" s="2" t="s">
        <v>31</v>
      </c>
      <c r="B2" s="536">
        <f>'1. key ratios '!B2</f>
        <v>45107</v>
      </c>
    </row>
    <row r="3" spans="1:3">
      <c r="A3" s="4"/>
      <c r="B3"/>
    </row>
    <row r="4" spans="1:3">
      <c r="A4" s="4" t="s">
        <v>308</v>
      </c>
      <c r="B4" t="s">
        <v>309</v>
      </c>
    </row>
    <row r="5" spans="1:3">
      <c r="A5" s="221" t="s">
        <v>310</v>
      </c>
      <c r="B5" s="222"/>
      <c r="C5" s="223"/>
    </row>
    <row r="6" spans="1:3">
      <c r="A6" s="224">
        <v>1</v>
      </c>
      <c r="B6" s="225" t="s">
        <v>361</v>
      </c>
      <c r="C6" s="699">
        <v>3738814544.6269321</v>
      </c>
    </row>
    <row r="7" spans="1:3">
      <c r="A7" s="224">
        <v>2</v>
      </c>
      <c r="B7" s="225" t="s">
        <v>311</v>
      </c>
      <c r="C7" s="699">
        <v>84619717.030915603</v>
      </c>
    </row>
    <row r="8" spans="1:3" ht="29.25" customHeight="1">
      <c r="A8" s="227">
        <v>3</v>
      </c>
      <c r="B8" s="228" t="s">
        <v>312</v>
      </c>
      <c r="C8" s="700">
        <f>C6+C7</f>
        <v>3823434261.6578479</v>
      </c>
    </row>
    <row r="9" spans="1:3">
      <c r="A9" s="221" t="s">
        <v>313</v>
      </c>
      <c r="B9" s="222"/>
      <c r="C9" s="229"/>
    </row>
    <row r="10" spans="1:3">
      <c r="A10" s="230">
        <v>4</v>
      </c>
      <c r="B10" s="231" t="s">
        <v>314</v>
      </c>
      <c r="C10" s="226"/>
    </row>
    <row r="11" spans="1:3">
      <c r="A11" s="230">
        <v>5</v>
      </c>
      <c r="B11" s="232" t="s">
        <v>315</v>
      </c>
      <c r="C11" s="226"/>
    </row>
    <row r="12" spans="1:3">
      <c r="A12" s="230" t="s">
        <v>316</v>
      </c>
      <c r="B12" s="232" t="s">
        <v>317</v>
      </c>
      <c r="C12" s="226">
        <v>10763624.77</v>
      </c>
    </row>
    <row r="13" spans="1:3" ht="22.8">
      <c r="A13" s="233">
        <v>6</v>
      </c>
      <c r="B13" s="231" t="s">
        <v>318</v>
      </c>
      <c r="C13" s="226"/>
    </row>
    <row r="14" spans="1:3">
      <c r="A14" s="233">
        <v>7</v>
      </c>
      <c r="B14" s="234" t="s">
        <v>319</v>
      </c>
      <c r="C14" s="226"/>
    </row>
    <row r="15" spans="1:3">
      <c r="A15" s="235">
        <v>8</v>
      </c>
      <c r="B15" s="236" t="s">
        <v>320</v>
      </c>
      <c r="C15" s="226"/>
    </row>
    <row r="16" spans="1:3">
      <c r="A16" s="233">
        <v>9</v>
      </c>
      <c r="B16" s="234" t="s">
        <v>321</v>
      </c>
      <c r="C16" s="226"/>
    </row>
    <row r="17" spans="1:3">
      <c r="A17" s="233">
        <v>10</v>
      </c>
      <c r="B17" s="234" t="s">
        <v>322</v>
      </c>
      <c r="C17" s="226"/>
    </row>
    <row r="18" spans="1:3">
      <c r="A18" s="237">
        <v>11</v>
      </c>
      <c r="B18" s="238" t="s">
        <v>323</v>
      </c>
      <c r="C18" s="239">
        <f>SUM(C10:C17)</f>
        <v>10763624.77</v>
      </c>
    </row>
    <row r="19" spans="1:3">
      <c r="A19" s="240" t="s">
        <v>324</v>
      </c>
      <c r="B19" s="241"/>
      <c r="C19" s="242"/>
    </row>
    <row r="20" spans="1:3">
      <c r="A20" s="243">
        <v>12</v>
      </c>
      <c r="B20" s="231" t="s">
        <v>325</v>
      </c>
      <c r="C20" s="226"/>
    </row>
    <row r="21" spans="1:3">
      <c r="A21" s="243">
        <v>13</v>
      </c>
      <c r="B21" s="231" t="s">
        <v>326</v>
      </c>
      <c r="C21" s="226"/>
    </row>
    <row r="22" spans="1:3">
      <c r="A22" s="243">
        <v>14</v>
      </c>
      <c r="B22" s="231" t="s">
        <v>327</v>
      </c>
      <c r="C22" s="226">
        <v>109192495.0864929</v>
      </c>
    </row>
    <row r="23" spans="1:3" ht="22.8">
      <c r="A23" s="243" t="s">
        <v>328</v>
      </c>
      <c r="B23" s="231" t="s">
        <v>329</v>
      </c>
      <c r="C23" s="226"/>
    </row>
    <row r="24" spans="1:3">
      <c r="A24" s="243">
        <v>15</v>
      </c>
      <c r="B24" s="231" t="s">
        <v>330</v>
      </c>
      <c r="C24" s="226"/>
    </row>
    <row r="25" spans="1:3">
      <c r="A25" s="243" t="s">
        <v>331</v>
      </c>
      <c r="B25" s="231" t="s">
        <v>332</v>
      </c>
      <c r="C25" s="226"/>
    </row>
    <row r="26" spans="1:3">
      <c r="A26" s="244">
        <v>16</v>
      </c>
      <c r="B26" s="245" t="s">
        <v>333</v>
      </c>
      <c r="C26" s="239">
        <f>SUM(C20:C25)</f>
        <v>109192495.0864929</v>
      </c>
    </row>
    <row r="27" spans="1:3">
      <c r="A27" s="221" t="s">
        <v>334</v>
      </c>
      <c r="B27" s="222"/>
      <c r="C27" s="229"/>
    </row>
    <row r="28" spans="1:3">
      <c r="A28" s="246">
        <v>17</v>
      </c>
      <c r="B28" s="232" t="s">
        <v>335</v>
      </c>
      <c r="C28" s="226">
        <v>232089404.90760672</v>
      </c>
    </row>
    <row r="29" spans="1:3">
      <c r="A29" s="246">
        <v>18</v>
      </c>
      <c r="B29" s="232" t="s">
        <v>336</v>
      </c>
      <c r="C29" s="226">
        <v>-166675535.10090226</v>
      </c>
    </row>
    <row r="30" spans="1:3">
      <c r="A30" s="244">
        <v>19</v>
      </c>
      <c r="B30" s="245" t="s">
        <v>337</v>
      </c>
      <c r="C30" s="239">
        <f>C28+C29</f>
        <v>65413869.806704462</v>
      </c>
    </row>
    <row r="31" spans="1:3">
      <c r="A31" s="221" t="s">
        <v>338</v>
      </c>
      <c r="B31" s="222"/>
      <c r="C31" s="229"/>
    </row>
    <row r="32" spans="1:3" ht="22.8">
      <c r="A32" s="246" t="s">
        <v>339</v>
      </c>
      <c r="B32" s="231" t="s">
        <v>340</v>
      </c>
      <c r="C32" s="247"/>
    </row>
    <row r="33" spans="1:3">
      <c r="A33" s="246" t="s">
        <v>341</v>
      </c>
      <c r="B33" s="232" t="s">
        <v>342</v>
      </c>
      <c r="C33" s="247"/>
    </row>
    <row r="34" spans="1:3">
      <c r="A34" s="221" t="s">
        <v>343</v>
      </c>
      <c r="B34" s="222"/>
      <c r="C34" s="229"/>
    </row>
    <row r="35" spans="1:3">
      <c r="A35" s="248">
        <v>20</v>
      </c>
      <c r="B35" s="249" t="s">
        <v>344</v>
      </c>
      <c r="C35" s="239">
        <v>367321260.04808193</v>
      </c>
    </row>
    <row r="36" spans="1:3">
      <c r="A36" s="244">
        <v>21</v>
      </c>
      <c r="B36" s="245" t="s">
        <v>345</v>
      </c>
      <c r="C36" s="239">
        <f>C8+C18+C26+C30</f>
        <v>4008804251.3210454</v>
      </c>
    </row>
    <row r="37" spans="1:3">
      <c r="A37" s="221" t="s">
        <v>346</v>
      </c>
      <c r="B37" s="222"/>
      <c r="C37" s="229"/>
    </row>
    <row r="38" spans="1:3">
      <c r="A38" s="244">
        <v>22</v>
      </c>
      <c r="B38" s="245" t="s">
        <v>346</v>
      </c>
      <c r="C38" s="593">
        <f>C35/C36</f>
        <v>9.1628634630148462E-2</v>
      </c>
    </row>
    <row r="39" spans="1:3">
      <c r="A39" s="221" t="s">
        <v>347</v>
      </c>
      <c r="B39" s="222"/>
      <c r="C39" s="229"/>
    </row>
    <row r="40" spans="1:3">
      <c r="A40" s="250" t="s">
        <v>348</v>
      </c>
      <c r="B40" s="231" t="s">
        <v>349</v>
      </c>
      <c r="C40" s="247"/>
    </row>
    <row r="41" spans="1:3" ht="22.8">
      <c r="A41" s="251" t="s">
        <v>350</v>
      </c>
      <c r="B41" s="225" t="s">
        <v>351</v>
      </c>
      <c r="C41" s="247"/>
    </row>
    <row r="43" spans="1:3">
      <c r="B43" s="220" t="s">
        <v>362</v>
      </c>
    </row>
  </sheetData>
  <pageMargins left="0.7" right="0.7" top="0.75" bottom="0.75" header="0.3" footer="0.3"/>
  <pageSetup scale="8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pane="topRight"/>
      <selection pane="bottomLeft"/>
      <selection pane="bottomRight"/>
    </sheetView>
  </sheetViews>
  <sheetFormatPr defaultRowHeight="14.4"/>
  <cols>
    <col min="1" max="1" width="8.6640625" style="160"/>
    <col min="2" max="2" width="82.5546875" style="286" customWidth="1"/>
    <col min="3" max="6" width="17.5546875" style="160" customWidth="1"/>
    <col min="7" max="7" width="20.44140625" style="160" bestFit="1" customWidth="1"/>
  </cols>
  <sheetData>
    <row r="1" spans="1:7">
      <c r="A1" s="160" t="s">
        <v>30</v>
      </c>
      <c r="B1" s="3" t="str">
        <f>'Info '!C2</f>
        <v>JSC "Liberty Bank"</v>
      </c>
    </row>
    <row r="2" spans="1:7">
      <c r="A2" s="160" t="s">
        <v>31</v>
      </c>
      <c r="B2" s="536">
        <f>'1. key ratios '!B2</f>
        <v>45107</v>
      </c>
    </row>
    <row r="4" spans="1:7" ht="15" thickBot="1">
      <c r="A4" s="160" t="s">
        <v>412</v>
      </c>
      <c r="B4" s="287" t="s">
        <v>373</v>
      </c>
    </row>
    <row r="5" spans="1:7">
      <c r="A5" s="288"/>
      <c r="B5" s="289"/>
      <c r="C5" s="861" t="s">
        <v>374</v>
      </c>
      <c r="D5" s="861"/>
      <c r="E5" s="861"/>
      <c r="F5" s="861"/>
      <c r="G5" s="862" t="s">
        <v>375</v>
      </c>
    </row>
    <row r="6" spans="1:7">
      <c r="A6" s="290"/>
      <c r="B6" s="291"/>
      <c r="C6" s="292" t="s">
        <v>376</v>
      </c>
      <c r="D6" s="293" t="s">
        <v>377</v>
      </c>
      <c r="E6" s="293" t="s">
        <v>378</v>
      </c>
      <c r="F6" s="293" t="s">
        <v>379</v>
      </c>
      <c r="G6" s="863"/>
    </row>
    <row r="7" spans="1:7">
      <c r="A7" s="294"/>
      <c r="B7" s="295" t="s">
        <v>380</v>
      </c>
      <c r="C7" s="296"/>
      <c r="D7" s="296"/>
      <c r="E7" s="296"/>
      <c r="F7" s="296"/>
      <c r="G7" s="297"/>
    </row>
    <row r="8" spans="1:7">
      <c r="A8" s="298">
        <v>1</v>
      </c>
      <c r="B8" s="299" t="s">
        <v>381</v>
      </c>
      <c r="C8" s="616">
        <f>SUM(C9:C10)</f>
        <v>367321260.04808199</v>
      </c>
      <c r="D8" s="616">
        <f>SUM(D9:D10)</f>
        <v>0</v>
      </c>
      <c r="E8" s="616">
        <f>SUM(E9:E10)</f>
        <v>0</v>
      </c>
      <c r="F8" s="616">
        <f>SUM(F9:F10)</f>
        <v>345491105.75432229</v>
      </c>
      <c r="G8" s="300">
        <f>SUM(G9:G10)</f>
        <v>712812365.80240417</v>
      </c>
    </row>
    <row r="9" spans="1:7">
      <c r="A9" s="298">
        <v>2</v>
      </c>
      <c r="B9" s="301" t="s">
        <v>382</v>
      </c>
      <c r="C9" s="616">
        <v>367321260.04808199</v>
      </c>
      <c r="D9" s="616"/>
      <c r="E9" s="616"/>
      <c r="F9" s="616">
        <v>63581014.298000008</v>
      </c>
      <c r="G9" s="300">
        <v>430902274.34608197</v>
      </c>
    </row>
    <row r="10" spans="1:7" ht="27.6">
      <c r="A10" s="298">
        <v>3</v>
      </c>
      <c r="B10" s="301" t="s">
        <v>383</v>
      </c>
      <c r="C10" s="617"/>
      <c r="D10" s="617"/>
      <c r="E10" s="617"/>
      <c r="F10" s="616">
        <v>281910091.45632225</v>
      </c>
      <c r="G10" s="300">
        <v>281910091.45632225</v>
      </c>
    </row>
    <row r="11" spans="1:7" ht="14.4" customHeight="1">
      <c r="A11" s="298">
        <v>4</v>
      </c>
      <c r="B11" s="299" t="s">
        <v>384</v>
      </c>
      <c r="C11" s="616">
        <f t="shared" ref="C11:F11" si="0">SUM(C12:C13)</f>
        <v>623490184.19327593</v>
      </c>
      <c r="D11" s="616">
        <f t="shared" si="0"/>
        <v>435828348.40073901</v>
      </c>
      <c r="E11" s="616">
        <f t="shared" si="0"/>
        <v>349114285.64837092</v>
      </c>
      <c r="F11" s="616">
        <f t="shared" si="0"/>
        <v>28170593.693022996</v>
      </c>
      <c r="G11" s="300">
        <f>SUM(G12:G13)</f>
        <v>1283035634.4825666</v>
      </c>
    </row>
    <row r="12" spans="1:7">
      <c r="A12" s="298">
        <v>5</v>
      </c>
      <c r="B12" s="301" t="s">
        <v>385</v>
      </c>
      <c r="C12" s="616">
        <v>500390443.49996024</v>
      </c>
      <c r="D12" s="618">
        <v>404059554.87989801</v>
      </c>
      <c r="E12" s="616">
        <v>324382388.64143091</v>
      </c>
      <c r="F12" s="616">
        <v>26131898.567293998</v>
      </c>
      <c r="G12" s="300">
        <v>1192216071.3091538</v>
      </c>
    </row>
    <row r="13" spans="1:7">
      <c r="A13" s="298">
        <v>6</v>
      </c>
      <c r="B13" s="301" t="s">
        <v>386</v>
      </c>
      <c r="C13" s="616">
        <v>123099740.69331571</v>
      </c>
      <c r="D13" s="618">
        <v>31768793.520840995</v>
      </c>
      <c r="E13" s="616">
        <v>24731897.00694</v>
      </c>
      <c r="F13" s="616">
        <v>2038695.1257289997</v>
      </c>
      <c r="G13" s="300">
        <v>90819563.173412859</v>
      </c>
    </row>
    <row r="14" spans="1:7">
      <c r="A14" s="298">
        <v>7</v>
      </c>
      <c r="B14" s="299" t="s">
        <v>387</v>
      </c>
      <c r="C14" s="616">
        <f>SUM(C15:C16)</f>
        <v>663234577.33745086</v>
      </c>
      <c r="D14" s="616">
        <f t="shared" ref="D14:F14" si="1">SUM(D15:D16)</f>
        <v>469610328.82715476</v>
      </c>
      <c r="E14" s="616">
        <f t="shared" si="1"/>
        <v>217595495.17424378</v>
      </c>
      <c r="F14" s="616">
        <f t="shared" si="1"/>
        <v>13168832</v>
      </c>
      <c r="G14" s="300">
        <f>SUM(G15:G16)</f>
        <v>538675175.54356766</v>
      </c>
    </row>
    <row r="15" spans="1:7" ht="41.4">
      <c r="A15" s="298">
        <v>8</v>
      </c>
      <c r="B15" s="301" t="s">
        <v>388</v>
      </c>
      <c r="C15" s="616">
        <v>623914218.6757369</v>
      </c>
      <c r="D15" s="618">
        <v>222671805.23715478</v>
      </c>
      <c r="E15" s="616">
        <v>152397176.10627377</v>
      </c>
      <c r="F15" s="616">
        <v>13168832</v>
      </c>
      <c r="G15" s="300">
        <v>506076016.0095827</v>
      </c>
    </row>
    <row r="16" spans="1:7" ht="27.6">
      <c r="A16" s="298">
        <v>9</v>
      </c>
      <c r="B16" s="301" t="s">
        <v>389</v>
      </c>
      <c r="C16" s="616">
        <v>39320358.66171401</v>
      </c>
      <c r="D16" s="618">
        <v>246938523.59</v>
      </c>
      <c r="E16" s="616">
        <v>65198319.06797</v>
      </c>
      <c r="F16" s="616">
        <v>0</v>
      </c>
      <c r="G16" s="300">
        <v>32599159.533985</v>
      </c>
    </row>
    <row r="17" spans="1:7">
      <c r="A17" s="298">
        <v>10</v>
      </c>
      <c r="B17" s="299" t="s">
        <v>390</v>
      </c>
      <c r="C17" s="616"/>
      <c r="D17" s="618"/>
      <c r="E17" s="616"/>
      <c r="F17" s="616"/>
      <c r="G17" s="300"/>
    </row>
    <row r="18" spans="1:7">
      <c r="A18" s="298">
        <v>11</v>
      </c>
      <c r="B18" s="299" t="s">
        <v>391</v>
      </c>
      <c r="C18" s="616">
        <f>SUM(C19:C20)</f>
        <v>582900.34</v>
      </c>
      <c r="D18" s="618">
        <f t="shared" ref="D18:G18" si="2">SUM(D19:D20)</f>
        <v>42691238.574747004</v>
      </c>
      <c r="E18" s="616">
        <f t="shared" si="2"/>
        <v>17421812.834227003</v>
      </c>
      <c r="F18" s="616">
        <f t="shared" si="2"/>
        <v>60799796.228825986</v>
      </c>
      <c r="G18" s="300">
        <f t="shared" si="2"/>
        <v>0</v>
      </c>
    </row>
    <row r="19" spans="1:7">
      <c r="A19" s="298">
        <v>12</v>
      </c>
      <c r="B19" s="301" t="s">
        <v>392</v>
      </c>
      <c r="C19" s="617"/>
      <c r="D19" s="618">
        <v>15065.37</v>
      </c>
      <c r="E19" s="616">
        <v>0</v>
      </c>
      <c r="F19" s="616">
        <v>0</v>
      </c>
      <c r="G19" s="300">
        <v>0</v>
      </c>
    </row>
    <row r="20" spans="1:7">
      <c r="A20" s="298">
        <v>13</v>
      </c>
      <c r="B20" s="301" t="s">
        <v>393</v>
      </c>
      <c r="C20" s="616">
        <v>582900.34</v>
      </c>
      <c r="D20" s="616">
        <v>42676173.204747006</v>
      </c>
      <c r="E20" s="616">
        <v>17421812.834227003</v>
      </c>
      <c r="F20" s="616">
        <v>60799796.228825986</v>
      </c>
      <c r="G20" s="300">
        <v>0</v>
      </c>
    </row>
    <row r="21" spans="1:7">
      <c r="A21" s="302">
        <v>14</v>
      </c>
      <c r="B21" s="303" t="s">
        <v>394</v>
      </c>
      <c r="C21" s="617"/>
      <c r="D21" s="617"/>
      <c r="E21" s="617"/>
      <c r="F21" s="617"/>
      <c r="G21" s="304">
        <f>SUM(G8,G11,G14,G17,G18)</f>
        <v>2534523175.8285384</v>
      </c>
    </row>
    <row r="22" spans="1:7">
      <c r="A22" s="305"/>
      <c r="B22" s="306" t="s">
        <v>395</v>
      </c>
      <c r="C22" s="307"/>
      <c r="D22" s="308"/>
      <c r="E22" s="307"/>
      <c r="F22" s="307"/>
      <c r="G22" s="309"/>
    </row>
    <row r="23" spans="1:7">
      <c r="A23" s="298">
        <v>15</v>
      </c>
      <c r="B23" s="299" t="s">
        <v>396</v>
      </c>
      <c r="C23" s="701">
        <v>704271242.73002505</v>
      </c>
      <c r="D23" s="702">
        <v>174472800</v>
      </c>
      <c r="E23" s="701">
        <v>0</v>
      </c>
      <c r="F23" s="701">
        <v>0</v>
      </c>
      <c r="G23" s="300">
        <v>24120348.819124356</v>
      </c>
    </row>
    <row r="24" spans="1:7">
      <c r="A24" s="298">
        <v>16</v>
      </c>
      <c r="B24" s="299" t="s">
        <v>397</v>
      </c>
      <c r="C24" s="616">
        <f>SUM(C25:C27,C29,C31)</f>
        <v>1896550.8176455898</v>
      </c>
      <c r="D24" s="618">
        <f t="shared" ref="D24:G24" si="3">SUM(D25:D27,D29,D31)</f>
        <v>676875631.12659645</v>
      </c>
      <c r="E24" s="616">
        <f t="shared" si="3"/>
        <v>387612672.40089929</v>
      </c>
      <c r="F24" s="616">
        <f t="shared" si="3"/>
        <v>1363107565.5957062</v>
      </c>
      <c r="G24" s="300">
        <f t="shared" si="3"/>
        <v>1637933416.4046934</v>
      </c>
    </row>
    <row r="25" spans="1:7">
      <c r="A25" s="298">
        <v>17</v>
      </c>
      <c r="B25" s="301" t="s">
        <v>398</v>
      </c>
      <c r="C25" s="616">
        <v>0</v>
      </c>
      <c r="D25" s="618">
        <v>0</v>
      </c>
      <c r="E25" s="616">
        <v>0</v>
      </c>
      <c r="F25" s="616">
        <v>0</v>
      </c>
      <c r="G25" s="300"/>
    </row>
    <row r="26" spans="1:7" ht="27.6">
      <c r="A26" s="298">
        <v>18</v>
      </c>
      <c r="B26" s="301" t="s">
        <v>399</v>
      </c>
      <c r="C26" s="616">
        <v>1896550.8176455898</v>
      </c>
      <c r="D26" s="618">
        <v>4016024.0606500003</v>
      </c>
      <c r="E26" s="616">
        <v>37275430.81865</v>
      </c>
      <c r="F26" s="616">
        <v>37286.484800000006</v>
      </c>
      <c r="G26" s="300">
        <v>19277405.503222499</v>
      </c>
    </row>
    <row r="27" spans="1:7">
      <c r="A27" s="298">
        <v>19</v>
      </c>
      <c r="B27" s="301" t="s">
        <v>400</v>
      </c>
      <c r="C27" s="616"/>
      <c r="D27" s="618">
        <v>627680986.36697567</v>
      </c>
      <c r="E27" s="616">
        <v>316544863.47991204</v>
      </c>
      <c r="F27" s="616">
        <v>1088148800.8857026</v>
      </c>
      <c r="G27" s="300">
        <v>1397039405.676291</v>
      </c>
    </row>
    <row r="28" spans="1:7">
      <c r="A28" s="298">
        <v>20</v>
      </c>
      <c r="B28" s="310" t="s">
        <v>401</v>
      </c>
      <c r="C28" s="616"/>
      <c r="D28" s="618">
        <v>0</v>
      </c>
      <c r="E28" s="616">
        <v>0</v>
      </c>
      <c r="F28" s="616">
        <v>0</v>
      </c>
      <c r="G28" s="300">
        <v>0</v>
      </c>
    </row>
    <row r="29" spans="1:7">
      <c r="A29" s="298">
        <v>21</v>
      </c>
      <c r="B29" s="301" t="s">
        <v>402</v>
      </c>
      <c r="C29" s="616"/>
      <c r="D29" s="618">
        <v>44783121.318545058</v>
      </c>
      <c r="E29" s="616">
        <v>32270500.449458309</v>
      </c>
      <c r="F29" s="616">
        <v>257760753.33448637</v>
      </c>
      <c r="G29" s="300">
        <v>206071300.55141783</v>
      </c>
    </row>
    <row r="30" spans="1:7">
      <c r="A30" s="298">
        <v>22</v>
      </c>
      <c r="B30" s="310" t="s">
        <v>401</v>
      </c>
      <c r="C30" s="616"/>
      <c r="D30" s="618">
        <v>44783121.318545058</v>
      </c>
      <c r="E30" s="616">
        <v>32270500.449458309</v>
      </c>
      <c r="F30" s="616">
        <v>257760753.33448637</v>
      </c>
      <c r="G30" s="300">
        <v>206071300.55141783</v>
      </c>
    </row>
    <row r="31" spans="1:7">
      <c r="A31" s="298">
        <v>23</v>
      </c>
      <c r="B31" s="301" t="s">
        <v>403</v>
      </c>
      <c r="C31" s="616"/>
      <c r="D31" s="618">
        <v>395499.38042574021</v>
      </c>
      <c r="E31" s="616">
        <v>1521877.6528789557</v>
      </c>
      <c r="F31" s="616">
        <v>17160724.890717216</v>
      </c>
      <c r="G31" s="300">
        <v>15545304.673761981</v>
      </c>
    </row>
    <row r="32" spans="1:7">
      <c r="A32" s="298">
        <v>24</v>
      </c>
      <c r="B32" s="299" t="s">
        <v>404</v>
      </c>
      <c r="C32" s="616">
        <v>0</v>
      </c>
      <c r="D32" s="618">
        <v>0</v>
      </c>
      <c r="E32" s="616">
        <v>0</v>
      </c>
      <c r="F32" s="616">
        <v>0</v>
      </c>
      <c r="G32" s="300">
        <v>0</v>
      </c>
    </row>
    <row r="33" spans="1:7">
      <c r="A33" s="298">
        <v>25</v>
      </c>
      <c r="B33" s="299" t="s">
        <v>405</v>
      </c>
      <c r="C33" s="616">
        <f>SUM(C34:C35)</f>
        <v>160227276.0590843</v>
      </c>
      <c r="D33" s="616">
        <f>SUM(D34:D35)</f>
        <v>48084275.47552973</v>
      </c>
      <c r="E33" s="616">
        <f>SUM(E34:E35)</f>
        <v>8817305.1519093383</v>
      </c>
      <c r="F33" s="616">
        <f>SUM(F34:F35)</f>
        <v>128296569.45806378</v>
      </c>
      <c r="G33" s="300">
        <f>SUM(G34:G35)</f>
        <v>316975810.83086765</v>
      </c>
    </row>
    <row r="34" spans="1:7">
      <c r="A34" s="298">
        <v>26</v>
      </c>
      <c r="B34" s="301" t="s">
        <v>406</v>
      </c>
      <c r="C34" s="617"/>
      <c r="D34" s="618">
        <v>2350</v>
      </c>
      <c r="E34" s="616">
        <v>0</v>
      </c>
      <c r="F34" s="616">
        <v>0</v>
      </c>
      <c r="G34" s="300">
        <v>2350</v>
      </c>
    </row>
    <row r="35" spans="1:7">
      <c r="A35" s="298">
        <v>27</v>
      </c>
      <c r="B35" s="301" t="s">
        <v>407</v>
      </c>
      <c r="C35" s="616">
        <v>160227276.0590843</v>
      </c>
      <c r="D35" s="618">
        <v>48081925.47552973</v>
      </c>
      <c r="E35" s="616">
        <v>8817305.1519093383</v>
      </c>
      <c r="F35" s="616">
        <v>128296569.45806378</v>
      </c>
      <c r="G35" s="300">
        <v>316973460.83086765</v>
      </c>
    </row>
    <row r="36" spans="1:7">
      <c r="A36" s="298">
        <v>28</v>
      </c>
      <c r="B36" s="299" t="s">
        <v>408</v>
      </c>
      <c r="C36" s="616">
        <v>180780514.16999996</v>
      </c>
      <c r="D36" s="618">
        <v>13083241.47487908</v>
      </c>
      <c r="E36" s="616">
        <v>9364260.8359736372</v>
      </c>
      <c r="F36" s="616">
        <v>14436055.700179907</v>
      </c>
      <c r="G36" s="300">
        <v>13449184.294612257</v>
      </c>
    </row>
    <row r="37" spans="1:7">
      <c r="A37" s="302">
        <v>29</v>
      </c>
      <c r="B37" s="303" t="s">
        <v>409</v>
      </c>
      <c r="C37" s="617"/>
      <c r="D37" s="617"/>
      <c r="E37" s="617"/>
      <c r="F37" s="617"/>
      <c r="G37" s="304">
        <f>SUM(G23:G24,G32:G33,G36)</f>
        <v>1992478760.3492978</v>
      </c>
    </row>
    <row r="38" spans="1:7">
      <c r="A38" s="294"/>
      <c r="B38" s="311"/>
      <c r="C38" s="703"/>
      <c r="D38" s="703"/>
      <c r="E38" s="703"/>
      <c r="F38" s="703"/>
      <c r="G38" s="312"/>
    </row>
    <row r="39" spans="1:7" ht="15" thickBot="1">
      <c r="A39" s="313">
        <v>30</v>
      </c>
      <c r="B39" s="314" t="s">
        <v>410</v>
      </c>
      <c r="C39" s="189"/>
      <c r="D39" s="190"/>
      <c r="E39" s="190"/>
      <c r="F39" s="191"/>
      <c r="G39" s="315">
        <f>IFERROR(G21/G37,0)</f>
        <v>1.272045266562448</v>
      </c>
    </row>
    <row r="42" spans="1:7" ht="41.4">
      <c r="B42" s="286" t="s">
        <v>411</v>
      </c>
    </row>
  </sheetData>
  <mergeCells count="2">
    <mergeCell ref="C5:F5"/>
    <mergeCell ref="G5:G6"/>
  </mergeCells>
  <pageMargins left="0.7" right="0.7" top="0.75" bottom="0.75" header="0.3" footer="0.3"/>
  <pageSetup scale="4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sheetViews>
  <sheetFormatPr defaultColWidth="9.109375" defaultRowHeight="14.4"/>
  <cols>
    <col min="1" max="1" width="9.5546875" style="3" bestFit="1" customWidth="1"/>
    <col min="2" max="2" width="86" style="3" customWidth="1"/>
    <col min="3" max="3" width="15.109375" style="509" bestFit="1" customWidth="1"/>
    <col min="4" max="5" width="15.109375" style="532" bestFit="1" customWidth="1"/>
    <col min="6" max="7" width="15.44140625" style="532" bestFit="1" customWidth="1"/>
    <col min="8" max="8" width="6.6640625" style="511" customWidth="1"/>
    <col min="9" max="9" width="11.33203125" style="511" customWidth="1"/>
    <col min="10" max="10" width="14.5546875" style="511" bestFit="1" customWidth="1"/>
    <col min="11" max="11" width="14.88671875" style="511" bestFit="1" customWidth="1"/>
    <col min="12" max="12" width="14.33203125" style="511" bestFit="1" customWidth="1"/>
    <col min="13" max="13" width="6.6640625" style="5" customWidth="1"/>
    <col min="14" max="16384" width="9.109375" style="5"/>
  </cols>
  <sheetData>
    <row r="1" spans="1:12">
      <c r="A1" s="2" t="s">
        <v>30</v>
      </c>
      <c r="B1" s="3" t="str">
        <f>'Info '!C2</f>
        <v>JSC "Liberty Bank"</v>
      </c>
    </row>
    <row r="2" spans="1:12">
      <c r="A2" s="2" t="s">
        <v>31</v>
      </c>
      <c r="B2" s="536">
        <v>45107</v>
      </c>
      <c r="C2" s="508"/>
      <c r="D2" s="507"/>
      <c r="E2" s="507"/>
      <c r="F2" s="507"/>
      <c r="G2" s="507"/>
      <c r="H2" s="506"/>
    </row>
    <row r="3" spans="1:12" ht="15" thickBot="1">
      <c r="A3" s="2"/>
      <c r="B3" s="6"/>
      <c r="C3" s="508"/>
      <c r="D3" s="507"/>
      <c r="E3" s="507"/>
      <c r="F3" s="507"/>
      <c r="G3" s="507"/>
      <c r="H3" s="506"/>
    </row>
    <row r="4" spans="1:12" ht="15" customHeight="1" thickBot="1">
      <c r="A4" s="9" t="s">
        <v>93</v>
      </c>
      <c r="B4" s="10" t="s">
        <v>92</v>
      </c>
      <c r="C4" s="505"/>
      <c r="D4" s="799" t="s">
        <v>700</v>
      </c>
      <c r="E4" s="800"/>
      <c r="F4" s="800"/>
      <c r="G4" s="801"/>
      <c r="H4" s="506"/>
      <c r="I4" s="802" t="s">
        <v>701</v>
      </c>
      <c r="J4" s="803"/>
      <c r="K4" s="803"/>
      <c r="L4" s="804"/>
    </row>
    <row r="5" spans="1:12">
      <c r="A5" s="482" t="s">
        <v>6</v>
      </c>
      <c r="B5" s="12"/>
      <c r="C5" s="475" t="str">
        <f>INT((MONTH($B$2))/3)&amp;"Q"&amp;"-"&amp;YEAR($B$2)</f>
        <v>2Q-2023</v>
      </c>
      <c r="D5" s="504" t="str">
        <f>IF(INT(MONTH($B$2))=3, "4"&amp;"Q"&amp;"-"&amp;YEAR($B$2)-1, IF(INT(MONTH($B$2))=6, "1"&amp;"Q"&amp;"-"&amp;YEAR($B$2), IF(INT(MONTH($B$2))=9, "2"&amp;"Q"&amp;"-"&amp;YEAR($B$2),IF(INT(MONTH($B$2))=12, "3"&amp;"Q"&amp;"-"&amp;YEAR($B$2), 0))))</f>
        <v>1Q-2023</v>
      </c>
      <c r="E5" s="504" t="str">
        <f>IF(INT(MONTH($B$2))=3, "3"&amp;"Q"&amp;"-"&amp;YEAR($B$2)-1, IF(INT(MONTH($B$2))=6, "4"&amp;"Q"&amp;"-"&amp;YEAR($B$2)-1, IF(INT(MONTH($B$2))=9, "1"&amp;"Q"&amp;"-"&amp;YEAR($B$2),IF(INT(MONTH($B$2))=12, "2"&amp;"Q"&amp;"-"&amp;YEAR($B$2), 0))))</f>
        <v>4Q-2022</v>
      </c>
      <c r="F5" s="504" t="str">
        <f>IF(INT(MONTH($B$2))=3, "2"&amp;"Q"&amp;"-"&amp;YEAR($B$2)-1, IF(INT(MONTH($B$2))=6, "3"&amp;"Q"&amp;"-"&amp;YEAR($B$2)-1, IF(INT(MONTH($B$2))=9, "4"&amp;"Q"&amp;"-"&amp;YEAR($B$2)-1,IF(INT(MONTH($B$2))=12, "1"&amp;"Q"&amp;"-"&amp;YEAR($B$2), 0))))</f>
        <v>3Q-2022</v>
      </c>
      <c r="G5" s="503" t="str">
        <f>IF(INT(MONTH($B$2))=3, "1"&amp;"Q"&amp;"-"&amp;YEAR($B$2)-1, IF(INT(MONTH($B$2))=6, "2"&amp;"Q"&amp;"-"&amp;YEAR($B$2)-1, IF(INT(MONTH($B$2))=9, "3"&amp;"Q"&amp;"-"&amp;YEAR($B$2)-1,IF(INT(MONTH($B$2))=12, "4"&amp;"Q"&amp;"-"&amp;YEAR($B$2)-1, 0))))</f>
        <v>2Q-2022</v>
      </c>
      <c r="I5" s="502" t="str">
        <f>D5</f>
        <v>1Q-2023</v>
      </c>
      <c r="J5" s="504" t="str">
        <f t="shared" ref="J5:L5" si="0">E5</f>
        <v>4Q-2022</v>
      </c>
      <c r="K5" s="504" t="str">
        <f t="shared" si="0"/>
        <v>3Q-2022</v>
      </c>
      <c r="L5" s="503" t="str">
        <f t="shared" si="0"/>
        <v>2Q-2022</v>
      </c>
    </row>
    <row r="6" spans="1:12">
      <c r="A6" s="481"/>
      <c r="B6" s="480" t="s">
        <v>91</v>
      </c>
      <c r="C6" s="501"/>
      <c r="D6" s="501"/>
      <c r="E6" s="501"/>
      <c r="F6" s="501"/>
      <c r="G6" s="500"/>
      <c r="I6" s="499"/>
      <c r="J6" s="501"/>
      <c r="K6" s="501"/>
      <c r="L6" s="500"/>
    </row>
    <row r="7" spans="1:12">
      <c r="A7" s="13"/>
      <c r="B7" s="479" t="s">
        <v>89</v>
      </c>
      <c r="C7" s="501"/>
      <c r="D7" s="501"/>
      <c r="E7" s="501"/>
      <c r="F7" s="501"/>
      <c r="G7" s="500"/>
      <c r="I7" s="499"/>
      <c r="J7" s="501"/>
      <c r="K7" s="501"/>
      <c r="L7" s="500"/>
    </row>
    <row r="8" spans="1:12">
      <c r="A8" s="282">
        <v>1</v>
      </c>
      <c r="B8" s="478" t="s">
        <v>363</v>
      </c>
      <c r="C8" s="474">
        <v>362755876.04808193</v>
      </c>
      <c r="D8" s="515">
        <v>339091387.01284665</v>
      </c>
      <c r="E8" s="515">
        <v>318182648.48792332</v>
      </c>
      <c r="F8" s="515">
        <v>315643038.84666014</v>
      </c>
      <c r="G8" s="514">
        <v>299049757.85764086</v>
      </c>
      <c r="I8" s="748"/>
      <c r="J8" s="498">
        <v>304656174.07479</v>
      </c>
      <c r="K8" s="498">
        <v>280035312</v>
      </c>
      <c r="L8" s="514">
        <v>261959760</v>
      </c>
    </row>
    <row r="9" spans="1:12">
      <c r="A9" s="282">
        <v>2</v>
      </c>
      <c r="B9" s="478" t="s">
        <v>364</v>
      </c>
      <c r="C9" s="474">
        <v>367321260.04808193</v>
      </c>
      <c r="D9" s="515">
        <v>343656771.01284665</v>
      </c>
      <c r="E9" s="515">
        <v>322748032.48792332</v>
      </c>
      <c r="F9" s="515">
        <v>320208422.84666014</v>
      </c>
      <c r="G9" s="514">
        <v>303615141.85764086</v>
      </c>
      <c r="I9" s="748"/>
      <c r="J9" s="498">
        <v>309221558.07479</v>
      </c>
      <c r="K9" s="498">
        <v>284600696</v>
      </c>
      <c r="L9" s="514">
        <v>266525144</v>
      </c>
    </row>
    <row r="10" spans="1:12">
      <c r="A10" s="282">
        <v>3</v>
      </c>
      <c r="B10" s="478" t="s">
        <v>142</v>
      </c>
      <c r="C10" s="474">
        <v>430902274.34608197</v>
      </c>
      <c r="D10" s="515">
        <v>410327314.85284668</v>
      </c>
      <c r="E10" s="515">
        <v>379786204.40792334</v>
      </c>
      <c r="F10" s="515">
        <v>380938395.29466015</v>
      </c>
      <c r="G10" s="514">
        <v>367075077.88364089</v>
      </c>
      <c r="I10" s="748"/>
      <c r="J10" s="498">
        <v>395255135.79429698</v>
      </c>
      <c r="K10" s="498">
        <v>373535018</v>
      </c>
      <c r="L10" s="514">
        <v>357475246</v>
      </c>
    </row>
    <row r="11" spans="1:12">
      <c r="A11" s="282">
        <v>4</v>
      </c>
      <c r="B11" s="478" t="s">
        <v>366</v>
      </c>
      <c r="C11" s="474">
        <v>232545218.93363068</v>
      </c>
      <c r="D11" s="515">
        <v>232855011.40294367</v>
      </c>
      <c r="E11" s="515">
        <v>214999240.89426437</v>
      </c>
      <c r="F11" s="515">
        <v>219255980.94540113</v>
      </c>
      <c r="G11" s="514">
        <v>212289803.27835834</v>
      </c>
      <c r="I11" s="748"/>
      <c r="J11" s="498">
        <v>223364270.20872572</v>
      </c>
      <c r="K11" s="498">
        <v>214071353</v>
      </c>
      <c r="L11" s="514">
        <v>209656603</v>
      </c>
    </row>
    <row r="12" spans="1:12">
      <c r="A12" s="282">
        <v>5</v>
      </c>
      <c r="B12" s="478" t="s">
        <v>367</v>
      </c>
      <c r="C12" s="474">
        <v>299246193.97942567</v>
      </c>
      <c r="D12" s="515">
        <v>299397119.87828332</v>
      </c>
      <c r="E12" s="515">
        <v>252247753.37256491</v>
      </c>
      <c r="F12" s="515">
        <v>257713710.25724071</v>
      </c>
      <c r="G12" s="514">
        <v>249820186.96012047</v>
      </c>
      <c r="I12" s="748"/>
      <c r="J12" s="498">
        <v>262986369.790757</v>
      </c>
      <c r="K12" s="498">
        <v>252043780</v>
      </c>
      <c r="L12" s="514">
        <v>246912400</v>
      </c>
    </row>
    <row r="13" spans="1:12">
      <c r="A13" s="282">
        <v>6</v>
      </c>
      <c r="B13" s="478" t="s">
        <v>365</v>
      </c>
      <c r="C13" s="474">
        <v>387727507.47445738</v>
      </c>
      <c r="D13" s="515">
        <v>387665681.49837297</v>
      </c>
      <c r="E13" s="515">
        <v>355379682.30216306</v>
      </c>
      <c r="F13" s="515">
        <v>364540790.96459305</v>
      </c>
      <c r="G13" s="514">
        <v>340854273.6581465</v>
      </c>
      <c r="I13" s="748"/>
      <c r="J13" s="498">
        <v>372963463.38351107</v>
      </c>
      <c r="K13" s="498">
        <v>357498213</v>
      </c>
      <c r="L13" s="514">
        <v>337282930</v>
      </c>
    </row>
    <row r="14" spans="1:12">
      <c r="A14" s="13"/>
      <c r="B14" s="480" t="s">
        <v>369</v>
      </c>
      <c r="C14" s="501"/>
      <c r="D14" s="501"/>
      <c r="E14" s="501"/>
      <c r="F14" s="501"/>
      <c r="G14" s="500"/>
      <c r="I14" s="499"/>
      <c r="J14" s="501"/>
      <c r="K14" s="501"/>
      <c r="L14" s="500"/>
    </row>
    <row r="15" spans="1:12" ht="15" customHeight="1">
      <c r="A15" s="282">
        <v>7</v>
      </c>
      <c r="B15" s="478" t="s">
        <v>368</v>
      </c>
      <c r="C15" s="473">
        <v>2724116052.1454225</v>
      </c>
      <c r="D15" s="515">
        <v>2709991779.6421099</v>
      </c>
      <c r="E15" s="515">
        <v>2609882836.8143373</v>
      </c>
      <c r="F15" s="515">
        <v>2708577039.3449993</v>
      </c>
      <c r="G15" s="514">
        <v>2631468593.884819</v>
      </c>
      <c r="I15" s="749"/>
      <c r="J15" s="497">
        <v>2789371291.1460576</v>
      </c>
      <c r="K15" s="497">
        <v>2673360965</v>
      </c>
      <c r="L15" s="514">
        <v>2612920174</v>
      </c>
    </row>
    <row r="16" spans="1:12">
      <c r="A16" s="13"/>
      <c r="B16" s="480" t="s">
        <v>370</v>
      </c>
      <c r="C16" s="501"/>
      <c r="D16" s="501"/>
      <c r="E16" s="501"/>
      <c r="F16" s="501"/>
      <c r="G16" s="500"/>
      <c r="I16" s="499"/>
      <c r="J16" s="501"/>
      <c r="K16" s="501"/>
      <c r="L16" s="500"/>
    </row>
    <row r="17" spans="1:12" s="14" customFormat="1">
      <c r="A17" s="282"/>
      <c r="B17" s="479" t="s">
        <v>354</v>
      </c>
      <c r="C17" s="501"/>
      <c r="D17" s="501"/>
      <c r="E17" s="501"/>
      <c r="F17" s="501"/>
      <c r="G17" s="500"/>
      <c r="H17" s="510"/>
      <c r="I17" s="499"/>
      <c r="J17" s="501"/>
      <c r="K17" s="501"/>
      <c r="L17" s="500"/>
    </row>
    <row r="18" spans="1:12">
      <c r="A18" s="11">
        <v>8</v>
      </c>
      <c r="B18" s="478" t="s">
        <v>363</v>
      </c>
      <c r="C18" s="472">
        <v>0.1331646189457999</v>
      </c>
      <c r="D18" s="513">
        <v>0.12512635261854102</v>
      </c>
      <c r="E18" s="513">
        <v>0.12191453348009365</v>
      </c>
      <c r="F18" s="513">
        <v>0.11653463581120455</v>
      </c>
      <c r="G18" s="512">
        <v>0.11364367355650472</v>
      </c>
      <c r="I18" s="750"/>
      <c r="J18" s="496">
        <v>0.10922037343749141</v>
      </c>
      <c r="K18" s="496">
        <v>0.1048</v>
      </c>
      <c r="L18" s="512">
        <v>0.1003</v>
      </c>
    </row>
    <row r="19" spans="1:12" ht="15" customHeight="1">
      <c r="A19" s="11">
        <v>9</v>
      </c>
      <c r="B19" s="478" t="s">
        <v>364</v>
      </c>
      <c r="C19" s="472">
        <v>0.13484053286158348</v>
      </c>
      <c r="D19" s="513">
        <v>0.12681100127109263</v>
      </c>
      <c r="E19" s="513">
        <v>0.12366380127694716</v>
      </c>
      <c r="F19" s="513">
        <v>0.11822016438716265</v>
      </c>
      <c r="G19" s="512">
        <v>0.11537859222914605</v>
      </c>
      <c r="I19" s="750"/>
      <c r="J19" s="496">
        <v>0.11085708061035553</v>
      </c>
      <c r="K19" s="496">
        <v>0.1065</v>
      </c>
      <c r="L19" s="512">
        <v>0.10199999999999999</v>
      </c>
    </row>
    <row r="20" spans="1:12">
      <c r="A20" s="11">
        <v>10</v>
      </c>
      <c r="B20" s="478" t="s">
        <v>142</v>
      </c>
      <c r="C20" s="472">
        <v>0.15818058632513757</v>
      </c>
      <c r="D20" s="513">
        <v>0.1514127525903548</v>
      </c>
      <c r="E20" s="513">
        <v>0.14551848805270362</v>
      </c>
      <c r="F20" s="513">
        <v>0.14064152127154575</v>
      </c>
      <c r="G20" s="512">
        <v>0.13949437919824476</v>
      </c>
      <c r="I20" s="750"/>
      <c r="J20" s="496">
        <v>0.14170043875080543</v>
      </c>
      <c r="K20" s="496">
        <v>0.13969999999999999</v>
      </c>
      <c r="L20" s="512">
        <v>0.1368</v>
      </c>
    </row>
    <row r="21" spans="1:12">
      <c r="A21" s="11">
        <v>11</v>
      </c>
      <c r="B21" s="478" t="s">
        <v>366</v>
      </c>
      <c r="C21" s="472">
        <v>8.5365386232530677E-2</v>
      </c>
      <c r="D21" s="513">
        <v>8.5924619090060453E-2</v>
      </c>
      <c r="E21" s="513">
        <v>8.2378886079306046E-2</v>
      </c>
      <c r="F21" s="513">
        <v>8.0948770428336286E-2</v>
      </c>
      <c r="G21" s="512">
        <v>8.0673508234790053E-2</v>
      </c>
      <c r="I21" s="750"/>
      <c r="J21" s="496">
        <v>8.0076923039153008E-2</v>
      </c>
      <c r="K21" s="496">
        <v>8.0100000000000005E-2</v>
      </c>
      <c r="L21" s="512">
        <v>8.0199999999999994E-2</v>
      </c>
    </row>
    <row r="22" spans="1:12">
      <c r="A22" s="11">
        <v>12</v>
      </c>
      <c r="B22" s="478" t="s">
        <v>367</v>
      </c>
      <c r="C22" s="472">
        <v>0.10985075094130053</v>
      </c>
      <c r="D22" s="513">
        <v>0.11047897714207172</v>
      </c>
      <c r="E22" s="513">
        <v>9.6650987475155159E-2</v>
      </c>
      <c r="F22" s="513">
        <v>9.514726977068455E-2</v>
      </c>
      <c r="G22" s="512">
        <v>9.4935652107218438E-2</v>
      </c>
      <c r="I22" s="750"/>
      <c r="J22" s="496">
        <v>9.4281593356008497E-2</v>
      </c>
      <c r="K22" s="496">
        <v>9.4299999999999995E-2</v>
      </c>
      <c r="L22" s="512">
        <v>9.4500000000000001E-2</v>
      </c>
    </row>
    <row r="23" spans="1:12">
      <c r="A23" s="11">
        <v>13</v>
      </c>
      <c r="B23" s="478" t="s">
        <v>365</v>
      </c>
      <c r="C23" s="472">
        <v>0.14233149397915562</v>
      </c>
      <c r="D23" s="513">
        <v>0.14305050089471813</v>
      </c>
      <c r="E23" s="513">
        <v>0.13616691036443035</v>
      </c>
      <c r="F23" s="513">
        <v>0.13458756596886312</v>
      </c>
      <c r="G23" s="512">
        <v>0.12953005574539109</v>
      </c>
      <c r="I23" s="750"/>
      <c r="J23" s="496">
        <v>0.13370879114134465</v>
      </c>
      <c r="K23" s="496">
        <v>0.13370000000000001</v>
      </c>
      <c r="L23" s="512">
        <v>0.12909999999999999</v>
      </c>
    </row>
    <row r="24" spans="1:12">
      <c r="A24" s="13"/>
      <c r="B24" s="480" t="s">
        <v>88</v>
      </c>
      <c r="C24" s="501"/>
      <c r="D24" s="501"/>
      <c r="E24" s="501"/>
      <c r="F24" s="501"/>
      <c r="G24" s="500"/>
      <c r="I24" s="499"/>
      <c r="J24" s="501"/>
      <c r="K24" s="501"/>
      <c r="L24" s="500"/>
    </row>
    <row r="25" spans="1:12" ht="15" customHeight="1">
      <c r="A25" s="283">
        <v>14</v>
      </c>
      <c r="B25" s="478" t="s">
        <v>87</v>
      </c>
      <c r="C25" s="471">
        <v>0.13676258338176459</v>
      </c>
      <c r="D25" s="471">
        <v>0.1339054844107157</v>
      </c>
      <c r="E25" s="471">
        <v>0.13269085640257341</v>
      </c>
      <c r="F25" s="471">
        <v>0.13239779074982486</v>
      </c>
      <c r="G25" s="550">
        <v>0.13234279137212457</v>
      </c>
      <c r="I25" s="751"/>
      <c r="J25" s="494">
        <v>0.13147239980341136</v>
      </c>
      <c r="K25" s="494">
        <v>0.13059999999999999</v>
      </c>
      <c r="L25" s="493">
        <v>0.12959999999999999</v>
      </c>
    </row>
    <row r="26" spans="1:12">
      <c r="A26" s="283">
        <v>15</v>
      </c>
      <c r="B26" s="478" t="s">
        <v>86</v>
      </c>
      <c r="C26" s="471">
        <v>6.109896003377592E-2</v>
      </c>
      <c r="D26" s="471">
        <v>5.9024258032832726E-2</v>
      </c>
      <c r="E26" s="471">
        <v>5.7789865374658259E-2</v>
      </c>
      <c r="F26" s="471">
        <v>5.7455637919074876E-2</v>
      </c>
      <c r="G26" s="550">
        <v>5.6987707994552037E-2</v>
      </c>
      <c r="I26" s="751"/>
      <c r="J26" s="494">
        <v>5.6929543893366581E-2</v>
      </c>
      <c r="K26" s="494">
        <v>5.6500000000000002E-2</v>
      </c>
      <c r="L26" s="493">
        <v>5.5899999999999998E-2</v>
      </c>
    </row>
    <row r="27" spans="1:12">
      <c r="A27" s="283">
        <v>16</v>
      </c>
      <c r="B27" s="478" t="s">
        <v>85</v>
      </c>
      <c r="C27" s="471">
        <v>3.4778316023107353E-2</v>
      </c>
      <c r="D27" s="471">
        <v>3.0397463985269078E-2</v>
      </c>
      <c r="E27" s="471">
        <v>3.2045881724551001E-2</v>
      </c>
      <c r="F27" s="471">
        <v>3.4215991715720526E-2</v>
      </c>
      <c r="G27" s="550">
        <v>3.2699862228289765E-2</v>
      </c>
      <c r="I27" s="751"/>
      <c r="J27" s="494">
        <v>3.7222877606409049E-2</v>
      </c>
      <c r="K27" s="494">
        <v>3.7100000000000001E-2</v>
      </c>
      <c r="L27" s="493">
        <v>3.5099999999999999E-2</v>
      </c>
    </row>
    <row r="28" spans="1:12">
      <c r="A28" s="283">
        <v>17</v>
      </c>
      <c r="B28" s="478" t="s">
        <v>84</v>
      </c>
      <c r="C28" s="471">
        <v>7.5663623347988665E-2</v>
      </c>
      <c r="D28" s="471">
        <v>7.4881226377882984E-2</v>
      </c>
      <c r="E28" s="471">
        <v>7.490099102791517E-2</v>
      </c>
      <c r="F28" s="471">
        <v>7.4942152830749995E-2</v>
      </c>
      <c r="G28" s="550">
        <v>7.5355083377572546E-2</v>
      </c>
      <c r="I28" s="751"/>
      <c r="J28" s="494">
        <v>7.4542855910044795E-2</v>
      </c>
      <c r="K28" s="494">
        <v>7.3999999999999996E-2</v>
      </c>
      <c r="L28" s="493">
        <v>7.3700000000000002E-2</v>
      </c>
    </row>
    <row r="29" spans="1:12">
      <c r="A29" s="283">
        <v>18</v>
      </c>
      <c r="B29" s="478" t="s">
        <v>166</v>
      </c>
      <c r="C29" s="471">
        <v>2.1600462616840309E-2</v>
      </c>
      <c r="D29" s="471">
        <v>2.374686997911098E-2</v>
      </c>
      <c r="E29" s="471">
        <v>1.7008685850698028E-2</v>
      </c>
      <c r="F29" s="471">
        <v>2.1814664234609586E-2</v>
      </c>
      <c r="G29" s="550">
        <v>2.222101186238986E-2</v>
      </c>
      <c r="I29" s="751"/>
      <c r="J29" s="494">
        <v>2.0148617630484537E-2</v>
      </c>
      <c r="K29" s="494">
        <v>1.6299999999999999E-2</v>
      </c>
      <c r="L29" s="493">
        <v>1.2999999999999999E-2</v>
      </c>
    </row>
    <row r="30" spans="1:12">
      <c r="A30" s="283">
        <v>19</v>
      </c>
      <c r="B30" s="478" t="s">
        <v>167</v>
      </c>
      <c r="C30" s="471">
        <v>0.18538077589134191</v>
      </c>
      <c r="D30" s="471">
        <v>0.20928921131023481</v>
      </c>
      <c r="E30" s="471">
        <v>0.14794515226573307</v>
      </c>
      <c r="F30" s="471">
        <v>0.18844380572641864</v>
      </c>
      <c r="G30" s="550">
        <v>0.18994483796461667</v>
      </c>
      <c r="I30" s="751"/>
      <c r="J30" s="494">
        <v>0.1830087230676733</v>
      </c>
      <c r="K30" s="494">
        <v>0.1492</v>
      </c>
      <c r="L30" s="493">
        <v>0.1178</v>
      </c>
    </row>
    <row r="31" spans="1:12">
      <c r="A31" s="13"/>
      <c r="B31" s="480" t="s">
        <v>229</v>
      </c>
      <c r="C31" s="492"/>
      <c r="D31" s="492"/>
      <c r="E31" s="492"/>
      <c r="F31" s="492"/>
      <c r="G31" s="491"/>
      <c r="I31" s="752"/>
      <c r="J31" s="492"/>
      <c r="K31" s="492"/>
      <c r="L31" s="491"/>
    </row>
    <row r="32" spans="1:12">
      <c r="A32" s="283">
        <v>20</v>
      </c>
      <c r="B32" s="478" t="s">
        <v>83</v>
      </c>
      <c r="C32" s="549">
        <v>4.2063429359053078E-2</v>
      </c>
      <c r="D32" s="549">
        <v>3.918427778889131E-2</v>
      </c>
      <c r="E32" s="549">
        <v>3.7707640205578798E-2</v>
      </c>
      <c r="F32" s="549">
        <v>3.9343103073369023E-2</v>
      </c>
      <c r="G32" s="551">
        <v>4.0121715540828683E-2</v>
      </c>
      <c r="I32" s="751"/>
      <c r="J32" s="494">
        <v>3.9791137817082468E-2</v>
      </c>
      <c r="K32" s="494">
        <v>4.7600000000000003E-2</v>
      </c>
      <c r="L32" s="493">
        <v>5.1200000000000002E-2</v>
      </c>
    </row>
    <row r="33" spans="1:12" ht="15" customHeight="1">
      <c r="A33" s="283">
        <v>21</v>
      </c>
      <c r="B33" s="478" t="s">
        <v>712</v>
      </c>
      <c r="C33" s="549">
        <v>4.7443619509338231E-2</v>
      </c>
      <c r="D33" s="549">
        <v>4.6661310837162427E-2</v>
      </c>
      <c r="E33" s="549">
        <v>4.647979016099351E-2</v>
      </c>
      <c r="F33" s="549">
        <v>4.5820945174762699E-2</v>
      </c>
      <c r="G33" s="551">
        <v>4.6397432385803065E-2</v>
      </c>
      <c r="I33" s="751"/>
      <c r="J33" s="494">
        <v>5.2254218293599719E-2</v>
      </c>
      <c r="K33" s="494">
        <v>5.4600000000000003E-2</v>
      </c>
      <c r="L33" s="493">
        <v>5.5300000000000002E-2</v>
      </c>
    </row>
    <row r="34" spans="1:12">
      <c r="A34" s="283">
        <v>22</v>
      </c>
      <c r="B34" s="478" t="s">
        <v>82</v>
      </c>
      <c r="C34" s="471">
        <v>0.17581367630952</v>
      </c>
      <c r="D34" s="471">
        <v>0.18373986066087525</v>
      </c>
      <c r="E34" s="471">
        <v>0.20147680870913523</v>
      </c>
      <c r="F34" s="471">
        <v>0.20242441066625103</v>
      </c>
      <c r="G34" s="550">
        <v>0.20710314603809726</v>
      </c>
      <c r="I34" s="751"/>
      <c r="J34" s="494">
        <v>0.20368419464471332</v>
      </c>
      <c r="K34" s="494">
        <v>0.20669999999999999</v>
      </c>
      <c r="L34" s="493">
        <v>0.21110000000000001</v>
      </c>
    </row>
    <row r="35" spans="1:12" ht="15" customHeight="1">
      <c r="A35" s="283">
        <v>23</v>
      </c>
      <c r="B35" s="478" t="s">
        <v>81</v>
      </c>
      <c r="C35" s="471">
        <v>0.20936299372718514</v>
      </c>
      <c r="D35" s="471">
        <v>0.23502780196466114</v>
      </c>
      <c r="E35" s="471">
        <v>0.23677846672506755</v>
      </c>
      <c r="F35" s="471">
        <v>0.26485434759038307</v>
      </c>
      <c r="G35" s="550">
        <v>0.25621058500972094</v>
      </c>
      <c r="I35" s="751"/>
      <c r="J35" s="494">
        <v>0.23596077425657788</v>
      </c>
      <c r="K35" s="494">
        <v>0.26350000000000001</v>
      </c>
      <c r="L35" s="493">
        <v>0.25459999999999999</v>
      </c>
    </row>
    <row r="36" spans="1:12">
      <c r="A36" s="283">
        <v>24</v>
      </c>
      <c r="B36" s="478" t="s">
        <v>80</v>
      </c>
      <c r="C36" s="471">
        <v>7.1733079075459782E-2</v>
      </c>
      <c r="D36" s="471">
        <v>3.3784568803086445E-2</v>
      </c>
      <c r="E36" s="471">
        <v>0.25307332964912788</v>
      </c>
      <c r="F36" s="471">
        <v>0.20398759483214146</v>
      </c>
      <c r="G36" s="550">
        <v>0.16836172882923783</v>
      </c>
      <c r="I36" s="751"/>
      <c r="J36" s="494">
        <v>0.26681078489664128</v>
      </c>
      <c r="K36" s="494">
        <v>0.2077</v>
      </c>
      <c r="L36" s="493">
        <v>0.1726</v>
      </c>
    </row>
    <row r="37" spans="1:12" ht="15" customHeight="1">
      <c r="A37" s="13"/>
      <c r="B37" s="480" t="s">
        <v>230</v>
      </c>
      <c r="C37" s="492"/>
      <c r="D37" s="492"/>
      <c r="E37" s="492"/>
      <c r="F37" s="492"/>
      <c r="G37" s="491"/>
      <c r="I37" s="752"/>
      <c r="J37" s="492"/>
      <c r="K37" s="492"/>
      <c r="L37" s="491"/>
    </row>
    <row r="38" spans="1:12" ht="15" customHeight="1">
      <c r="A38" s="283">
        <v>25</v>
      </c>
      <c r="B38" s="478" t="s">
        <v>79</v>
      </c>
      <c r="C38" s="549">
        <v>0.1966751781841462</v>
      </c>
      <c r="D38" s="471">
        <v>0.19797734192973238</v>
      </c>
      <c r="E38" s="471">
        <v>0</v>
      </c>
      <c r="F38" s="471">
        <v>0</v>
      </c>
      <c r="G38" s="550">
        <v>0</v>
      </c>
      <c r="I38" s="751"/>
      <c r="J38" s="494">
        <v>0.21841367434706813</v>
      </c>
      <c r="K38" s="494">
        <v>0.21290000000000001</v>
      </c>
      <c r="L38" s="488">
        <v>0.23499999999999999</v>
      </c>
    </row>
    <row r="39" spans="1:12" ht="15" customHeight="1">
      <c r="A39" s="283">
        <v>26</v>
      </c>
      <c r="B39" s="478" t="s">
        <v>78</v>
      </c>
      <c r="C39" s="471">
        <v>0.25890168905712457</v>
      </c>
      <c r="D39" s="471">
        <v>0.27976177581919986</v>
      </c>
      <c r="E39" s="471">
        <v>0.30331887044337252</v>
      </c>
      <c r="F39" s="471">
        <v>0.31418332543389671</v>
      </c>
      <c r="G39" s="550">
        <v>0.32570636890802396</v>
      </c>
      <c r="I39" s="751"/>
      <c r="J39" s="494">
        <v>0.30560732045202155</v>
      </c>
      <c r="K39" s="494">
        <v>0.3145</v>
      </c>
      <c r="L39" s="488">
        <v>0.32590000000000002</v>
      </c>
    </row>
    <row r="40" spans="1:12" ht="15" customHeight="1">
      <c r="A40" s="283">
        <v>27</v>
      </c>
      <c r="B40" s="478" t="s">
        <v>77</v>
      </c>
      <c r="C40" s="471">
        <v>0.33472731996779326</v>
      </c>
      <c r="D40" s="471">
        <v>0.34371171855070615</v>
      </c>
      <c r="E40" s="471">
        <v>0.38133319868943566</v>
      </c>
      <c r="F40" s="471">
        <v>0.40973124285526974</v>
      </c>
      <c r="G40" s="550">
        <v>0.41604861578476765</v>
      </c>
      <c r="I40" s="751"/>
      <c r="J40" s="494">
        <v>0.38588952955000083</v>
      </c>
      <c r="K40" s="494">
        <v>0.41489999999999999</v>
      </c>
      <c r="L40" s="488">
        <v>0.42059999999999997</v>
      </c>
    </row>
    <row r="41" spans="1:12" ht="15" customHeight="1">
      <c r="A41" s="284"/>
      <c r="B41" s="480" t="s">
        <v>271</v>
      </c>
      <c r="C41" s="501"/>
      <c r="D41" s="501"/>
      <c r="E41" s="501"/>
      <c r="F41" s="501"/>
      <c r="G41" s="500"/>
      <c r="I41" s="499"/>
      <c r="J41" s="501"/>
      <c r="K41" s="501"/>
      <c r="L41" s="500"/>
    </row>
    <row r="42" spans="1:12">
      <c r="A42" s="283">
        <v>28</v>
      </c>
      <c r="B42" s="478" t="s">
        <v>254</v>
      </c>
      <c r="C42" s="747">
        <v>734978241.23261356</v>
      </c>
      <c r="D42" s="614">
        <v>736552742.34232473</v>
      </c>
      <c r="E42" s="614">
        <v>0</v>
      </c>
      <c r="F42" s="614">
        <v>0</v>
      </c>
      <c r="G42" s="615">
        <v>0</v>
      </c>
      <c r="I42" s="753"/>
      <c r="J42" s="490">
        <v>852167490.39691901</v>
      </c>
      <c r="K42" s="490">
        <v>813311528</v>
      </c>
      <c r="L42" s="489">
        <v>754163154</v>
      </c>
    </row>
    <row r="43" spans="1:12" ht="15" customHeight="1">
      <c r="A43" s="283">
        <v>29</v>
      </c>
      <c r="B43" s="478" t="s">
        <v>266</v>
      </c>
      <c r="C43" s="747">
        <v>623121545.81503963</v>
      </c>
      <c r="D43" s="614">
        <v>622311276.33739471</v>
      </c>
      <c r="E43" s="614">
        <v>0</v>
      </c>
      <c r="F43" s="614">
        <v>0</v>
      </c>
      <c r="G43" s="615">
        <v>0</v>
      </c>
      <c r="I43" s="753"/>
      <c r="J43" s="490">
        <v>693701041.68759179</v>
      </c>
      <c r="K43" s="490">
        <v>672577687</v>
      </c>
      <c r="L43" s="495">
        <v>692221114</v>
      </c>
    </row>
    <row r="44" spans="1:12" ht="15" customHeight="1">
      <c r="A44" s="477">
        <v>30</v>
      </c>
      <c r="B44" s="476" t="s">
        <v>255</v>
      </c>
      <c r="C44" s="549">
        <v>1.1795102354730262</v>
      </c>
      <c r="D44" s="632">
        <v>1.1835760821775507</v>
      </c>
      <c r="E44" s="632">
        <v>0</v>
      </c>
      <c r="F44" s="632">
        <v>0</v>
      </c>
      <c r="G44" s="633">
        <v>0</v>
      </c>
      <c r="I44" s="751"/>
      <c r="J44" s="494">
        <v>1.2284362271156752</v>
      </c>
      <c r="K44" s="494">
        <v>1.2092000000000001</v>
      </c>
      <c r="L44" s="488">
        <v>1.0894999999999999</v>
      </c>
    </row>
    <row r="45" spans="1:12" ht="15" customHeight="1">
      <c r="A45" s="477"/>
      <c r="B45" s="480" t="s">
        <v>373</v>
      </c>
      <c r="C45" s="501"/>
      <c r="D45" s="501"/>
      <c r="E45" s="501"/>
      <c r="F45" s="501"/>
      <c r="G45" s="500"/>
      <c r="I45" s="499"/>
      <c r="J45" s="501"/>
      <c r="K45" s="501"/>
      <c r="L45" s="500"/>
    </row>
    <row r="46" spans="1:12" ht="15" customHeight="1">
      <c r="A46" s="477">
        <v>31</v>
      </c>
      <c r="B46" s="476" t="s">
        <v>380</v>
      </c>
      <c r="C46" s="547">
        <v>2534523175.8285394</v>
      </c>
      <c r="D46" s="487">
        <v>2467493939.9152069</v>
      </c>
      <c r="E46" s="487">
        <v>2414809308.204433</v>
      </c>
      <c r="F46" s="487">
        <v>2421655736.3259006</v>
      </c>
      <c r="G46" s="486">
        <v>2363624298.9761362</v>
      </c>
      <c r="I46" s="754"/>
      <c r="J46" s="485">
        <v>2401282841.523778</v>
      </c>
      <c r="K46" s="485">
        <v>2386018650</v>
      </c>
      <c r="L46" s="486">
        <v>2326534317</v>
      </c>
    </row>
    <row r="47" spans="1:12" ht="15" customHeight="1">
      <c r="A47" s="477">
        <v>32</v>
      </c>
      <c r="B47" s="476" t="s">
        <v>395</v>
      </c>
      <c r="C47" s="547">
        <v>1992478760.3492975</v>
      </c>
      <c r="D47" s="487">
        <v>1960963020.1486213</v>
      </c>
      <c r="E47" s="487">
        <v>1922368207.7003715</v>
      </c>
      <c r="F47" s="487">
        <v>1842535960.7613354</v>
      </c>
      <c r="G47" s="486">
        <v>1795103271.8651271</v>
      </c>
      <c r="I47" s="754"/>
      <c r="J47" s="485">
        <v>1845372133.4210818</v>
      </c>
      <c r="K47" s="485">
        <v>1763874902</v>
      </c>
      <c r="L47" s="486">
        <v>1726191008</v>
      </c>
    </row>
    <row r="48" spans="1:12" ht="15" thickBot="1">
      <c r="A48" s="285">
        <v>33</v>
      </c>
      <c r="B48" s="117" t="s">
        <v>413</v>
      </c>
      <c r="C48" s="548">
        <v>1.2720452665624487</v>
      </c>
      <c r="D48" s="548">
        <v>1.2583072268890596</v>
      </c>
      <c r="E48" s="548">
        <v>1.2561637768100331</v>
      </c>
      <c r="F48" s="548">
        <v>1.314305819749251</v>
      </c>
      <c r="G48" s="552">
        <v>1.3167065850870581</v>
      </c>
      <c r="I48" s="755"/>
      <c r="J48" s="484">
        <v>1.3012458560713764</v>
      </c>
      <c r="K48" s="484">
        <v>1.3527</v>
      </c>
      <c r="L48" s="483">
        <v>1.3478000000000001</v>
      </c>
    </row>
    <row r="49" spans="1:2">
      <c r="A49" s="15"/>
    </row>
    <row r="50" spans="1:2" ht="40.200000000000003">
      <c r="B50" s="174" t="s">
        <v>709</v>
      </c>
    </row>
    <row r="51" spans="1:2" ht="53.4">
      <c r="B51" s="174" t="s">
        <v>270</v>
      </c>
    </row>
    <row r="53" spans="1:2">
      <c r="B53" s="173"/>
    </row>
  </sheetData>
  <mergeCells count="2">
    <mergeCell ref="D4:G4"/>
    <mergeCell ref="I4:L4"/>
  </mergeCells>
  <pageMargins left="0.7" right="0.7" top="0.75" bottom="0.75" header="0.3" footer="0.3"/>
  <pageSetup paperSize="9" scale="3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heetViews>
  <sheetFormatPr defaultColWidth="9.109375" defaultRowHeight="12"/>
  <cols>
    <col min="1" max="1" width="11.88671875" style="373" bestFit="1" customWidth="1"/>
    <col min="2" max="2" width="84.109375" style="373" customWidth="1"/>
    <col min="3" max="4" width="14.109375" style="373" bestFit="1" customWidth="1"/>
    <col min="5" max="5" width="17.5546875" style="373" bestFit="1" customWidth="1"/>
    <col min="6" max="6" width="14.109375" style="373" bestFit="1" customWidth="1"/>
    <col min="7" max="7" width="19.44140625" style="373" customWidth="1"/>
    <col min="8" max="8" width="15.88671875" style="373" bestFit="1" customWidth="1"/>
    <col min="9" max="16384" width="9.109375" style="373"/>
  </cols>
  <sheetData>
    <row r="1" spans="1:8" ht="13.8">
      <c r="A1" s="316" t="s">
        <v>30</v>
      </c>
      <c r="B1" s="382" t="str">
        <f>'Info '!C2</f>
        <v>JSC "Liberty Bank"</v>
      </c>
    </row>
    <row r="2" spans="1:8">
      <c r="A2" s="317" t="s">
        <v>31</v>
      </c>
      <c r="B2" s="529">
        <f>'1. key ratios '!B2</f>
        <v>45107</v>
      </c>
    </row>
    <row r="3" spans="1:8">
      <c r="A3" s="318" t="s">
        <v>416</v>
      </c>
    </row>
    <row r="5" spans="1:8" ht="12" customHeight="1">
      <c r="A5" s="864" t="s">
        <v>417</v>
      </c>
      <c r="B5" s="865"/>
      <c r="C5" s="870" t="s">
        <v>418</v>
      </c>
      <c r="D5" s="871"/>
      <c r="E5" s="871"/>
      <c r="F5" s="871"/>
      <c r="G5" s="871"/>
      <c r="H5" s="872"/>
    </row>
    <row r="6" spans="1:8">
      <c r="A6" s="866"/>
      <c r="B6" s="867"/>
      <c r="C6" s="873"/>
      <c r="D6" s="874"/>
      <c r="E6" s="874"/>
      <c r="F6" s="874"/>
      <c r="G6" s="874"/>
      <c r="H6" s="875"/>
    </row>
    <row r="7" spans="1:8">
      <c r="A7" s="868"/>
      <c r="B7" s="869"/>
      <c r="C7" s="381" t="s">
        <v>419</v>
      </c>
      <c r="D7" s="381" t="s">
        <v>420</v>
      </c>
      <c r="E7" s="381" t="s">
        <v>421</v>
      </c>
      <c r="F7" s="381" t="s">
        <v>422</v>
      </c>
      <c r="G7" s="381" t="s">
        <v>423</v>
      </c>
      <c r="H7" s="381" t="s">
        <v>64</v>
      </c>
    </row>
    <row r="8" spans="1:8">
      <c r="A8" s="377">
        <v>1</v>
      </c>
      <c r="B8" s="376" t="s">
        <v>51</v>
      </c>
      <c r="C8" s="705">
        <v>73926399.227688834</v>
      </c>
      <c r="D8" s="705">
        <v>52582800.860102549</v>
      </c>
      <c r="E8" s="705">
        <v>219610561.46490929</v>
      </c>
      <c r="F8" s="705">
        <v>20625924.907901373</v>
      </c>
      <c r="G8" s="705">
        <v>2176710.61</v>
      </c>
      <c r="H8" s="704">
        <f t="shared" ref="H8:H20" si="0">SUM(C8:G8)</f>
        <v>368922397.070602</v>
      </c>
    </row>
    <row r="9" spans="1:8">
      <c r="A9" s="377">
        <v>2</v>
      </c>
      <c r="B9" s="376" t="s">
        <v>52</v>
      </c>
      <c r="C9" s="705">
        <v>0</v>
      </c>
      <c r="D9" s="705">
        <v>0</v>
      </c>
      <c r="E9" s="705">
        <v>0</v>
      </c>
      <c r="F9" s="705">
        <v>0</v>
      </c>
      <c r="G9" s="705">
        <v>0</v>
      </c>
      <c r="H9" s="704">
        <f t="shared" si="0"/>
        <v>0</v>
      </c>
    </row>
    <row r="10" spans="1:8">
      <c r="A10" s="377">
        <v>3</v>
      </c>
      <c r="B10" s="376" t="s">
        <v>164</v>
      </c>
      <c r="C10" s="705">
        <v>0</v>
      </c>
      <c r="D10" s="705">
        <v>0</v>
      </c>
      <c r="E10" s="705">
        <v>0</v>
      </c>
      <c r="F10" s="705">
        <v>0</v>
      </c>
      <c r="G10" s="705">
        <v>0</v>
      </c>
      <c r="H10" s="704">
        <f t="shared" si="0"/>
        <v>0</v>
      </c>
    </row>
    <row r="11" spans="1:8">
      <c r="A11" s="377">
        <v>4</v>
      </c>
      <c r="B11" s="376" t="s">
        <v>53</v>
      </c>
      <c r="C11" s="705">
        <v>0</v>
      </c>
      <c r="D11" s="705">
        <v>0</v>
      </c>
      <c r="E11" s="705">
        <v>0</v>
      </c>
      <c r="F11" s="705">
        <v>0</v>
      </c>
      <c r="G11" s="705">
        <v>0</v>
      </c>
      <c r="H11" s="704">
        <f t="shared" si="0"/>
        <v>0</v>
      </c>
    </row>
    <row r="12" spans="1:8">
      <c r="A12" s="377">
        <v>5</v>
      </c>
      <c r="B12" s="376" t="s">
        <v>54</v>
      </c>
      <c r="C12" s="705">
        <v>0</v>
      </c>
      <c r="D12" s="705">
        <v>0</v>
      </c>
      <c r="E12" s="705">
        <v>39310796.960017972</v>
      </c>
      <c r="F12" s="705">
        <v>346864.76</v>
      </c>
      <c r="G12" s="705">
        <v>0</v>
      </c>
      <c r="H12" s="704">
        <f t="shared" si="0"/>
        <v>39657661.72001797</v>
      </c>
    </row>
    <row r="13" spans="1:8">
      <c r="A13" s="377">
        <v>6</v>
      </c>
      <c r="B13" s="376" t="s">
        <v>55</v>
      </c>
      <c r="C13" s="705">
        <v>111312524.83609396</v>
      </c>
      <c r="D13" s="705">
        <v>791133.88005519495</v>
      </c>
      <c r="E13" s="705">
        <v>0</v>
      </c>
      <c r="F13" s="705">
        <v>0</v>
      </c>
      <c r="G13" s="705">
        <v>0</v>
      </c>
      <c r="H13" s="704">
        <f t="shared" si="0"/>
        <v>112103658.71614915</v>
      </c>
    </row>
    <row r="14" spans="1:8">
      <c r="A14" s="377">
        <v>7</v>
      </c>
      <c r="B14" s="376" t="s">
        <v>56</v>
      </c>
      <c r="C14" s="705">
        <v>371872.928316576</v>
      </c>
      <c r="D14" s="705">
        <v>216162875.51786631</v>
      </c>
      <c r="E14" s="705">
        <v>70712910.979990214</v>
      </c>
      <c r="F14" s="705">
        <v>142292279.54136056</v>
      </c>
      <c r="G14" s="705">
        <v>0</v>
      </c>
      <c r="H14" s="704">
        <f t="shared" si="0"/>
        <v>429539938.96753365</v>
      </c>
    </row>
    <row r="15" spans="1:8">
      <c r="A15" s="377">
        <v>8</v>
      </c>
      <c r="B15" s="378" t="s">
        <v>57</v>
      </c>
      <c r="C15" s="705">
        <v>10274510.342256127</v>
      </c>
      <c r="D15" s="705">
        <v>350043936.14249963</v>
      </c>
      <c r="E15" s="705">
        <v>1233477490.0385251</v>
      </c>
      <c r="F15" s="705">
        <v>217917878.15131915</v>
      </c>
      <c r="G15" s="705">
        <v>0</v>
      </c>
      <c r="H15" s="704">
        <f t="shared" si="0"/>
        <v>1811713814.6746001</v>
      </c>
    </row>
    <row r="16" spans="1:8">
      <c r="A16" s="377">
        <v>9</v>
      </c>
      <c r="B16" s="376" t="s">
        <v>58</v>
      </c>
      <c r="C16" s="705">
        <v>37720.088817668002</v>
      </c>
      <c r="D16" s="705">
        <v>16468973.341774443</v>
      </c>
      <c r="E16" s="705">
        <v>156353689.58347812</v>
      </c>
      <c r="F16" s="705">
        <v>222233761.2655524</v>
      </c>
      <c r="G16" s="705">
        <v>0</v>
      </c>
      <c r="H16" s="704">
        <f t="shared" si="0"/>
        <v>395094144.27962267</v>
      </c>
    </row>
    <row r="17" spans="1:8">
      <c r="A17" s="377">
        <v>10</v>
      </c>
      <c r="B17" s="380" t="s">
        <v>431</v>
      </c>
      <c r="C17" s="705">
        <v>6122623.4547236897</v>
      </c>
      <c r="D17" s="705">
        <v>4522783.4792096931</v>
      </c>
      <c r="E17" s="705">
        <v>20021347.464423601</v>
      </c>
      <c r="F17" s="705">
        <v>4167469.4257890419</v>
      </c>
      <c r="G17" s="705">
        <v>0</v>
      </c>
      <c r="H17" s="704">
        <f t="shared" si="0"/>
        <v>34834223.824146025</v>
      </c>
    </row>
    <row r="18" spans="1:8">
      <c r="A18" s="377">
        <v>11</v>
      </c>
      <c r="B18" s="376" t="s">
        <v>60</v>
      </c>
      <c r="C18" s="705">
        <v>0</v>
      </c>
      <c r="D18" s="705">
        <v>0</v>
      </c>
      <c r="E18" s="705">
        <v>0</v>
      </c>
      <c r="F18" s="705">
        <v>0</v>
      </c>
      <c r="G18" s="705">
        <v>1921122</v>
      </c>
      <c r="H18" s="704">
        <f t="shared" si="0"/>
        <v>1921122</v>
      </c>
    </row>
    <row r="19" spans="1:8">
      <c r="A19" s="377">
        <v>12</v>
      </c>
      <c r="B19" s="376" t="s">
        <v>61</v>
      </c>
      <c r="C19" s="705">
        <v>0</v>
      </c>
      <c r="D19" s="705">
        <v>0</v>
      </c>
      <c r="E19" s="705">
        <v>0</v>
      </c>
      <c r="F19" s="705">
        <v>0</v>
      </c>
      <c r="G19" s="705">
        <v>0</v>
      </c>
      <c r="H19" s="704">
        <f t="shared" si="0"/>
        <v>0</v>
      </c>
    </row>
    <row r="20" spans="1:8">
      <c r="A20" s="379">
        <v>13</v>
      </c>
      <c r="B20" s="378" t="s">
        <v>144</v>
      </c>
      <c r="C20" s="705">
        <v>0</v>
      </c>
      <c r="D20" s="705">
        <v>0</v>
      </c>
      <c r="E20" s="705">
        <v>0</v>
      </c>
      <c r="F20" s="705">
        <v>0</v>
      </c>
      <c r="G20" s="705">
        <v>0</v>
      </c>
      <c r="H20" s="704">
        <f t="shared" si="0"/>
        <v>0</v>
      </c>
    </row>
    <row r="21" spans="1:8">
      <c r="A21" s="377">
        <v>14</v>
      </c>
      <c r="B21" s="376" t="s">
        <v>63</v>
      </c>
      <c r="C21" s="705">
        <v>317933059.18000001</v>
      </c>
      <c r="D21" s="705">
        <v>9677370.4520000014</v>
      </c>
      <c r="E21" s="705">
        <v>0</v>
      </c>
      <c r="F21" s="705">
        <v>2378193.9800000009</v>
      </c>
      <c r="G21" s="705">
        <v>168290467.54000008</v>
      </c>
      <c r="H21" s="704">
        <f>SUM(C21:G21)</f>
        <v>498279091.15200013</v>
      </c>
    </row>
    <row r="22" spans="1:8">
      <c r="A22" s="375">
        <v>15</v>
      </c>
      <c r="B22" s="374" t="s">
        <v>64</v>
      </c>
      <c r="C22" s="704">
        <f>SUM(C18:C21)+SUM(C8:C16)</f>
        <v>513856086.60317314</v>
      </c>
      <c r="D22" s="704">
        <f t="shared" ref="D22:H22" si="1">SUM(D18:D21)+SUM(D8:D16)</f>
        <v>645727090.19429815</v>
      </c>
      <c r="E22" s="704">
        <f t="shared" si="1"/>
        <v>1719465449.0269208</v>
      </c>
      <c r="F22" s="704">
        <f t="shared" si="1"/>
        <v>605794902.60613346</v>
      </c>
      <c r="G22" s="704">
        <f t="shared" si="1"/>
        <v>172388300.1500001</v>
      </c>
      <c r="H22" s="704">
        <f t="shared" si="1"/>
        <v>3657231828.5805254</v>
      </c>
    </row>
    <row r="26" spans="1:8" ht="53.25" customHeight="1">
      <c r="B26" s="322"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scale="4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topLeftCell="A2" zoomScaleNormal="100" workbookViewId="0"/>
  </sheetViews>
  <sheetFormatPr defaultColWidth="9.109375" defaultRowHeight="12"/>
  <cols>
    <col min="1" max="1" width="11.88671875" style="383" bestFit="1" customWidth="1"/>
    <col min="2" max="2" width="82.33203125" style="373" customWidth="1"/>
    <col min="3" max="3" width="26.5546875" style="373" customWidth="1"/>
    <col min="4" max="4" width="31.5546875" style="373" customWidth="1"/>
    <col min="5" max="5" width="15.109375" style="319" bestFit="1" customWidth="1"/>
    <col min="6" max="6" width="14" style="319" bestFit="1" customWidth="1"/>
    <col min="7" max="7" width="21.5546875" style="373" bestFit="1" customWidth="1"/>
    <col min="8" max="8" width="20.33203125" style="373" customWidth="1"/>
    <col min="9" max="16384" width="9.109375" style="373"/>
  </cols>
  <sheetData>
    <row r="1" spans="1:8" ht="13.8">
      <c r="A1" s="316" t="s">
        <v>30</v>
      </c>
      <c r="B1" s="382" t="str">
        <f>'Info '!C2</f>
        <v>JSC "Liberty Bank"</v>
      </c>
      <c r="C1" s="396"/>
      <c r="D1" s="396"/>
      <c r="E1" s="396"/>
      <c r="F1" s="396"/>
      <c r="G1" s="396"/>
      <c r="H1" s="396"/>
    </row>
    <row r="2" spans="1:8">
      <c r="A2" s="317" t="s">
        <v>31</v>
      </c>
      <c r="B2" s="529">
        <f>'1. key ratios '!B2</f>
        <v>45107</v>
      </c>
      <c r="C2" s="396"/>
      <c r="D2" s="396"/>
      <c r="E2" s="396"/>
      <c r="F2" s="396"/>
      <c r="G2" s="396"/>
      <c r="H2" s="396"/>
    </row>
    <row r="3" spans="1:8">
      <c r="A3" s="318" t="s">
        <v>424</v>
      </c>
      <c r="B3" s="396"/>
      <c r="C3" s="396"/>
      <c r="D3" s="396"/>
      <c r="E3" s="396"/>
      <c r="F3" s="396"/>
      <c r="G3" s="396"/>
      <c r="H3" s="396"/>
    </row>
    <row r="4" spans="1:8">
      <c r="A4" s="397"/>
      <c r="B4" s="396"/>
      <c r="C4" s="395" t="s">
        <v>0</v>
      </c>
      <c r="D4" s="395" t="s">
        <v>1</v>
      </c>
      <c r="E4" s="395" t="s">
        <v>2</v>
      </c>
      <c r="F4" s="395" t="s">
        <v>3</v>
      </c>
      <c r="G4" s="395" t="s">
        <v>4</v>
      </c>
      <c r="H4" s="395" t="s">
        <v>5</v>
      </c>
    </row>
    <row r="5" spans="1:8" ht="33.9" customHeight="1">
      <c r="A5" s="864" t="s">
        <v>425</v>
      </c>
      <c r="B5" s="865"/>
      <c r="C5" s="878" t="s">
        <v>426</v>
      </c>
      <c r="D5" s="878"/>
      <c r="E5" s="878" t="s">
        <v>663</v>
      </c>
      <c r="F5" s="876" t="s">
        <v>427</v>
      </c>
      <c r="G5" s="876" t="s">
        <v>428</v>
      </c>
      <c r="H5" s="393" t="s">
        <v>662</v>
      </c>
    </row>
    <row r="6" spans="1:8" ht="24">
      <c r="A6" s="868"/>
      <c r="B6" s="869"/>
      <c r="C6" s="394" t="s">
        <v>429</v>
      </c>
      <c r="D6" s="394" t="s">
        <v>430</v>
      </c>
      <c r="E6" s="878"/>
      <c r="F6" s="877"/>
      <c r="G6" s="877"/>
      <c r="H6" s="393" t="s">
        <v>661</v>
      </c>
    </row>
    <row r="7" spans="1:8">
      <c r="A7" s="391">
        <v>1</v>
      </c>
      <c r="B7" s="376" t="s">
        <v>51</v>
      </c>
      <c r="C7" s="706">
        <v>0</v>
      </c>
      <c r="D7" s="706">
        <v>369483168.07016379</v>
      </c>
      <c r="E7" s="706">
        <v>560770.99956185091</v>
      </c>
      <c r="F7" s="706">
        <v>0</v>
      </c>
      <c r="G7" s="706">
        <v>0</v>
      </c>
      <c r="H7" s="707">
        <v>368922397.07060194</v>
      </c>
    </row>
    <row r="8" spans="1:8">
      <c r="A8" s="391">
        <v>2</v>
      </c>
      <c r="B8" s="376" t="s">
        <v>52</v>
      </c>
      <c r="C8" s="706">
        <v>0</v>
      </c>
      <c r="D8" s="706">
        <v>0</v>
      </c>
      <c r="E8" s="706">
        <v>0</v>
      </c>
      <c r="F8" s="706">
        <v>0</v>
      </c>
      <c r="G8" s="706">
        <v>0</v>
      </c>
      <c r="H8" s="707">
        <v>0</v>
      </c>
    </row>
    <row r="9" spans="1:8">
      <c r="A9" s="391">
        <v>3</v>
      </c>
      <c r="B9" s="376" t="s">
        <v>164</v>
      </c>
      <c r="C9" s="706">
        <v>0</v>
      </c>
      <c r="D9" s="706">
        <v>0</v>
      </c>
      <c r="E9" s="706">
        <v>0</v>
      </c>
      <c r="F9" s="706">
        <v>0</v>
      </c>
      <c r="G9" s="706">
        <v>0</v>
      </c>
      <c r="H9" s="707">
        <v>0</v>
      </c>
    </row>
    <row r="10" spans="1:8">
      <c r="A10" s="391">
        <v>4</v>
      </c>
      <c r="B10" s="376" t="s">
        <v>53</v>
      </c>
      <c r="C10" s="706">
        <v>0</v>
      </c>
      <c r="D10" s="706">
        <v>0</v>
      </c>
      <c r="E10" s="706">
        <v>0</v>
      </c>
      <c r="F10" s="706">
        <v>0</v>
      </c>
      <c r="G10" s="706">
        <v>0</v>
      </c>
      <c r="H10" s="707">
        <v>0</v>
      </c>
    </row>
    <row r="11" spans="1:8">
      <c r="A11" s="391">
        <v>5</v>
      </c>
      <c r="B11" s="376" t="s">
        <v>54</v>
      </c>
      <c r="C11" s="706">
        <v>0</v>
      </c>
      <c r="D11" s="706">
        <v>39657661.72001797</v>
      </c>
      <c r="E11" s="706">
        <v>0</v>
      </c>
      <c r="F11" s="706">
        <v>0</v>
      </c>
      <c r="G11" s="706">
        <v>0</v>
      </c>
      <c r="H11" s="707">
        <v>39657661.72001797</v>
      </c>
    </row>
    <row r="12" spans="1:8">
      <c r="A12" s="391">
        <v>6</v>
      </c>
      <c r="B12" s="376" t="s">
        <v>55</v>
      </c>
      <c r="C12" s="706">
        <v>0</v>
      </c>
      <c r="D12" s="706">
        <v>112103658.71614917</v>
      </c>
      <c r="E12" s="706">
        <v>0</v>
      </c>
      <c r="F12" s="706">
        <v>0</v>
      </c>
      <c r="G12" s="706">
        <v>0</v>
      </c>
      <c r="H12" s="707">
        <v>112103658.71614917</v>
      </c>
    </row>
    <row r="13" spans="1:8">
      <c r="A13" s="391">
        <v>7</v>
      </c>
      <c r="B13" s="376" t="s">
        <v>56</v>
      </c>
      <c r="C13" s="706">
        <v>0</v>
      </c>
      <c r="D13" s="706">
        <v>433380002.72874093</v>
      </c>
      <c r="E13" s="706">
        <v>2806778.7612070334</v>
      </c>
      <c r="F13" s="706">
        <v>0</v>
      </c>
      <c r="G13" s="706">
        <v>0</v>
      </c>
      <c r="H13" s="707">
        <v>430573223.96753389</v>
      </c>
    </row>
    <row r="14" spans="1:8">
      <c r="A14" s="391">
        <v>8</v>
      </c>
      <c r="B14" s="378" t="s">
        <v>57</v>
      </c>
      <c r="C14" s="706">
        <v>104810360.8765751</v>
      </c>
      <c r="D14" s="706">
        <v>1822211819.588567</v>
      </c>
      <c r="E14" s="706">
        <v>115308365.79055218</v>
      </c>
      <c r="F14" s="706">
        <v>1033285</v>
      </c>
      <c r="G14" s="706">
        <v>4196098.6164640011</v>
      </c>
      <c r="H14" s="707">
        <v>1810680529.6745899</v>
      </c>
    </row>
    <row r="15" spans="1:8">
      <c r="A15" s="391">
        <v>9</v>
      </c>
      <c r="B15" s="376" t="s">
        <v>58</v>
      </c>
      <c r="C15" s="706">
        <v>9741061.2099179458</v>
      </c>
      <c r="D15" s="706">
        <v>395488646.96444678</v>
      </c>
      <c r="E15" s="706">
        <v>10135563.894741626</v>
      </c>
      <c r="F15" s="706">
        <v>0</v>
      </c>
      <c r="G15" s="706">
        <v>0</v>
      </c>
      <c r="H15" s="707">
        <v>395094144.27962309</v>
      </c>
    </row>
    <row r="16" spans="1:8">
      <c r="A16" s="391">
        <v>10</v>
      </c>
      <c r="B16" s="380" t="s">
        <v>431</v>
      </c>
      <c r="C16" s="706">
        <v>94483120.901318088</v>
      </c>
      <c r="D16" s="706">
        <v>1700166.5514679998</v>
      </c>
      <c r="E16" s="706">
        <v>61349063.628640153</v>
      </c>
      <c r="F16" s="706">
        <v>0</v>
      </c>
      <c r="G16" s="706">
        <v>3745784.0888140011</v>
      </c>
      <c r="H16" s="707">
        <v>34834223.824145935</v>
      </c>
    </row>
    <row r="17" spans="1:8">
      <c r="A17" s="391">
        <v>11</v>
      </c>
      <c r="B17" s="376" t="s">
        <v>60</v>
      </c>
      <c r="C17" s="706">
        <v>0</v>
      </c>
      <c r="D17" s="706">
        <v>1921122</v>
      </c>
      <c r="E17" s="706">
        <v>0</v>
      </c>
      <c r="F17" s="706">
        <v>0</v>
      </c>
      <c r="G17" s="706">
        <v>0</v>
      </c>
      <c r="H17" s="707">
        <v>1921122</v>
      </c>
    </row>
    <row r="18" spans="1:8">
      <c r="A18" s="391">
        <v>12</v>
      </c>
      <c r="B18" s="376" t="s">
        <v>61</v>
      </c>
      <c r="C18" s="706">
        <v>0</v>
      </c>
      <c r="D18" s="706">
        <v>0</v>
      </c>
      <c r="E18" s="706">
        <v>0</v>
      </c>
      <c r="F18" s="706">
        <v>0</v>
      </c>
      <c r="G18" s="706">
        <v>0</v>
      </c>
      <c r="H18" s="707">
        <v>0</v>
      </c>
    </row>
    <row r="19" spans="1:8">
      <c r="A19" s="392">
        <v>13</v>
      </c>
      <c r="B19" s="378" t="s">
        <v>144</v>
      </c>
      <c r="C19" s="706">
        <v>0</v>
      </c>
      <c r="D19" s="706">
        <v>0</v>
      </c>
      <c r="E19" s="706">
        <v>0</v>
      </c>
      <c r="F19" s="706">
        <v>0</v>
      </c>
      <c r="G19" s="706">
        <v>0</v>
      </c>
      <c r="H19" s="707">
        <v>0</v>
      </c>
    </row>
    <row r="20" spans="1:8">
      <c r="A20" s="391">
        <v>14</v>
      </c>
      <c r="B20" s="376" t="s">
        <v>63</v>
      </c>
      <c r="C20" s="706">
        <v>0</v>
      </c>
      <c r="D20" s="706">
        <v>579861807.20200002</v>
      </c>
      <c r="E20" s="706">
        <v>0</v>
      </c>
      <c r="F20" s="706">
        <v>0</v>
      </c>
      <c r="G20" s="706">
        <v>0</v>
      </c>
      <c r="H20" s="707">
        <v>579861807.20200002</v>
      </c>
    </row>
    <row r="21" spans="1:8" s="388" customFormat="1">
      <c r="A21" s="390">
        <v>15</v>
      </c>
      <c r="B21" s="389" t="s">
        <v>64</v>
      </c>
      <c r="C21" s="773">
        <v>114551422.08649305</v>
      </c>
      <c r="D21" s="773">
        <v>3754107886.9900861</v>
      </c>
      <c r="E21" s="773">
        <v>128811479.4460627</v>
      </c>
      <c r="F21" s="773">
        <v>1033285</v>
      </c>
      <c r="G21" s="773">
        <v>4196098.6164640011</v>
      </c>
      <c r="H21" s="708">
        <v>3738814544.6305161</v>
      </c>
    </row>
    <row r="22" spans="1:8">
      <c r="A22" s="387">
        <v>16</v>
      </c>
      <c r="B22" s="386" t="s">
        <v>432</v>
      </c>
      <c r="C22" s="706">
        <v>114551422.08649305</v>
      </c>
      <c r="D22" s="706">
        <v>2608750608.4283504</v>
      </c>
      <c r="E22" s="706">
        <v>128080204.344754</v>
      </c>
      <c r="F22" s="706">
        <v>1033285</v>
      </c>
      <c r="G22" s="706">
        <v>4196098.6164640011</v>
      </c>
      <c r="H22" s="709">
        <v>2594188541.1700892</v>
      </c>
    </row>
    <row r="23" spans="1:8">
      <c r="A23" s="387">
        <v>17</v>
      </c>
      <c r="B23" s="386" t="s">
        <v>433</v>
      </c>
      <c r="C23" s="706"/>
      <c r="D23" s="706">
        <v>306710110.52587926</v>
      </c>
      <c r="E23" s="706">
        <v>641459.10130857432</v>
      </c>
      <c r="F23" s="706"/>
      <c r="G23" s="706"/>
      <c r="H23" s="709">
        <v>306068651.42457068</v>
      </c>
    </row>
    <row r="25" spans="1:8">
      <c r="E25" s="373"/>
      <c r="F25" s="373"/>
    </row>
    <row r="26" spans="1:8" ht="42.6" customHeight="1">
      <c r="B26" s="322"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scale="34"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6"/>
  <sheetViews>
    <sheetView showGridLines="0" zoomScaleNormal="100" workbookViewId="0"/>
  </sheetViews>
  <sheetFormatPr defaultColWidth="9.109375" defaultRowHeight="12"/>
  <cols>
    <col min="1" max="1" width="11" style="373" bestFit="1" customWidth="1"/>
    <col min="2" max="2" width="86.44140625" style="373" customWidth="1"/>
    <col min="3" max="3" width="29.88671875" style="373" customWidth="1"/>
    <col min="4" max="4" width="31" style="373" customWidth="1"/>
    <col min="5" max="5" width="15.109375" style="373" bestFit="1" customWidth="1"/>
    <col min="6" max="6" width="14.109375" style="373" customWidth="1"/>
    <col min="7" max="7" width="20.44140625" style="373" customWidth="1"/>
    <col min="8" max="8" width="19.88671875" style="373" customWidth="1"/>
    <col min="9" max="16384" width="9.109375" style="373"/>
  </cols>
  <sheetData>
    <row r="1" spans="1:8" ht="13.8">
      <c r="A1" s="316" t="s">
        <v>30</v>
      </c>
      <c r="B1" s="382" t="str">
        <f>'Info '!C2</f>
        <v>JSC "Liberty Bank"</v>
      </c>
      <c r="C1" s="396"/>
      <c r="D1" s="396"/>
      <c r="E1" s="396"/>
      <c r="F1" s="396"/>
      <c r="G1" s="396"/>
      <c r="H1" s="396"/>
    </row>
    <row r="2" spans="1:8">
      <c r="A2" s="317" t="s">
        <v>31</v>
      </c>
      <c r="B2" s="529">
        <f>'1. key ratios '!B2</f>
        <v>45107</v>
      </c>
      <c r="C2" s="396"/>
      <c r="D2" s="396"/>
      <c r="E2" s="396"/>
      <c r="F2" s="396"/>
      <c r="G2" s="396"/>
      <c r="H2" s="396"/>
    </row>
    <row r="3" spans="1:8">
      <c r="A3" s="318" t="s">
        <v>434</v>
      </c>
      <c r="B3" s="396"/>
      <c r="C3" s="396"/>
      <c r="D3" s="396"/>
      <c r="E3" s="396"/>
      <c r="F3" s="396"/>
      <c r="G3" s="396"/>
      <c r="H3" s="396"/>
    </row>
    <row r="4" spans="1:8">
      <c r="A4" s="397"/>
      <c r="B4" s="396"/>
      <c r="C4" s="395" t="s">
        <v>0</v>
      </c>
      <c r="D4" s="395" t="s">
        <v>1</v>
      </c>
      <c r="E4" s="395" t="s">
        <v>2</v>
      </c>
      <c r="F4" s="395" t="s">
        <v>3</v>
      </c>
      <c r="G4" s="395" t="s">
        <v>4</v>
      </c>
      <c r="H4" s="395" t="s">
        <v>5</v>
      </c>
    </row>
    <row r="5" spans="1:8" ht="41.4" customHeight="1">
      <c r="A5" s="864" t="s">
        <v>425</v>
      </c>
      <c r="B5" s="865"/>
      <c r="C5" s="878" t="s">
        <v>426</v>
      </c>
      <c r="D5" s="878"/>
      <c r="E5" s="878" t="s">
        <v>663</v>
      </c>
      <c r="F5" s="876" t="s">
        <v>427</v>
      </c>
      <c r="G5" s="876" t="s">
        <v>428</v>
      </c>
      <c r="H5" s="393" t="s">
        <v>662</v>
      </c>
    </row>
    <row r="6" spans="1:8" ht="24">
      <c r="A6" s="868"/>
      <c r="B6" s="869"/>
      <c r="C6" s="394" t="s">
        <v>429</v>
      </c>
      <c r="D6" s="394" t="s">
        <v>430</v>
      </c>
      <c r="E6" s="878"/>
      <c r="F6" s="877"/>
      <c r="G6" s="877"/>
      <c r="H6" s="393" t="s">
        <v>661</v>
      </c>
    </row>
    <row r="7" spans="1:8">
      <c r="A7" s="384">
        <v>1</v>
      </c>
      <c r="B7" s="402" t="s">
        <v>522</v>
      </c>
      <c r="C7" s="594">
        <v>33930831.20092997</v>
      </c>
      <c r="D7" s="594">
        <v>1097702807.3849514</v>
      </c>
      <c r="E7" s="594">
        <v>47745107.687302671</v>
      </c>
      <c r="F7" s="594"/>
      <c r="G7" s="594">
        <v>0</v>
      </c>
      <c r="H7" s="595">
        <v>1083888530.8985786</v>
      </c>
    </row>
    <row r="8" spans="1:8">
      <c r="A8" s="384">
        <v>2</v>
      </c>
      <c r="B8" s="402" t="s">
        <v>435</v>
      </c>
      <c r="C8" s="594">
        <v>212810.4</v>
      </c>
      <c r="D8" s="594">
        <v>152747241.47093117</v>
      </c>
      <c r="E8" s="594">
        <v>622054.26757511287</v>
      </c>
      <c r="F8" s="594"/>
      <c r="G8" s="594">
        <v>0</v>
      </c>
      <c r="H8" s="595">
        <v>152337997.60335606</v>
      </c>
    </row>
    <row r="9" spans="1:8">
      <c r="A9" s="384">
        <v>3</v>
      </c>
      <c r="B9" s="402" t="s">
        <v>436</v>
      </c>
      <c r="C9" s="594">
        <v>0</v>
      </c>
      <c r="D9" s="594">
        <v>80230200.335859999</v>
      </c>
      <c r="E9" s="594">
        <v>560323.04650433431</v>
      </c>
      <c r="F9" s="594"/>
      <c r="G9" s="594">
        <v>0</v>
      </c>
      <c r="H9" s="595">
        <v>79669877.289355665</v>
      </c>
    </row>
    <row r="10" spans="1:8">
      <c r="A10" s="384">
        <v>4</v>
      </c>
      <c r="B10" s="402" t="s">
        <v>523</v>
      </c>
      <c r="C10" s="594">
        <v>30765.47</v>
      </c>
      <c r="D10" s="594">
        <v>58941433.819387004</v>
      </c>
      <c r="E10" s="594">
        <v>900063.35984780756</v>
      </c>
      <c r="F10" s="594"/>
      <c r="G10" s="594">
        <v>0</v>
      </c>
      <c r="H10" s="595">
        <v>58072135.929539196</v>
      </c>
    </row>
    <row r="11" spans="1:8">
      <c r="A11" s="384">
        <v>5</v>
      </c>
      <c r="B11" s="402" t="s">
        <v>437</v>
      </c>
      <c r="C11" s="594">
        <v>709405.94434100005</v>
      </c>
      <c r="D11" s="594">
        <v>83929121.749290004</v>
      </c>
      <c r="E11" s="594">
        <v>1138670.0198139069</v>
      </c>
      <c r="F11" s="594"/>
      <c r="G11" s="594">
        <v>108529.50459</v>
      </c>
      <c r="H11" s="595">
        <v>83499857.673817098</v>
      </c>
    </row>
    <row r="12" spans="1:8">
      <c r="A12" s="384">
        <v>6</v>
      </c>
      <c r="B12" s="402" t="s">
        <v>438</v>
      </c>
      <c r="C12" s="594">
        <v>23867.17</v>
      </c>
      <c r="D12" s="594">
        <v>5891055.7644150006</v>
      </c>
      <c r="E12" s="594">
        <v>118020.59802553854</v>
      </c>
      <c r="F12" s="594"/>
      <c r="G12" s="594">
        <v>0</v>
      </c>
      <c r="H12" s="595">
        <v>5796902.3363894615</v>
      </c>
    </row>
    <row r="13" spans="1:8">
      <c r="A13" s="384">
        <v>7</v>
      </c>
      <c r="B13" s="402" t="s">
        <v>439</v>
      </c>
      <c r="C13" s="594">
        <v>109700.02</v>
      </c>
      <c r="D13" s="594">
        <v>16169368.385663001</v>
      </c>
      <c r="E13" s="594">
        <v>299035.4319024384</v>
      </c>
      <c r="F13" s="594"/>
      <c r="G13" s="594">
        <v>0</v>
      </c>
      <c r="H13" s="595">
        <v>15980032.973760562</v>
      </c>
    </row>
    <row r="14" spans="1:8">
      <c r="A14" s="384">
        <v>8</v>
      </c>
      <c r="B14" s="402" t="s">
        <v>440</v>
      </c>
      <c r="C14" s="594">
        <v>209798.72713299998</v>
      </c>
      <c r="D14" s="594">
        <v>8401543.8452789988</v>
      </c>
      <c r="E14" s="594">
        <v>74567.850989720027</v>
      </c>
      <c r="F14" s="594"/>
      <c r="G14" s="594">
        <v>258.07</v>
      </c>
      <c r="H14" s="595">
        <v>8536774.7214222793</v>
      </c>
    </row>
    <row r="15" spans="1:8">
      <c r="A15" s="384">
        <v>9</v>
      </c>
      <c r="B15" s="402" t="s">
        <v>441</v>
      </c>
      <c r="C15" s="594">
        <v>239521.69999999998</v>
      </c>
      <c r="D15" s="594">
        <v>20341846.922104001</v>
      </c>
      <c r="E15" s="594">
        <v>304646.71783500403</v>
      </c>
      <c r="F15" s="594"/>
      <c r="G15" s="594">
        <v>0</v>
      </c>
      <c r="H15" s="595">
        <v>20276721.904268995</v>
      </c>
    </row>
    <row r="16" spans="1:8">
      <c r="A16" s="384">
        <v>10</v>
      </c>
      <c r="B16" s="402" t="s">
        <v>442</v>
      </c>
      <c r="C16" s="594">
        <v>2048.11</v>
      </c>
      <c r="D16" s="594">
        <v>1691156.0691460001</v>
      </c>
      <c r="E16" s="594">
        <v>13736.98728772862</v>
      </c>
      <c r="F16" s="594"/>
      <c r="G16" s="594">
        <v>0</v>
      </c>
      <c r="H16" s="595">
        <v>1679467.1918582716</v>
      </c>
    </row>
    <row r="17" spans="1:9">
      <c r="A17" s="384">
        <v>11</v>
      </c>
      <c r="B17" s="402" t="s">
        <v>443</v>
      </c>
      <c r="C17" s="594">
        <v>49565.96</v>
      </c>
      <c r="D17" s="594">
        <v>1071534.218168</v>
      </c>
      <c r="E17" s="594">
        <v>53692.209750303722</v>
      </c>
      <c r="F17" s="594"/>
      <c r="G17" s="594">
        <v>0</v>
      </c>
      <c r="H17" s="595">
        <v>1067407.9684176962</v>
      </c>
    </row>
    <row r="18" spans="1:9">
      <c r="A18" s="384">
        <v>12</v>
      </c>
      <c r="B18" s="402" t="s">
        <v>444</v>
      </c>
      <c r="C18" s="594">
        <v>6043109.582006</v>
      </c>
      <c r="D18" s="594">
        <v>234334806.11226898</v>
      </c>
      <c r="E18" s="594">
        <v>7665783.7726399023</v>
      </c>
      <c r="F18" s="594"/>
      <c r="G18" s="594">
        <v>144127.34</v>
      </c>
      <c r="H18" s="595">
        <v>232712131.92163509</v>
      </c>
    </row>
    <row r="19" spans="1:9">
      <c r="A19" s="384">
        <v>13</v>
      </c>
      <c r="B19" s="402" t="s">
        <v>445</v>
      </c>
      <c r="C19" s="594">
        <v>1176762.8200000005</v>
      </c>
      <c r="D19" s="594">
        <v>64496262.323800996</v>
      </c>
      <c r="E19" s="594">
        <v>1363411.0396675402</v>
      </c>
      <c r="F19" s="594"/>
      <c r="G19" s="594">
        <v>0</v>
      </c>
      <c r="H19" s="595">
        <v>64309614.104133457</v>
      </c>
    </row>
    <row r="20" spans="1:9">
      <c r="A20" s="384">
        <v>14</v>
      </c>
      <c r="B20" s="402" t="s">
        <v>446</v>
      </c>
      <c r="C20" s="594">
        <v>3843457.5085460003</v>
      </c>
      <c r="D20" s="594">
        <v>46680697.998560004</v>
      </c>
      <c r="E20" s="594">
        <v>2612824.1393517707</v>
      </c>
      <c r="F20" s="594"/>
      <c r="G20" s="594">
        <v>0</v>
      </c>
      <c r="H20" s="595">
        <v>47911331.367754236</v>
      </c>
    </row>
    <row r="21" spans="1:9">
      <c r="A21" s="384">
        <v>15</v>
      </c>
      <c r="B21" s="402" t="s">
        <v>447</v>
      </c>
      <c r="C21" s="594">
        <v>705348.68882700009</v>
      </c>
      <c r="D21" s="594">
        <v>17099976.248397999</v>
      </c>
      <c r="E21" s="594">
        <v>855855.30217634875</v>
      </c>
      <c r="F21" s="594"/>
      <c r="G21" s="594">
        <v>0</v>
      </c>
      <c r="H21" s="595">
        <v>16949469.63504865</v>
      </c>
    </row>
    <row r="22" spans="1:9">
      <c r="A22" s="384">
        <v>16</v>
      </c>
      <c r="B22" s="402" t="s">
        <v>448</v>
      </c>
      <c r="C22" s="594">
        <v>0</v>
      </c>
      <c r="D22" s="594">
        <v>27485889.542034</v>
      </c>
      <c r="E22" s="594">
        <v>176017.62385303312</v>
      </c>
      <c r="F22" s="594"/>
      <c r="G22" s="594">
        <v>0</v>
      </c>
      <c r="H22" s="595">
        <v>27309871.918180969</v>
      </c>
    </row>
    <row r="23" spans="1:9">
      <c r="A23" s="384">
        <v>17</v>
      </c>
      <c r="B23" s="402" t="s">
        <v>526</v>
      </c>
      <c r="C23" s="594">
        <v>0</v>
      </c>
      <c r="D23" s="594">
        <v>3168782.3833699999</v>
      </c>
      <c r="E23" s="594">
        <v>16376.976185700667</v>
      </c>
      <c r="F23" s="594"/>
      <c r="G23" s="594">
        <v>0</v>
      </c>
      <c r="H23" s="595">
        <v>3152405.4071842991</v>
      </c>
    </row>
    <row r="24" spans="1:9">
      <c r="A24" s="384">
        <v>18</v>
      </c>
      <c r="B24" s="402" t="s">
        <v>449</v>
      </c>
      <c r="C24" s="594">
        <v>0</v>
      </c>
      <c r="D24" s="594">
        <v>49178210.591965996</v>
      </c>
      <c r="E24" s="594">
        <v>159147.18969845973</v>
      </c>
      <c r="F24" s="594"/>
      <c r="G24" s="594">
        <v>0</v>
      </c>
      <c r="H24" s="595">
        <v>49019063.402267538</v>
      </c>
    </row>
    <row r="25" spans="1:9">
      <c r="A25" s="384">
        <v>19</v>
      </c>
      <c r="B25" s="402" t="s">
        <v>450</v>
      </c>
      <c r="C25" s="594">
        <v>28118.58</v>
      </c>
      <c r="D25" s="594">
        <v>675592.71575800003</v>
      </c>
      <c r="E25" s="594">
        <v>31684.116402457188</v>
      </c>
      <c r="F25" s="594"/>
      <c r="G25" s="594">
        <v>0</v>
      </c>
      <c r="H25" s="595">
        <v>672027.17935554276</v>
      </c>
    </row>
    <row r="26" spans="1:9">
      <c r="A26" s="384">
        <v>20</v>
      </c>
      <c r="B26" s="402" t="s">
        <v>525</v>
      </c>
      <c r="C26" s="594">
        <v>728.14</v>
      </c>
      <c r="D26" s="594">
        <v>41737778.550870009</v>
      </c>
      <c r="E26" s="594">
        <v>1104923.2538844277</v>
      </c>
      <c r="F26" s="594"/>
      <c r="G26" s="594">
        <v>0</v>
      </c>
      <c r="H26" s="595">
        <v>40633583.436985582</v>
      </c>
      <c r="I26" s="399"/>
    </row>
    <row r="27" spans="1:9">
      <c r="A27" s="384">
        <v>21</v>
      </c>
      <c r="B27" s="402" t="s">
        <v>451</v>
      </c>
      <c r="C27" s="594">
        <v>0</v>
      </c>
      <c r="D27" s="594">
        <v>9013822.2287790012</v>
      </c>
      <c r="E27" s="594">
        <v>20839.22252496349</v>
      </c>
      <c r="F27" s="594"/>
      <c r="G27" s="594">
        <v>0</v>
      </c>
      <c r="H27" s="595">
        <v>8992983.0062540378</v>
      </c>
      <c r="I27" s="399"/>
    </row>
    <row r="28" spans="1:9">
      <c r="A28" s="384">
        <v>22</v>
      </c>
      <c r="B28" s="402" t="s">
        <v>452</v>
      </c>
      <c r="C28" s="594">
        <v>55110.78</v>
      </c>
      <c r="D28" s="594">
        <v>9864000.5862500016</v>
      </c>
      <c r="E28" s="594">
        <v>459619.75130607764</v>
      </c>
      <c r="F28" s="594"/>
      <c r="G28" s="594">
        <v>0</v>
      </c>
      <c r="H28" s="595">
        <v>9459491.6149439234</v>
      </c>
      <c r="I28" s="399"/>
    </row>
    <row r="29" spans="1:9">
      <c r="A29" s="384">
        <v>23</v>
      </c>
      <c r="B29" s="402" t="s">
        <v>453</v>
      </c>
      <c r="C29" s="594">
        <v>8597521.5559699982</v>
      </c>
      <c r="D29" s="594">
        <v>173535044.05639499</v>
      </c>
      <c r="E29" s="594">
        <v>9762472.1210966129</v>
      </c>
      <c r="F29" s="594"/>
      <c r="G29" s="594">
        <v>123520.06</v>
      </c>
      <c r="H29" s="595">
        <v>172370093.4912684</v>
      </c>
      <c r="I29" s="399"/>
    </row>
    <row r="30" spans="1:9">
      <c r="A30" s="384">
        <v>24</v>
      </c>
      <c r="B30" s="402" t="s">
        <v>524</v>
      </c>
      <c r="C30" s="594">
        <v>21668122.208268959</v>
      </c>
      <c r="D30" s="594">
        <v>510814231.72275317</v>
      </c>
      <c r="E30" s="594">
        <v>20745761.137884762</v>
      </c>
      <c r="F30" s="594"/>
      <c r="G30" s="594">
        <v>325609.96999999997</v>
      </c>
      <c r="H30" s="595">
        <v>511736592.79313737</v>
      </c>
      <c r="I30" s="399"/>
    </row>
    <row r="31" spans="1:9">
      <c r="A31" s="384">
        <v>25</v>
      </c>
      <c r="B31" s="402" t="s">
        <v>454</v>
      </c>
      <c r="C31" s="594">
        <v>36907228.747901998</v>
      </c>
      <c r="D31" s="594">
        <v>375016341.28598726</v>
      </c>
      <c r="E31" s="594">
        <v>31826813.033696663</v>
      </c>
      <c r="F31" s="594"/>
      <c r="G31" s="594">
        <v>24083.08</v>
      </c>
      <c r="H31" s="595">
        <v>380096757.00019258</v>
      </c>
      <c r="I31" s="399"/>
    </row>
    <row r="32" spans="1:9">
      <c r="A32" s="384">
        <v>26</v>
      </c>
      <c r="B32" s="402" t="s">
        <v>521</v>
      </c>
      <c r="C32" s="594">
        <v>7599.2700000554323</v>
      </c>
      <c r="D32" s="594">
        <v>118688.40483951569</v>
      </c>
      <c r="E32" s="594">
        <v>9528.5321128221003</v>
      </c>
      <c r="F32" s="594"/>
      <c r="G32" s="594">
        <v>3469970.5918739978</v>
      </c>
      <c r="H32" s="595">
        <v>116759.14272674902</v>
      </c>
      <c r="I32" s="399"/>
    </row>
    <row r="33" spans="1:9">
      <c r="A33" s="384">
        <v>27</v>
      </c>
      <c r="B33" s="385" t="s">
        <v>455</v>
      </c>
      <c r="C33" s="594"/>
      <c r="D33" s="594">
        <v>663770451.677701</v>
      </c>
      <c r="E33" s="594">
        <v>170504.08885940909</v>
      </c>
      <c r="F33" s="594"/>
      <c r="G33" s="594"/>
      <c r="H33" s="595">
        <v>663599947.58884156</v>
      </c>
      <c r="I33" s="399"/>
    </row>
    <row r="34" spans="1:9">
      <c r="A34" s="384">
        <v>28</v>
      </c>
      <c r="B34" s="401" t="s">
        <v>64</v>
      </c>
      <c r="C34" s="596">
        <v>114551422.58392398</v>
      </c>
      <c r="D34" s="596">
        <v>3754107886.3949256</v>
      </c>
      <c r="E34" s="596">
        <v>128811479.47817552</v>
      </c>
      <c r="F34" s="596">
        <v>1033285</v>
      </c>
      <c r="G34" s="596">
        <v>4196098.6164639974</v>
      </c>
      <c r="H34" s="597">
        <v>3738814544.5006738</v>
      </c>
      <c r="I34" s="399"/>
    </row>
    <row r="35" spans="1:9">
      <c r="A35" s="399"/>
      <c r="B35" s="399"/>
      <c r="C35" s="399"/>
      <c r="D35" s="399"/>
      <c r="E35" s="399"/>
      <c r="F35" s="399"/>
      <c r="G35" s="399"/>
      <c r="H35" s="399"/>
      <c r="I35" s="399"/>
    </row>
    <row r="36" spans="1:9">
      <c r="A36" s="399"/>
      <c r="B36" s="400"/>
      <c r="C36" s="399"/>
      <c r="D36" s="399"/>
      <c r="E36" s="399"/>
      <c r="F36" s="399"/>
      <c r="G36" s="399"/>
      <c r="H36" s="399"/>
      <c r="I36" s="399"/>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scale="3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heetViews>
  <sheetFormatPr defaultColWidth="9.109375" defaultRowHeight="12"/>
  <cols>
    <col min="1" max="1" width="10" style="373" customWidth="1"/>
    <col min="2" max="2" width="82.88671875" style="373" customWidth="1"/>
    <col min="3" max="3" width="35.5546875" style="373" customWidth="1"/>
    <col min="4" max="4" width="38.44140625" style="319" customWidth="1"/>
    <col min="5" max="16384" width="9.109375" style="373"/>
  </cols>
  <sheetData>
    <row r="1" spans="1:4" ht="13.8">
      <c r="A1" s="316" t="s">
        <v>30</v>
      </c>
      <c r="B1" s="382" t="str">
        <f>'Info '!C2</f>
        <v>JSC "Liberty Bank"</v>
      </c>
      <c r="D1" s="373"/>
    </row>
    <row r="2" spans="1:4">
      <c r="A2" s="317" t="s">
        <v>31</v>
      </c>
      <c r="B2" s="529">
        <f>'1. key ratios '!B2</f>
        <v>45107</v>
      </c>
      <c r="D2" s="373"/>
    </row>
    <row r="3" spans="1:4">
      <c r="A3" s="318" t="s">
        <v>456</v>
      </c>
      <c r="D3" s="373"/>
    </row>
    <row r="5" spans="1:4">
      <c r="A5" s="879" t="s">
        <v>670</v>
      </c>
      <c r="B5" s="879"/>
      <c r="C5" s="381" t="s">
        <v>473</v>
      </c>
      <c r="D5" s="381" t="s">
        <v>514</v>
      </c>
    </row>
    <row r="6" spans="1:4">
      <c r="A6" s="409">
        <v>1</v>
      </c>
      <c r="B6" s="403" t="s">
        <v>669</v>
      </c>
      <c r="C6" s="774">
        <v>122573377.9298521</v>
      </c>
      <c r="D6" s="775">
        <v>424506.87356127705</v>
      </c>
    </row>
    <row r="7" spans="1:4">
      <c r="A7" s="406">
        <v>2</v>
      </c>
      <c r="B7" s="403" t="s">
        <v>668</v>
      </c>
      <c r="C7" s="774">
        <v>20417469.57787735</v>
      </c>
      <c r="D7" s="775">
        <v>216952.227747297</v>
      </c>
    </row>
    <row r="8" spans="1:4">
      <c r="A8" s="408">
        <v>2.1</v>
      </c>
      <c r="B8" s="407" t="s">
        <v>529</v>
      </c>
      <c r="C8" s="774">
        <v>13301127.354121301</v>
      </c>
      <c r="D8" s="775">
        <v>216952.227747297</v>
      </c>
    </row>
    <row r="9" spans="1:4">
      <c r="A9" s="408">
        <v>2.2000000000000002</v>
      </c>
      <c r="B9" s="407" t="s">
        <v>527</v>
      </c>
      <c r="C9" s="774">
        <v>7116342.2237560488</v>
      </c>
      <c r="D9" s="775"/>
    </row>
    <row r="10" spans="1:4">
      <c r="A10" s="409">
        <v>3</v>
      </c>
      <c r="B10" s="403" t="s">
        <v>667</v>
      </c>
      <c r="C10" s="774">
        <v>14145788.05613663</v>
      </c>
      <c r="D10" s="775">
        <v>0</v>
      </c>
    </row>
    <row r="11" spans="1:4">
      <c r="A11" s="408">
        <v>3.1</v>
      </c>
      <c r="B11" s="407" t="s">
        <v>458</v>
      </c>
      <c r="C11" s="774">
        <v>3958189.3099999996</v>
      </c>
      <c r="D11" s="775"/>
    </row>
    <row r="12" spans="1:4">
      <c r="A12" s="408">
        <v>3.2</v>
      </c>
      <c r="B12" s="407" t="s">
        <v>666</v>
      </c>
      <c r="C12" s="774">
        <v>8550476.0257406309</v>
      </c>
      <c r="D12" s="775"/>
    </row>
    <row r="13" spans="1:4">
      <c r="A13" s="408">
        <v>3.3</v>
      </c>
      <c r="B13" s="407" t="s">
        <v>528</v>
      </c>
      <c r="C13" s="774">
        <v>1637122.7203960002</v>
      </c>
      <c r="D13" s="775"/>
    </row>
    <row r="14" spans="1:4">
      <c r="A14" s="406">
        <v>4</v>
      </c>
      <c r="B14" s="405" t="s">
        <v>665</v>
      </c>
      <c r="C14" s="774">
        <v>358245.89316173195</v>
      </c>
      <c r="D14" s="775"/>
    </row>
    <row r="15" spans="1:4">
      <c r="A15" s="404">
        <v>5</v>
      </c>
      <c r="B15" s="403" t="s">
        <v>664</v>
      </c>
      <c r="C15" s="776">
        <v>129203305.34475453</v>
      </c>
      <c r="D15" s="777">
        <v>641459.10130857409</v>
      </c>
    </row>
  </sheetData>
  <mergeCells count="1">
    <mergeCell ref="A5:B5"/>
  </mergeCells>
  <pageMargins left="0.7" right="0.7" top="0.75" bottom="0.75" header="0.3" footer="0.3"/>
  <pageSetup scale="5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heetViews>
  <sheetFormatPr defaultColWidth="9.109375" defaultRowHeight="12"/>
  <cols>
    <col min="1" max="1" width="8.33203125" style="373" customWidth="1"/>
    <col min="2" max="2" width="68" style="373" customWidth="1"/>
    <col min="3" max="3" width="37" style="373" customWidth="1"/>
    <col min="4" max="4" width="34.88671875" style="373" customWidth="1"/>
    <col min="5" max="16384" width="9.109375" style="373"/>
  </cols>
  <sheetData>
    <row r="1" spans="1:4" ht="13.8">
      <c r="A1" s="316" t="s">
        <v>30</v>
      </c>
      <c r="B1" s="382" t="str">
        <f>'Info '!C2</f>
        <v>JSC "Liberty Bank"</v>
      </c>
    </row>
    <row r="2" spans="1:4">
      <c r="A2" s="317" t="s">
        <v>31</v>
      </c>
      <c r="B2" s="529">
        <f>'1. key ratios '!B2</f>
        <v>45107</v>
      </c>
    </row>
    <row r="3" spans="1:4">
      <c r="A3" s="318" t="s">
        <v>460</v>
      </c>
    </row>
    <row r="4" spans="1:4">
      <c r="A4" s="318"/>
    </row>
    <row r="5" spans="1:4" ht="15" customHeight="1">
      <c r="A5" s="880" t="s">
        <v>530</v>
      </c>
      <c r="B5" s="881"/>
      <c r="C5" s="884" t="s">
        <v>461</v>
      </c>
      <c r="D5" s="884" t="s">
        <v>462</v>
      </c>
    </row>
    <row r="6" spans="1:4" ht="24" customHeight="1">
      <c r="A6" s="882"/>
      <c r="B6" s="883"/>
      <c r="C6" s="884"/>
      <c r="D6" s="884"/>
    </row>
    <row r="7" spans="1:4">
      <c r="A7" s="411">
        <v>1</v>
      </c>
      <c r="B7" s="374" t="s">
        <v>457</v>
      </c>
      <c r="C7" s="778">
        <v>102932155.22999999</v>
      </c>
      <c r="D7" s="598"/>
    </row>
    <row r="8" spans="1:4">
      <c r="A8" s="413">
        <v>2</v>
      </c>
      <c r="B8" s="413" t="s">
        <v>463</v>
      </c>
      <c r="C8" s="778">
        <v>18848190.103163995</v>
      </c>
      <c r="D8" s="598"/>
    </row>
    <row r="9" spans="1:4">
      <c r="A9" s="413">
        <v>3</v>
      </c>
      <c r="B9" s="414" t="s">
        <v>673</v>
      </c>
      <c r="C9" s="778">
        <v>2697.0796391399999</v>
      </c>
      <c r="D9" s="598"/>
    </row>
    <row r="10" spans="1:4">
      <c r="A10" s="413">
        <v>4</v>
      </c>
      <c r="B10" s="413" t="s">
        <v>464</v>
      </c>
      <c r="C10" s="778">
        <v>7231619.8314380003</v>
      </c>
      <c r="D10" s="598"/>
    </row>
    <row r="11" spans="1:4">
      <c r="A11" s="413">
        <v>5</v>
      </c>
      <c r="B11" s="412" t="s">
        <v>672</v>
      </c>
      <c r="C11" s="778">
        <v>2717882.8600900001</v>
      </c>
      <c r="D11" s="598"/>
    </row>
    <row r="12" spans="1:4">
      <c r="A12" s="413">
        <v>6</v>
      </c>
      <c r="B12" s="412" t="s">
        <v>465</v>
      </c>
      <c r="C12" s="778">
        <v>12212.844884002581</v>
      </c>
      <c r="D12" s="598"/>
    </row>
    <row r="13" spans="1:4">
      <c r="A13" s="413">
        <v>7</v>
      </c>
      <c r="B13" s="412" t="s">
        <v>468</v>
      </c>
      <c r="C13" s="778">
        <v>4196098.6164640002</v>
      </c>
      <c r="D13" s="598"/>
    </row>
    <row r="14" spans="1:4">
      <c r="A14" s="413">
        <v>8</v>
      </c>
      <c r="B14" s="412" t="s">
        <v>466</v>
      </c>
      <c r="C14" s="778">
        <v>40325.990000000005</v>
      </c>
      <c r="D14" s="599"/>
    </row>
    <row r="15" spans="1:4">
      <c r="A15" s="413">
        <v>9</v>
      </c>
      <c r="B15" s="412" t="s">
        <v>467</v>
      </c>
      <c r="C15" s="778">
        <v>0</v>
      </c>
      <c r="D15" s="599"/>
    </row>
    <row r="16" spans="1:4">
      <c r="A16" s="413">
        <v>10</v>
      </c>
      <c r="B16" s="412" t="s">
        <v>469</v>
      </c>
      <c r="C16" s="778">
        <v>265099.51999999699</v>
      </c>
      <c r="D16" s="599"/>
    </row>
    <row r="17" spans="1:4">
      <c r="A17" s="413">
        <v>11</v>
      </c>
      <c r="B17" s="412" t="s">
        <v>671</v>
      </c>
      <c r="C17" s="778">
        <v>0</v>
      </c>
      <c r="D17" s="598"/>
    </row>
    <row r="18" spans="1:4">
      <c r="A18" s="411">
        <v>12</v>
      </c>
      <c r="B18" s="410" t="s">
        <v>459</v>
      </c>
      <c r="C18" s="779">
        <f>C7+C8+C9-C10</f>
        <v>114551422.58136511</v>
      </c>
      <c r="D18" s="598"/>
    </row>
    <row r="21" spans="1:4">
      <c r="B21" s="316"/>
    </row>
    <row r="22" spans="1:4">
      <c r="B22" s="317"/>
    </row>
    <row r="23" spans="1:4">
      <c r="B23" s="318"/>
    </row>
  </sheetData>
  <mergeCells count="3">
    <mergeCell ref="A5:B6"/>
    <mergeCell ref="C5:C6"/>
    <mergeCell ref="D5:D6"/>
  </mergeCells>
  <pageMargins left="0.7" right="0.7" top="0.75" bottom="0.75" header="0.3" footer="0.3"/>
  <pageSetup paperSize="9" scale="5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heetViews>
  <sheetFormatPr defaultColWidth="9.109375" defaultRowHeight="12"/>
  <cols>
    <col min="1" max="1" width="11.88671875" style="396" bestFit="1" customWidth="1"/>
    <col min="2" max="2" width="44.6640625" style="396" customWidth="1"/>
    <col min="3" max="3" width="19.5546875" style="396" customWidth="1"/>
    <col min="4" max="4" width="17.109375" style="396" customWidth="1"/>
    <col min="5" max="5" width="17" style="396" customWidth="1"/>
    <col min="6" max="6" width="21.44140625" style="396" bestFit="1" customWidth="1"/>
    <col min="7" max="7" width="18.33203125" style="396" customWidth="1"/>
    <col min="8" max="8" width="16" style="396" customWidth="1"/>
    <col min="9" max="9" width="19" style="396" customWidth="1"/>
    <col min="10" max="10" width="21.44140625" style="396" bestFit="1" customWidth="1"/>
    <col min="11" max="11" width="19.44140625" style="396" customWidth="1"/>
    <col min="12" max="12" width="17.33203125" style="396" customWidth="1"/>
    <col min="13" max="13" width="17.6640625" style="396" customWidth="1"/>
    <col min="14" max="14" width="21.44140625" style="396" bestFit="1" customWidth="1"/>
    <col min="15" max="15" width="22.33203125" style="396" customWidth="1"/>
    <col min="16" max="16" width="21.6640625" style="396" bestFit="1" customWidth="1"/>
    <col min="17" max="18" width="20.109375" style="396" bestFit="1" customWidth="1"/>
    <col min="19" max="19" width="17.44140625" style="396" customWidth="1"/>
    <col min="20" max="20" width="16.109375" style="396" customWidth="1"/>
    <col min="21" max="21" width="13.88671875" style="396" bestFit="1" customWidth="1"/>
    <col min="22" max="22" width="21.44140625" style="396" bestFit="1" customWidth="1"/>
    <col min="23" max="23" width="22.33203125" style="396" customWidth="1"/>
    <col min="24" max="24" width="21.6640625" style="396" bestFit="1" customWidth="1"/>
    <col min="25" max="26" width="20.109375" style="396" bestFit="1" customWidth="1"/>
    <col min="27" max="27" width="17.44140625" style="396" customWidth="1"/>
    <col min="28" max="28" width="20" style="396" customWidth="1"/>
    <col min="29" max="16384" width="9.109375" style="396"/>
  </cols>
  <sheetData>
    <row r="1" spans="1:28" ht="13.8">
      <c r="A1" s="316" t="s">
        <v>30</v>
      </c>
      <c r="B1" s="382" t="str">
        <f>'Info '!C2</f>
        <v>JSC "Liberty Bank"</v>
      </c>
    </row>
    <row r="2" spans="1:28">
      <c r="A2" s="317" t="s">
        <v>31</v>
      </c>
      <c r="B2" s="529">
        <f>'1. key ratios '!B2</f>
        <v>45107</v>
      </c>
      <c r="C2" s="397"/>
    </row>
    <row r="3" spans="1:28">
      <c r="A3" s="318" t="s">
        <v>470</v>
      </c>
    </row>
    <row r="5" spans="1:28" ht="15" customHeight="1">
      <c r="A5" s="886" t="s">
        <v>685</v>
      </c>
      <c r="B5" s="887"/>
      <c r="C5" s="892" t="s">
        <v>471</v>
      </c>
      <c r="D5" s="893"/>
      <c r="E5" s="893"/>
      <c r="F5" s="893"/>
      <c r="G5" s="893"/>
      <c r="H5" s="893"/>
      <c r="I5" s="893"/>
      <c r="J5" s="893"/>
      <c r="K5" s="893"/>
      <c r="L5" s="893"/>
      <c r="M5" s="893"/>
      <c r="N5" s="893"/>
      <c r="O5" s="893"/>
      <c r="P5" s="893"/>
      <c r="Q5" s="893"/>
      <c r="R5" s="893"/>
      <c r="S5" s="893"/>
      <c r="T5" s="426"/>
      <c r="U5" s="426"/>
      <c r="V5" s="426"/>
      <c r="W5" s="426"/>
      <c r="X5" s="426"/>
      <c r="Y5" s="426"/>
      <c r="Z5" s="426"/>
      <c r="AA5" s="425"/>
      <c r="AB5" s="418"/>
    </row>
    <row r="6" spans="1:28" ht="12" customHeight="1">
      <c r="A6" s="888"/>
      <c r="B6" s="889"/>
      <c r="C6" s="894" t="s">
        <v>64</v>
      </c>
      <c r="D6" s="896" t="s">
        <v>684</v>
      </c>
      <c r="E6" s="896"/>
      <c r="F6" s="896"/>
      <c r="G6" s="896"/>
      <c r="H6" s="896" t="s">
        <v>683</v>
      </c>
      <c r="I6" s="896"/>
      <c r="J6" s="896"/>
      <c r="K6" s="896"/>
      <c r="L6" s="424"/>
      <c r="M6" s="897" t="s">
        <v>682</v>
      </c>
      <c r="N6" s="897"/>
      <c r="O6" s="897"/>
      <c r="P6" s="897"/>
      <c r="Q6" s="897"/>
      <c r="R6" s="897"/>
      <c r="S6" s="877"/>
      <c r="T6" s="423"/>
      <c r="U6" s="885" t="s">
        <v>681</v>
      </c>
      <c r="V6" s="885"/>
      <c r="W6" s="885"/>
      <c r="X6" s="885"/>
      <c r="Y6" s="885"/>
      <c r="Z6" s="885"/>
      <c r="AA6" s="878"/>
      <c r="AB6" s="422"/>
    </row>
    <row r="7" spans="1:28" ht="24">
      <c r="A7" s="890"/>
      <c r="B7" s="891"/>
      <c r="C7" s="895"/>
      <c r="D7" s="421"/>
      <c r="E7" s="419" t="s">
        <v>472</v>
      </c>
      <c r="F7" s="393" t="s">
        <v>679</v>
      </c>
      <c r="G7" s="395" t="s">
        <v>680</v>
      </c>
      <c r="H7" s="397"/>
      <c r="I7" s="419" t="s">
        <v>472</v>
      </c>
      <c r="J7" s="393" t="s">
        <v>679</v>
      </c>
      <c r="K7" s="395" t="s">
        <v>680</v>
      </c>
      <c r="L7" s="420"/>
      <c r="M7" s="419" t="s">
        <v>472</v>
      </c>
      <c r="N7" s="419" t="s">
        <v>679</v>
      </c>
      <c r="O7" s="419" t="s">
        <v>678</v>
      </c>
      <c r="P7" s="419" t="s">
        <v>677</v>
      </c>
      <c r="Q7" s="419" t="s">
        <v>676</v>
      </c>
      <c r="R7" s="393" t="s">
        <v>675</v>
      </c>
      <c r="S7" s="419" t="s">
        <v>674</v>
      </c>
      <c r="T7" s="420"/>
      <c r="U7" s="419" t="s">
        <v>472</v>
      </c>
      <c r="V7" s="419" t="s">
        <v>679</v>
      </c>
      <c r="W7" s="419" t="s">
        <v>678</v>
      </c>
      <c r="X7" s="419" t="s">
        <v>677</v>
      </c>
      <c r="Y7" s="419" t="s">
        <v>676</v>
      </c>
      <c r="Z7" s="393" t="s">
        <v>675</v>
      </c>
      <c r="AA7" s="419" t="s">
        <v>674</v>
      </c>
      <c r="AB7" s="418"/>
    </row>
    <row r="8" spans="1:28">
      <c r="A8" s="417">
        <v>1</v>
      </c>
      <c r="B8" s="389" t="s">
        <v>473</v>
      </c>
      <c r="C8" s="779">
        <v>2723302030.5148354</v>
      </c>
      <c r="D8" s="778">
        <v>2525427307.4395156</v>
      </c>
      <c r="E8" s="778">
        <v>23761558.961063989</v>
      </c>
      <c r="F8" s="778">
        <v>0</v>
      </c>
      <c r="G8" s="778">
        <v>738206.23678499984</v>
      </c>
      <c r="H8" s="778">
        <v>83323300.491395026</v>
      </c>
      <c r="I8" s="778">
        <v>21621428.830284998</v>
      </c>
      <c r="J8" s="778">
        <v>9931392.6266569942</v>
      </c>
      <c r="K8" s="778">
        <v>0</v>
      </c>
      <c r="L8" s="778">
        <v>109420809.16006713</v>
      </c>
      <c r="M8" s="778">
        <v>2806244.6907829992</v>
      </c>
      <c r="N8" s="778">
        <v>4494546.063769998</v>
      </c>
      <c r="O8" s="778">
        <v>17315307.194378991</v>
      </c>
      <c r="P8" s="778">
        <v>19229205.866009988</v>
      </c>
      <c r="Q8" s="778">
        <v>33208871.095673982</v>
      </c>
      <c r="R8" s="778">
        <v>21575814.716705997</v>
      </c>
      <c r="S8" s="778">
        <v>14359.236288</v>
      </c>
      <c r="T8" s="778">
        <v>5130613.4238569997</v>
      </c>
      <c r="U8" s="778">
        <v>20819.22</v>
      </c>
      <c r="V8" s="778">
        <v>29166.79</v>
      </c>
      <c r="W8" s="778">
        <v>0</v>
      </c>
      <c r="X8" s="778">
        <v>0</v>
      </c>
      <c r="Y8" s="778">
        <v>1553644.0843410001</v>
      </c>
      <c r="Z8" s="778">
        <v>233408.93109700002</v>
      </c>
      <c r="AA8" s="778">
        <v>0</v>
      </c>
      <c r="AB8" s="415"/>
    </row>
    <row r="9" spans="1:28">
      <c r="A9" s="384">
        <v>1.1000000000000001</v>
      </c>
      <c r="B9" s="416" t="s">
        <v>474</v>
      </c>
      <c r="C9" s="780">
        <v>0</v>
      </c>
      <c r="D9" s="778">
        <v>0</v>
      </c>
      <c r="E9" s="778">
        <v>0</v>
      </c>
      <c r="F9" s="778">
        <v>0</v>
      </c>
      <c r="G9" s="778">
        <v>0</v>
      </c>
      <c r="H9" s="778">
        <v>0</v>
      </c>
      <c r="I9" s="778">
        <v>0</v>
      </c>
      <c r="J9" s="778">
        <v>0</v>
      </c>
      <c r="K9" s="778">
        <v>0</v>
      </c>
      <c r="L9" s="778">
        <v>0</v>
      </c>
      <c r="M9" s="778">
        <v>0</v>
      </c>
      <c r="N9" s="778">
        <v>0</v>
      </c>
      <c r="O9" s="778">
        <v>0</v>
      </c>
      <c r="P9" s="778">
        <v>0</v>
      </c>
      <c r="Q9" s="778">
        <v>0</v>
      </c>
      <c r="R9" s="778">
        <v>0</v>
      </c>
      <c r="S9" s="778">
        <v>0</v>
      </c>
      <c r="T9" s="778">
        <v>0</v>
      </c>
      <c r="U9" s="778">
        <v>0</v>
      </c>
      <c r="V9" s="778">
        <v>0</v>
      </c>
      <c r="W9" s="778">
        <v>0</v>
      </c>
      <c r="X9" s="778">
        <v>0</v>
      </c>
      <c r="Y9" s="778">
        <v>0</v>
      </c>
      <c r="Z9" s="778">
        <v>0</v>
      </c>
      <c r="AA9" s="778">
        <v>0</v>
      </c>
      <c r="AB9" s="415"/>
    </row>
    <row r="10" spans="1:28">
      <c r="A10" s="384">
        <v>1.2</v>
      </c>
      <c r="B10" s="416" t="s">
        <v>475</v>
      </c>
      <c r="C10" s="780">
        <v>0</v>
      </c>
      <c r="D10" s="778">
        <v>0</v>
      </c>
      <c r="E10" s="778">
        <v>0</v>
      </c>
      <c r="F10" s="778">
        <v>0</v>
      </c>
      <c r="G10" s="778">
        <v>0</v>
      </c>
      <c r="H10" s="778">
        <v>0</v>
      </c>
      <c r="I10" s="778">
        <v>0</v>
      </c>
      <c r="J10" s="778">
        <v>0</v>
      </c>
      <c r="K10" s="778">
        <v>0</v>
      </c>
      <c r="L10" s="778">
        <v>0</v>
      </c>
      <c r="M10" s="778">
        <v>0</v>
      </c>
      <c r="N10" s="778">
        <v>0</v>
      </c>
      <c r="O10" s="778">
        <v>0</v>
      </c>
      <c r="P10" s="778">
        <v>0</v>
      </c>
      <c r="Q10" s="778">
        <v>0</v>
      </c>
      <c r="R10" s="778">
        <v>0</v>
      </c>
      <c r="S10" s="778">
        <v>0</v>
      </c>
      <c r="T10" s="778">
        <v>0</v>
      </c>
      <c r="U10" s="778">
        <v>0</v>
      </c>
      <c r="V10" s="778">
        <v>0</v>
      </c>
      <c r="W10" s="778">
        <v>0</v>
      </c>
      <c r="X10" s="778">
        <v>0</v>
      </c>
      <c r="Y10" s="778">
        <v>0</v>
      </c>
      <c r="Z10" s="778">
        <v>0</v>
      </c>
      <c r="AA10" s="778">
        <v>0</v>
      </c>
      <c r="AB10" s="415"/>
    </row>
    <row r="11" spans="1:28">
      <c r="A11" s="384">
        <v>1.3</v>
      </c>
      <c r="B11" s="416" t="s">
        <v>476</v>
      </c>
      <c r="C11" s="780">
        <v>0</v>
      </c>
      <c r="D11" s="778">
        <v>0</v>
      </c>
      <c r="E11" s="778">
        <v>0</v>
      </c>
      <c r="F11" s="778">
        <v>0</v>
      </c>
      <c r="G11" s="778">
        <v>0</v>
      </c>
      <c r="H11" s="778">
        <v>0</v>
      </c>
      <c r="I11" s="778">
        <v>0</v>
      </c>
      <c r="J11" s="778">
        <v>0</v>
      </c>
      <c r="K11" s="778">
        <v>0</v>
      </c>
      <c r="L11" s="778">
        <v>0</v>
      </c>
      <c r="M11" s="778">
        <v>0</v>
      </c>
      <c r="N11" s="778">
        <v>0</v>
      </c>
      <c r="O11" s="778">
        <v>0</v>
      </c>
      <c r="P11" s="778">
        <v>0</v>
      </c>
      <c r="Q11" s="778">
        <v>0</v>
      </c>
      <c r="R11" s="778">
        <v>0</v>
      </c>
      <c r="S11" s="778">
        <v>0</v>
      </c>
      <c r="T11" s="778">
        <v>0</v>
      </c>
      <c r="U11" s="778">
        <v>0</v>
      </c>
      <c r="V11" s="778">
        <v>0</v>
      </c>
      <c r="W11" s="778">
        <v>0</v>
      </c>
      <c r="X11" s="778">
        <v>0</v>
      </c>
      <c r="Y11" s="778">
        <v>0</v>
      </c>
      <c r="Z11" s="778">
        <v>0</v>
      </c>
      <c r="AA11" s="778">
        <v>0</v>
      </c>
      <c r="AB11" s="415"/>
    </row>
    <row r="12" spans="1:28">
      <c r="A12" s="384">
        <v>1.4</v>
      </c>
      <c r="B12" s="416" t="s">
        <v>477</v>
      </c>
      <c r="C12" s="780">
        <v>92663349.222285002</v>
      </c>
      <c r="D12" s="778">
        <v>92663349.222285002</v>
      </c>
      <c r="E12" s="778">
        <v>1715.84</v>
      </c>
      <c r="F12" s="778">
        <v>0</v>
      </c>
      <c r="G12" s="778">
        <v>11119.968547</v>
      </c>
      <c r="H12" s="778">
        <v>0</v>
      </c>
      <c r="I12" s="778">
        <v>0</v>
      </c>
      <c r="J12" s="778">
        <v>0</v>
      </c>
      <c r="K12" s="778">
        <v>0</v>
      </c>
      <c r="L12" s="778">
        <v>0</v>
      </c>
      <c r="M12" s="778">
        <v>0</v>
      </c>
      <c r="N12" s="778">
        <v>0</v>
      </c>
      <c r="O12" s="778">
        <v>0</v>
      </c>
      <c r="P12" s="778">
        <v>0</v>
      </c>
      <c r="Q12" s="778">
        <v>0</v>
      </c>
      <c r="R12" s="778">
        <v>0</v>
      </c>
      <c r="S12" s="778">
        <v>0</v>
      </c>
      <c r="T12" s="778">
        <v>0</v>
      </c>
      <c r="U12" s="778">
        <v>0</v>
      </c>
      <c r="V12" s="778">
        <v>0</v>
      </c>
      <c r="W12" s="778">
        <v>0</v>
      </c>
      <c r="X12" s="778">
        <v>0</v>
      </c>
      <c r="Y12" s="778">
        <v>0</v>
      </c>
      <c r="Z12" s="778">
        <v>0</v>
      </c>
      <c r="AA12" s="778">
        <v>0</v>
      </c>
      <c r="AB12" s="415"/>
    </row>
    <row r="13" spans="1:28">
      <c r="A13" s="384">
        <v>1.5</v>
      </c>
      <c r="B13" s="416" t="s">
        <v>478</v>
      </c>
      <c r="C13" s="780">
        <v>550373172.6197449</v>
      </c>
      <c r="D13" s="778">
        <v>520211190.74855095</v>
      </c>
      <c r="E13" s="778">
        <v>2636261.3828649996</v>
      </c>
      <c r="F13" s="778">
        <v>0</v>
      </c>
      <c r="G13" s="778">
        <v>0</v>
      </c>
      <c r="H13" s="778">
        <v>21355659.598547999</v>
      </c>
      <c r="I13" s="778">
        <v>13618883.654262003</v>
      </c>
      <c r="J13" s="778">
        <v>2171558.2185960002</v>
      </c>
      <c r="K13" s="778">
        <v>0</v>
      </c>
      <c r="L13" s="778">
        <v>6773959.0693490002</v>
      </c>
      <c r="M13" s="778">
        <v>414475.292006</v>
      </c>
      <c r="N13" s="778">
        <v>699952.763026</v>
      </c>
      <c r="O13" s="778">
        <v>3606427.251474</v>
      </c>
      <c r="P13" s="778">
        <v>624079.98999999987</v>
      </c>
      <c r="Q13" s="778">
        <v>259877.27000000002</v>
      </c>
      <c r="R13" s="778">
        <v>336501.01900299994</v>
      </c>
      <c r="S13" s="778">
        <v>0</v>
      </c>
      <c r="T13" s="778">
        <v>2032363.2032969999</v>
      </c>
      <c r="U13" s="778">
        <v>0</v>
      </c>
      <c r="V13" s="778">
        <v>0</v>
      </c>
      <c r="W13" s="778">
        <v>0</v>
      </c>
      <c r="X13" s="778">
        <v>0</v>
      </c>
      <c r="Y13" s="778">
        <v>1241318.6743410002</v>
      </c>
      <c r="Z13" s="778">
        <v>9771.75</v>
      </c>
      <c r="AA13" s="778">
        <v>0</v>
      </c>
      <c r="AB13" s="415"/>
    </row>
    <row r="14" spans="1:28">
      <c r="A14" s="384">
        <v>1.6</v>
      </c>
      <c r="B14" s="416" t="s">
        <v>479</v>
      </c>
      <c r="C14" s="780">
        <v>2080265508.6728053</v>
      </c>
      <c r="D14" s="778">
        <v>1912552767.4686797</v>
      </c>
      <c r="E14" s="778">
        <v>21123581.738198988</v>
      </c>
      <c r="F14" s="778">
        <v>0</v>
      </c>
      <c r="G14" s="778">
        <v>727086.26823799987</v>
      </c>
      <c r="H14" s="778">
        <v>61967640.892847031</v>
      </c>
      <c r="I14" s="778">
        <v>8002545.1760229943</v>
      </c>
      <c r="J14" s="778">
        <v>7759834.408060994</v>
      </c>
      <c r="K14" s="778">
        <v>0</v>
      </c>
      <c r="L14" s="778">
        <v>102646850.09071812</v>
      </c>
      <c r="M14" s="778">
        <v>2391769.3987769992</v>
      </c>
      <c r="N14" s="778">
        <v>3794593.3007439985</v>
      </c>
      <c r="O14" s="778">
        <v>13708879.942904992</v>
      </c>
      <c r="P14" s="778">
        <v>18605125.87600999</v>
      </c>
      <c r="Q14" s="778">
        <v>32948993.825673983</v>
      </c>
      <c r="R14" s="778">
        <v>21239313.697702996</v>
      </c>
      <c r="S14" s="778">
        <v>14359.236288</v>
      </c>
      <c r="T14" s="778">
        <v>3098250.2205599998</v>
      </c>
      <c r="U14" s="778">
        <v>20819.22</v>
      </c>
      <c r="V14" s="778">
        <v>29166.79</v>
      </c>
      <c r="W14" s="778">
        <v>0</v>
      </c>
      <c r="X14" s="778">
        <v>0</v>
      </c>
      <c r="Y14" s="778">
        <v>312325.40999999997</v>
      </c>
      <c r="Z14" s="778">
        <v>223637.18109700002</v>
      </c>
      <c r="AA14" s="778">
        <v>0</v>
      </c>
      <c r="AB14" s="415"/>
    </row>
    <row r="15" spans="1:28">
      <c r="A15" s="417">
        <v>2</v>
      </c>
      <c r="B15" s="401" t="s">
        <v>480</v>
      </c>
      <c r="C15" s="779">
        <v>306710110.5258792</v>
      </c>
      <c r="D15" s="779">
        <v>306710110.5258792</v>
      </c>
      <c r="E15" s="778">
        <v>0</v>
      </c>
      <c r="F15" s="778">
        <v>0</v>
      </c>
      <c r="G15" s="778">
        <v>0</v>
      </c>
      <c r="H15" s="778">
        <v>0</v>
      </c>
      <c r="I15" s="778">
        <v>0</v>
      </c>
      <c r="J15" s="778">
        <v>0</v>
      </c>
      <c r="K15" s="778">
        <v>0</v>
      </c>
      <c r="L15" s="778">
        <v>0</v>
      </c>
      <c r="M15" s="778">
        <v>0</v>
      </c>
      <c r="N15" s="778">
        <v>0</v>
      </c>
      <c r="O15" s="778">
        <v>0</v>
      </c>
      <c r="P15" s="778">
        <v>0</v>
      </c>
      <c r="Q15" s="778">
        <v>0</v>
      </c>
      <c r="R15" s="778">
        <v>0</v>
      </c>
      <c r="S15" s="778">
        <v>0</v>
      </c>
      <c r="T15" s="778">
        <v>0</v>
      </c>
      <c r="U15" s="778">
        <v>0</v>
      </c>
      <c r="V15" s="778">
        <v>0</v>
      </c>
      <c r="W15" s="778">
        <v>0</v>
      </c>
      <c r="X15" s="778">
        <v>0</v>
      </c>
      <c r="Y15" s="778">
        <v>0</v>
      </c>
      <c r="Z15" s="778">
        <v>0</v>
      </c>
      <c r="AA15" s="778">
        <v>0</v>
      </c>
      <c r="AB15" s="415"/>
    </row>
    <row r="16" spans="1:28">
      <c r="A16" s="384">
        <v>2.1</v>
      </c>
      <c r="B16" s="416" t="s">
        <v>474</v>
      </c>
      <c r="C16" s="780">
        <v>0</v>
      </c>
      <c r="D16" s="778">
        <v>0</v>
      </c>
      <c r="E16" s="778">
        <v>0</v>
      </c>
      <c r="F16" s="778">
        <v>0</v>
      </c>
      <c r="G16" s="778">
        <v>0</v>
      </c>
      <c r="H16" s="778">
        <v>0</v>
      </c>
      <c r="I16" s="778">
        <v>0</v>
      </c>
      <c r="J16" s="778">
        <v>0</v>
      </c>
      <c r="K16" s="778">
        <v>0</v>
      </c>
      <c r="L16" s="778">
        <v>0</v>
      </c>
      <c r="M16" s="778">
        <v>0</v>
      </c>
      <c r="N16" s="778">
        <v>0</v>
      </c>
      <c r="O16" s="778">
        <v>0</v>
      </c>
      <c r="P16" s="778">
        <v>0</v>
      </c>
      <c r="Q16" s="778">
        <v>0</v>
      </c>
      <c r="R16" s="778">
        <v>0</v>
      </c>
      <c r="S16" s="778">
        <v>0</v>
      </c>
      <c r="T16" s="778">
        <v>0</v>
      </c>
      <c r="U16" s="778">
        <v>0</v>
      </c>
      <c r="V16" s="778">
        <v>0</v>
      </c>
      <c r="W16" s="778">
        <v>0</v>
      </c>
      <c r="X16" s="778">
        <v>0</v>
      </c>
      <c r="Y16" s="778">
        <v>0</v>
      </c>
      <c r="Z16" s="778">
        <v>0</v>
      </c>
      <c r="AA16" s="778">
        <v>0</v>
      </c>
      <c r="AB16" s="415"/>
    </row>
    <row r="17" spans="1:28">
      <c r="A17" s="384">
        <v>2.2000000000000002</v>
      </c>
      <c r="B17" s="416" t="s">
        <v>475</v>
      </c>
      <c r="C17" s="781">
        <v>284603214.522475</v>
      </c>
      <c r="D17" s="782">
        <v>284603214.522475</v>
      </c>
      <c r="E17" s="778">
        <v>0</v>
      </c>
      <c r="F17" s="778">
        <v>0</v>
      </c>
      <c r="G17" s="778">
        <v>0</v>
      </c>
      <c r="H17" s="778">
        <v>0</v>
      </c>
      <c r="I17" s="778">
        <v>0</v>
      </c>
      <c r="J17" s="778">
        <v>0</v>
      </c>
      <c r="K17" s="778">
        <v>0</v>
      </c>
      <c r="L17" s="778">
        <v>0</v>
      </c>
      <c r="M17" s="778">
        <v>0</v>
      </c>
      <c r="N17" s="778">
        <v>0</v>
      </c>
      <c r="O17" s="778">
        <v>0</v>
      </c>
      <c r="P17" s="778">
        <v>0</v>
      </c>
      <c r="Q17" s="778">
        <v>0</v>
      </c>
      <c r="R17" s="778">
        <v>0</v>
      </c>
      <c r="S17" s="778">
        <v>0</v>
      </c>
      <c r="T17" s="778">
        <v>0</v>
      </c>
      <c r="U17" s="778">
        <v>0</v>
      </c>
      <c r="V17" s="778">
        <v>0</v>
      </c>
      <c r="W17" s="778">
        <v>0</v>
      </c>
      <c r="X17" s="778">
        <v>0</v>
      </c>
      <c r="Y17" s="778">
        <v>0</v>
      </c>
      <c r="Z17" s="778">
        <v>0</v>
      </c>
      <c r="AA17" s="778">
        <v>0</v>
      </c>
      <c r="AB17" s="415"/>
    </row>
    <row r="18" spans="1:28">
      <c r="A18" s="384">
        <v>2.2999999999999998</v>
      </c>
      <c r="B18" s="416" t="s">
        <v>476</v>
      </c>
      <c r="C18" s="781">
        <v>0</v>
      </c>
      <c r="D18" s="782">
        <v>0</v>
      </c>
      <c r="E18" s="778">
        <v>0</v>
      </c>
      <c r="F18" s="778">
        <v>0</v>
      </c>
      <c r="G18" s="778">
        <v>0</v>
      </c>
      <c r="H18" s="778">
        <v>0</v>
      </c>
      <c r="I18" s="778">
        <v>0</v>
      </c>
      <c r="J18" s="778">
        <v>0</v>
      </c>
      <c r="K18" s="778">
        <v>0</v>
      </c>
      <c r="L18" s="778">
        <v>0</v>
      </c>
      <c r="M18" s="778">
        <v>0</v>
      </c>
      <c r="N18" s="778">
        <v>0</v>
      </c>
      <c r="O18" s="778">
        <v>0</v>
      </c>
      <c r="P18" s="778">
        <v>0</v>
      </c>
      <c r="Q18" s="778">
        <v>0</v>
      </c>
      <c r="R18" s="778">
        <v>0</v>
      </c>
      <c r="S18" s="778">
        <v>0</v>
      </c>
      <c r="T18" s="778">
        <v>0</v>
      </c>
      <c r="U18" s="778">
        <v>0</v>
      </c>
      <c r="V18" s="778">
        <v>0</v>
      </c>
      <c r="W18" s="778">
        <v>0</v>
      </c>
      <c r="X18" s="778">
        <v>0</v>
      </c>
      <c r="Y18" s="778">
        <v>0</v>
      </c>
      <c r="Z18" s="778">
        <v>0</v>
      </c>
      <c r="AA18" s="778">
        <v>0</v>
      </c>
      <c r="AB18" s="415"/>
    </row>
    <row r="19" spans="1:28">
      <c r="A19" s="384">
        <v>2.4</v>
      </c>
      <c r="B19" s="416" t="s">
        <v>477</v>
      </c>
      <c r="C19" s="781">
        <v>7026077.2800000003</v>
      </c>
      <c r="D19" s="782">
        <v>7026077.2800000003</v>
      </c>
      <c r="E19" s="778">
        <v>0</v>
      </c>
      <c r="F19" s="778">
        <v>0</v>
      </c>
      <c r="G19" s="778">
        <v>0</v>
      </c>
      <c r="H19" s="778">
        <v>0</v>
      </c>
      <c r="I19" s="778">
        <v>0</v>
      </c>
      <c r="J19" s="778">
        <v>0</v>
      </c>
      <c r="K19" s="778">
        <v>0</v>
      </c>
      <c r="L19" s="778">
        <v>0</v>
      </c>
      <c r="M19" s="778">
        <v>0</v>
      </c>
      <c r="N19" s="778">
        <v>0</v>
      </c>
      <c r="O19" s="778">
        <v>0</v>
      </c>
      <c r="P19" s="778">
        <v>0</v>
      </c>
      <c r="Q19" s="778">
        <v>0</v>
      </c>
      <c r="R19" s="778">
        <v>0</v>
      </c>
      <c r="S19" s="778">
        <v>0</v>
      </c>
      <c r="T19" s="778">
        <v>0</v>
      </c>
      <c r="U19" s="778">
        <v>0</v>
      </c>
      <c r="V19" s="778">
        <v>0</v>
      </c>
      <c r="W19" s="778">
        <v>0</v>
      </c>
      <c r="X19" s="778">
        <v>0</v>
      </c>
      <c r="Y19" s="778">
        <v>0</v>
      </c>
      <c r="Z19" s="778">
        <v>0</v>
      </c>
      <c r="AA19" s="778">
        <v>0</v>
      </c>
      <c r="AB19" s="415"/>
    </row>
    <row r="20" spans="1:28">
      <c r="A20" s="384">
        <v>2.5</v>
      </c>
      <c r="B20" s="416" t="s">
        <v>478</v>
      </c>
      <c r="C20" s="781">
        <v>15080818.723404255</v>
      </c>
      <c r="D20" s="782">
        <v>15080818.723404255</v>
      </c>
      <c r="E20" s="778">
        <v>0</v>
      </c>
      <c r="F20" s="778">
        <v>0</v>
      </c>
      <c r="G20" s="778">
        <v>0</v>
      </c>
      <c r="H20" s="778">
        <v>0</v>
      </c>
      <c r="I20" s="778">
        <v>0</v>
      </c>
      <c r="J20" s="778">
        <v>0</v>
      </c>
      <c r="K20" s="778">
        <v>0</v>
      </c>
      <c r="L20" s="778">
        <v>0</v>
      </c>
      <c r="M20" s="778">
        <v>0</v>
      </c>
      <c r="N20" s="778">
        <v>0</v>
      </c>
      <c r="O20" s="778">
        <v>0</v>
      </c>
      <c r="P20" s="778">
        <v>0</v>
      </c>
      <c r="Q20" s="778">
        <v>0</v>
      </c>
      <c r="R20" s="778">
        <v>0</v>
      </c>
      <c r="S20" s="778">
        <v>0</v>
      </c>
      <c r="T20" s="778">
        <v>0</v>
      </c>
      <c r="U20" s="778">
        <v>0</v>
      </c>
      <c r="V20" s="778">
        <v>0</v>
      </c>
      <c r="W20" s="778">
        <v>0</v>
      </c>
      <c r="X20" s="778">
        <v>0</v>
      </c>
      <c r="Y20" s="778">
        <v>0</v>
      </c>
      <c r="Z20" s="778">
        <v>0</v>
      </c>
      <c r="AA20" s="778">
        <v>0</v>
      </c>
      <c r="AB20" s="415"/>
    </row>
    <row r="21" spans="1:28">
      <c r="A21" s="384">
        <v>2.6</v>
      </c>
      <c r="B21" s="416" t="s">
        <v>479</v>
      </c>
      <c r="C21" s="780">
        <v>0</v>
      </c>
      <c r="D21" s="778">
        <v>0</v>
      </c>
      <c r="E21" s="778">
        <v>0</v>
      </c>
      <c r="F21" s="778">
        <v>0</v>
      </c>
      <c r="G21" s="778">
        <v>0</v>
      </c>
      <c r="H21" s="778">
        <v>0</v>
      </c>
      <c r="I21" s="778">
        <v>0</v>
      </c>
      <c r="J21" s="778">
        <v>0</v>
      </c>
      <c r="K21" s="778">
        <v>0</v>
      </c>
      <c r="L21" s="778">
        <v>0</v>
      </c>
      <c r="M21" s="778">
        <v>0</v>
      </c>
      <c r="N21" s="778">
        <v>0</v>
      </c>
      <c r="O21" s="778">
        <v>0</v>
      </c>
      <c r="P21" s="778">
        <v>0</v>
      </c>
      <c r="Q21" s="778">
        <v>0</v>
      </c>
      <c r="R21" s="778">
        <v>0</v>
      </c>
      <c r="S21" s="778">
        <v>0</v>
      </c>
      <c r="T21" s="778">
        <v>0</v>
      </c>
      <c r="U21" s="778">
        <v>0</v>
      </c>
      <c r="V21" s="778">
        <v>0</v>
      </c>
      <c r="W21" s="778">
        <v>0</v>
      </c>
      <c r="X21" s="778">
        <v>0</v>
      </c>
      <c r="Y21" s="778">
        <v>0</v>
      </c>
      <c r="Z21" s="778">
        <v>0</v>
      </c>
      <c r="AA21" s="778">
        <v>0</v>
      </c>
      <c r="AB21" s="415"/>
    </row>
    <row r="22" spans="1:28">
      <c r="A22" s="417">
        <v>3</v>
      </c>
      <c r="B22" s="389" t="s">
        <v>520</v>
      </c>
      <c r="C22" s="779">
        <v>233268951.98953104</v>
      </c>
      <c r="D22" s="779">
        <v>231017133.65299696</v>
      </c>
      <c r="E22" s="783">
        <v>0</v>
      </c>
      <c r="F22" s="783">
        <v>0</v>
      </c>
      <c r="G22" s="783">
        <v>0</v>
      </c>
      <c r="H22" s="779">
        <v>1624441.927167</v>
      </c>
      <c r="I22" s="783">
        <v>0</v>
      </c>
      <c r="J22" s="783">
        <v>0</v>
      </c>
      <c r="K22" s="783">
        <v>0</v>
      </c>
      <c r="L22" s="779">
        <v>627371.63936699997</v>
      </c>
      <c r="M22" s="783">
        <v>0</v>
      </c>
      <c r="N22" s="783">
        <v>0</v>
      </c>
      <c r="O22" s="783">
        <v>0</v>
      </c>
      <c r="P22" s="783">
        <v>0</v>
      </c>
      <c r="Q22" s="783">
        <v>0</v>
      </c>
      <c r="R22" s="783">
        <v>0</v>
      </c>
      <c r="S22" s="783">
        <v>0</v>
      </c>
      <c r="T22" s="779">
        <v>0</v>
      </c>
      <c r="U22" s="783">
        <v>0</v>
      </c>
      <c r="V22" s="783">
        <v>0</v>
      </c>
      <c r="W22" s="783">
        <v>0</v>
      </c>
      <c r="X22" s="783">
        <v>0</v>
      </c>
      <c r="Y22" s="783">
        <v>0</v>
      </c>
      <c r="Z22" s="783">
        <v>0</v>
      </c>
      <c r="AA22" s="783">
        <v>0</v>
      </c>
      <c r="AB22" s="415"/>
    </row>
    <row r="23" spans="1:28">
      <c r="A23" s="384">
        <v>3.1</v>
      </c>
      <c r="B23" s="416" t="s">
        <v>474</v>
      </c>
      <c r="C23" s="780">
        <v>0</v>
      </c>
      <c r="D23" s="779">
        <v>0</v>
      </c>
      <c r="E23" s="783">
        <v>0</v>
      </c>
      <c r="F23" s="783">
        <v>0</v>
      </c>
      <c r="G23" s="783">
        <v>0</v>
      </c>
      <c r="H23" s="779">
        <v>0</v>
      </c>
      <c r="I23" s="783">
        <v>0</v>
      </c>
      <c r="J23" s="783">
        <v>0</v>
      </c>
      <c r="K23" s="783">
        <v>0</v>
      </c>
      <c r="L23" s="779">
        <v>0</v>
      </c>
      <c r="M23" s="783">
        <v>0</v>
      </c>
      <c r="N23" s="783">
        <v>0</v>
      </c>
      <c r="O23" s="783">
        <v>0</v>
      </c>
      <c r="P23" s="783">
        <v>0</v>
      </c>
      <c r="Q23" s="783">
        <v>0</v>
      </c>
      <c r="R23" s="783">
        <v>0</v>
      </c>
      <c r="S23" s="783">
        <v>0</v>
      </c>
      <c r="T23" s="779">
        <v>0</v>
      </c>
      <c r="U23" s="783">
        <v>0</v>
      </c>
      <c r="V23" s="783">
        <v>0</v>
      </c>
      <c r="W23" s="783">
        <v>0</v>
      </c>
      <c r="X23" s="783">
        <v>0</v>
      </c>
      <c r="Y23" s="783">
        <v>0</v>
      </c>
      <c r="Z23" s="783">
        <v>0</v>
      </c>
      <c r="AA23" s="783">
        <v>0</v>
      </c>
      <c r="AB23" s="415"/>
    </row>
    <row r="24" spans="1:28">
      <c r="A24" s="384">
        <v>3.2</v>
      </c>
      <c r="B24" s="416" t="s">
        <v>475</v>
      </c>
      <c r="C24" s="780">
        <v>0</v>
      </c>
      <c r="D24" s="779">
        <v>0</v>
      </c>
      <c r="E24" s="783">
        <v>0</v>
      </c>
      <c r="F24" s="783">
        <v>0</v>
      </c>
      <c r="G24" s="783">
        <v>0</v>
      </c>
      <c r="H24" s="779">
        <v>0</v>
      </c>
      <c r="I24" s="783">
        <v>0</v>
      </c>
      <c r="J24" s="783">
        <v>0</v>
      </c>
      <c r="K24" s="783">
        <v>0</v>
      </c>
      <c r="L24" s="779">
        <v>0</v>
      </c>
      <c r="M24" s="783">
        <v>0</v>
      </c>
      <c r="N24" s="783">
        <v>0</v>
      </c>
      <c r="O24" s="783">
        <v>0</v>
      </c>
      <c r="P24" s="783">
        <v>0</v>
      </c>
      <c r="Q24" s="783">
        <v>0</v>
      </c>
      <c r="R24" s="783">
        <v>0</v>
      </c>
      <c r="S24" s="783">
        <v>0</v>
      </c>
      <c r="T24" s="779">
        <v>0</v>
      </c>
      <c r="U24" s="783">
        <v>0</v>
      </c>
      <c r="V24" s="783">
        <v>0</v>
      </c>
      <c r="W24" s="783">
        <v>0</v>
      </c>
      <c r="X24" s="783">
        <v>0</v>
      </c>
      <c r="Y24" s="783">
        <v>0</v>
      </c>
      <c r="Z24" s="783">
        <v>0</v>
      </c>
      <c r="AA24" s="783">
        <v>0</v>
      </c>
      <c r="AB24" s="415"/>
    </row>
    <row r="25" spans="1:28">
      <c r="A25" s="384">
        <v>3.3</v>
      </c>
      <c r="B25" s="416" t="s">
        <v>476</v>
      </c>
      <c r="C25" s="780">
        <v>9492052.5</v>
      </c>
      <c r="D25" s="779">
        <v>9492052.5</v>
      </c>
      <c r="E25" s="783">
        <v>0</v>
      </c>
      <c r="F25" s="783">
        <v>0</v>
      </c>
      <c r="G25" s="783">
        <v>0</v>
      </c>
      <c r="H25" s="779">
        <v>0</v>
      </c>
      <c r="I25" s="783">
        <v>0</v>
      </c>
      <c r="J25" s="783">
        <v>0</v>
      </c>
      <c r="K25" s="783">
        <v>0</v>
      </c>
      <c r="L25" s="779">
        <v>0</v>
      </c>
      <c r="M25" s="783">
        <v>0</v>
      </c>
      <c r="N25" s="783">
        <v>0</v>
      </c>
      <c r="O25" s="783">
        <v>0</v>
      </c>
      <c r="P25" s="783">
        <v>0</v>
      </c>
      <c r="Q25" s="783">
        <v>0</v>
      </c>
      <c r="R25" s="783">
        <v>0</v>
      </c>
      <c r="S25" s="783">
        <v>0</v>
      </c>
      <c r="T25" s="779">
        <v>0</v>
      </c>
      <c r="U25" s="783">
        <v>0</v>
      </c>
      <c r="V25" s="783">
        <v>0</v>
      </c>
      <c r="W25" s="783">
        <v>0</v>
      </c>
      <c r="X25" s="783">
        <v>0</v>
      </c>
      <c r="Y25" s="783">
        <v>0</v>
      </c>
      <c r="Z25" s="783">
        <v>0</v>
      </c>
      <c r="AA25" s="783">
        <v>0</v>
      </c>
      <c r="AB25" s="415"/>
    </row>
    <row r="26" spans="1:28">
      <c r="A26" s="384">
        <v>3.4</v>
      </c>
      <c r="B26" s="416" t="s">
        <v>477</v>
      </c>
      <c r="C26" s="780">
        <v>3054426.3144579995</v>
      </c>
      <c r="D26" s="779">
        <v>3054426.3144579995</v>
      </c>
      <c r="E26" s="783">
        <v>0</v>
      </c>
      <c r="F26" s="783">
        <v>0</v>
      </c>
      <c r="G26" s="783">
        <v>0</v>
      </c>
      <c r="H26" s="779">
        <v>0</v>
      </c>
      <c r="I26" s="783">
        <v>0</v>
      </c>
      <c r="J26" s="783">
        <v>0</v>
      </c>
      <c r="K26" s="783">
        <v>0</v>
      </c>
      <c r="L26" s="779">
        <v>0</v>
      </c>
      <c r="M26" s="783">
        <v>0</v>
      </c>
      <c r="N26" s="783">
        <v>0</v>
      </c>
      <c r="O26" s="783">
        <v>0</v>
      </c>
      <c r="P26" s="783">
        <v>0</v>
      </c>
      <c r="Q26" s="783">
        <v>0</v>
      </c>
      <c r="R26" s="783">
        <v>0</v>
      </c>
      <c r="S26" s="783">
        <v>0</v>
      </c>
      <c r="T26" s="779">
        <v>0</v>
      </c>
      <c r="U26" s="783">
        <v>0</v>
      </c>
      <c r="V26" s="783">
        <v>0</v>
      </c>
      <c r="W26" s="783">
        <v>0</v>
      </c>
      <c r="X26" s="783">
        <v>0</v>
      </c>
      <c r="Y26" s="783">
        <v>0</v>
      </c>
      <c r="Z26" s="783">
        <v>0</v>
      </c>
      <c r="AA26" s="783">
        <v>0</v>
      </c>
      <c r="AB26" s="415"/>
    </row>
    <row r="27" spans="1:28">
      <c r="A27" s="384">
        <v>3.5</v>
      </c>
      <c r="B27" s="416" t="s">
        <v>478</v>
      </c>
      <c r="C27" s="780">
        <v>173556783.34626299</v>
      </c>
      <c r="D27" s="779">
        <v>172001556.77359897</v>
      </c>
      <c r="E27" s="783">
        <v>0</v>
      </c>
      <c r="F27" s="783">
        <v>0</v>
      </c>
      <c r="G27" s="783">
        <v>0</v>
      </c>
      <c r="H27" s="779">
        <v>1551492.2735629999</v>
      </c>
      <c r="I27" s="783">
        <v>0</v>
      </c>
      <c r="J27" s="783">
        <v>0</v>
      </c>
      <c r="K27" s="783">
        <v>0</v>
      </c>
      <c r="L27" s="779">
        <v>3734.2991010000001</v>
      </c>
      <c r="M27" s="783">
        <v>0</v>
      </c>
      <c r="N27" s="783">
        <v>0</v>
      </c>
      <c r="O27" s="783">
        <v>0</v>
      </c>
      <c r="P27" s="783">
        <v>0</v>
      </c>
      <c r="Q27" s="783">
        <v>0</v>
      </c>
      <c r="R27" s="783">
        <v>0</v>
      </c>
      <c r="S27" s="783">
        <v>0</v>
      </c>
      <c r="T27" s="779">
        <v>0</v>
      </c>
      <c r="U27" s="783">
        <v>0</v>
      </c>
      <c r="V27" s="783">
        <v>0</v>
      </c>
      <c r="W27" s="783">
        <v>0</v>
      </c>
      <c r="X27" s="783">
        <v>0</v>
      </c>
      <c r="Y27" s="783">
        <v>0</v>
      </c>
      <c r="Z27" s="783">
        <v>0</v>
      </c>
      <c r="AA27" s="783">
        <v>0</v>
      </c>
      <c r="AB27" s="415"/>
    </row>
    <row r="28" spans="1:28">
      <c r="A28" s="384">
        <v>3.6</v>
      </c>
      <c r="B28" s="416" t="s">
        <v>479</v>
      </c>
      <c r="C28" s="780">
        <v>47165689.828810021</v>
      </c>
      <c r="D28" s="779">
        <v>46469098.064939991</v>
      </c>
      <c r="E28" s="783">
        <v>0</v>
      </c>
      <c r="F28" s="783">
        <v>0</v>
      </c>
      <c r="G28" s="783">
        <v>0</v>
      </c>
      <c r="H28" s="779">
        <v>72949.653604000036</v>
      </c>
      <c r="I28" s="783">
        <v>0</v>
      </c>
      <c r="J28" s="783">
        <v>0</v>
      </c>
      <c r="K28" s="783">
        <v>0</v>
      </c>
      <c r="L28" s="779">
        <v>623637.34026600001</v>
      </c>
      <c r="M28" s="783">
        <v>0</v>
      </c>
      <c r="N28" s="783">
        <v>0</v>
      </c>
      <c r="O28" s="783">
        <v>0</v>
      </c>
      <c r="P28" s="783">
        <v>0</v>
      </c>
      <c r="Q28" s="783">
        <v>0</v>
      </c>
      <c r="R28" s="783">
        <v>0</v>
      </c>
      <c r="S28" s="783">
        <v>0</v>
      </c>
      <c r="T28" s="779">
        <v>0</v>
      </c>
      <c r="U28" s="783">
        <v>0</v>
      </c>
      <c r="V28" s="783">
        <v>0</v>
      </c>
      <c r="W28" s="783">
        <v>0</v>
      </c>
      <c r="X28" s="783">
        <v>0</v>
      </c>
      <c r="Y28" s="783">
        <v>0</v>
      </c>
      <c r="Z28" s="783">
        <v>0</v>
      </c>
      <c r="AA28" s="783">
        <v>0</v>
      </c>
      <c r="AB28" s="415"/>
    </row>
  </sheetData>
  <mergeCells count="7">
    <mergeCell ref="U6:AA6"/>
    <mergeCell ref="A5:B7"/>
    <mergeCell ref="C5:S5"/>
    <mergeCell ref="C6:C7"/>
    <mergeCell ref="D6:G6"/>
    <mergeCell ref="H6:K6"/>
    <mergeCell ref="M6:S6"/>
  </mergeCells>
  <pageMargins left="0.7" right="0.7" top="0.75" bottom="0.75" header="0.3" footer="0.3"/>
  <pageSetup scale="1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3"/>
  <sheetViews>
    <sheetView showGridLines="0" zoomScaleNormal="100" workbookViewId="0"/>
  </sheetViews>
  <sheetFormatPr defaultColWidth="9.109375" defaultRowHeight="12"/>
  <cols>
    <col min="1" max="1" width="11.88671875" style="396" bestFit="1" customWidth="1"/>
    <col min="2" max="2" width="45.33203125" style="396" customWidth="1"/>
    <col min="3" max="3" width="15.6640625" style="396" bestFit="1" customWidth="1"/>
    <col min="4" max="4" width="11" style="396" bestFit="1" customWidth="1"/>
    <col min="5" max="5" width="8.77734375" style="396" bestFit="1" customWidth="1"/>
    <col min="6" max="6" width="1.77734375" style="396" bestFit="1" customWidth="1"/>
    <col min="7" max="7" width="6.5546875" style="396" bestFit="1" customWidth="1"/>
    <col min="8" max="8" width="9.6640625" style="396" bestFit="1" customWidth="1"/>
    <col min="9" max="9" width="8.77734375" style="396" bestFit="1" customWidth="1"/>
    <col min="10" max="10" width="7.88671875" style="396" bestFit="1" customWidth="1"/>
    <col min="11" max="11" width="5.6640625" style="396" bestFit="1" customWidth="1"/>
    <col min="12" max="12" width="9.6640625" style="396" bestFit="1" customWidth="1"/>
    <col min="13" max="14" width="7.88671875" style="396" bestFit="1" customWidth="1"/>
    <col min="15" max="18" width="8.77734375" style="396" bestFit="1" customWidth="1"/>
    <col min="19" max="19" width="5.6640625" style="396" bestFit="1" customWidth="1"/>
    <col min="20" max="20" width="7.88671875" style="396" bestFit="1" customWidth="1"/>
    <col min="21" max="22" width="6.5546875" style="396" bestFit="1" customWidth="1"/>
    <col min="23" max="24" width="1.77734375" style="396" bestFit="1" customWidth="1"/>
    <col min="25" max="25" width="7.88671875" style="396" bestFit="1" customWidth="1"/>
    <col min="26" max="26" width="6.5546875" style="396" bestFit="1" customWidth="1"/>
    <col min="27" max="27" width="1.77734375" style="396" bestFit="1" customWidth="1"/>
    <col min="28" max="16384" width="9.109375" style="396"/>
  </cols>
  <sheetData>
    <row r="1" spans="1:27" ht="13.8">
      <c r="A1" s="316" t="s">
        <v>30</v>
      </c>
      <c r="B1" s="382" t="str">
        <f>'Info '!C2</f>
        <v>JSC "Liberty Bank"</v>
      </c>
    </row>
    <row r="2" spans="1:27">
      <c r="A2" s="317" t="s">
        <v>31</v>
      </c>
      <c r="B2" s="529">
        <f>'1. key ratios '!B2</f>
        <v>45107</v>
      </c>
    </row>
    <row r="3" spans="1:27">
      <c r="A3" s="318" t="s">
        <v>482</v>
      </c>
      <c r="C3" s="398"/>
    </row>
    <row r="4" spans="1:27" ht="12.6" thickBot="1">
      <c r="A4" s="318"/>
      <c r="B4" s="449"/>
      <c r="C4" s="398"/>
    </row>
    <row r="5" spans="1:27" s="427" customFormat="1" ht="13.5" customHeight="1">
      <c r="A5" s="899" t="s">
        <v>688</v>
      </c>
      <c r="B5" s="900"/>
      <c r="C5" s="907" t="s">
        <v>687</v>
      </c>
      <c r="D5" s="908"/>
      <c r="E5" s="908"/>
      <c r="F5" s="908"/>
      <c r="G5" s="908"/>
      <c r="H5" s="908"/>
      <c r="I5" s="908"/>
      <c r="J5" s="908"/>
      <c r="K5" s="908"/>
      <c r="L5" s="908"/>
      <c r="M5" s="908"/>
      <c r="N5" s="908"/>
      <c r="O5" s="908"/>
      <c r="P5" s="908"/>
      <c r="Q5" s="908"/>
      <c r="R5" s="908"/>
      <c r="S5" s="909"/>
      <c r="T5" s="746"/>
      <c r="U5" s="746"/>
      <c r="V5" s="746"/>
      <c r="W5" s="746"/>
      <c r="X5" s="746"/>
      <c r="Y5" s="746"/>
      <c r="Z5" s="746"/>
      <c r="AA5" s="628"/>
    </row>
    <row r="6" spans="1:27" s="427" customFormat="1" ht="12" customHeight="1">
      <c r="A6" s="901"/>
      <c r="B6" s="902"/>
      <c r="C6" s="905" t="s">
        <v>64</v>
      </c>
      <c r="D6" s="896" t="s">
        <v>684</v>
      </c>
      <c r="E6" s="896"/>
      <c r="F6" s="896"/>
      <c r="G6" s="896"/>
      <c r="H6" s="896" t="s">
        <v>683</v>
      </c>
      <c r="I6" s="896"/>
      <c r="J6" s="896"/>
      <c r="K6" s="896"/>
      <c r="L6" s="424"/>
      <c r="M6" s="897" t="s">
        <v>682</v>
      </c>
      <c r="N6" s="897"/>
      <c r="O6" s="897"/>
      <c r="P6" s="897"/>
      <c r="Q6" s="897"/>
      <c r="R6" s="897"/>
      <c r="S6" s="877"/>
      <c r="T6" s="426"/>
      <c r="U6" s="885" t="s">
        <v>681</v>
      </c>
      <c r="V6" s="885"/>
      <c r="W6" s="885"/>
      <c r="X6" s="885"/>
      <c r="Y6" s="885"/>
      <c r="Z6" s="885"/>
      <c r="AA6" s="898"/>
    </row>
    <row r="7" spans="1:27" s="427" customFormat="1" ht="24">
      <c r="A7" s="903"/>
      <c r="B7" s="904"/>
      <c r="C7" s="906"/>
      <c r="D7" s="421"/>
      <c r="E7" s="419" t="s">
        <v>472</v>
      </c>
      <c r="F7" s="626" t="s">
        <v>679</v>
      </c>
      <c r="G7" s="395" t="s">
        <v>680</v>
      </c>
      <c r="H7" s="745"/>
      <c r="I7" s="419" t="s">
        <v>472</v>
      </c>
      <c r="J7" s="626" t="s">
        <v>679</v>
      </c>
      <c r="K7" s="395" t="s">
        <v>680</v>
      </c>
      <c r="L7" s="625"/>
      <c r="M7" s="419" t="s">
        <v>472</v>
      </c>
      <c r="N7" s="626" t="s">
        <v>679</v>
      </c>
      <c r="O7" s="626" t="s">
        <v>678</v>
      </c>
      <c r="P7" s="626" t="s">
        <v>677</v>
      </c>
      <c r="Q7" s="626" t="s">
        <v>676</v>
      </c>
      <c r="R7" s="626" t="s">
        <v>675</v>
      </c>
      <c r="S7" s="419" t="s">
        <v>674</v>
      </c>
      <c r="T7" s="627"/>
      <c r="U7" s="419" t="s">
        <v>472</v>
      </c>
      <c r="V7" s="419" t="s">
        <v>679</v>
      </c>
      <c r="W7" s="419" t="s">
        <v>678</v>
      </c>
      <c r="X7" s="419" t="s">
        <v>677</v>
      </c>
      <c r="Y7" s="419" t="s">
        <v>676</v>
      </c>
      <c r="Z7" s="626" t="s">
        <v>675</v>
      </c>
      <c r="AA7" s="448" t="s">
        <v>674</v>
      </c>
    </row>
    <row r="8" spans="1:27">
      <c r="A8" s="447">
        <v>1</v>
      </c>
      <c r="B8" s="446" t="s">
        <v>473</v>
      </c>
      <c r="C8" s="600">
        <v>2723302030.514833</v>
      </c>
      <c r="D8" s="778">
        <v>2525427307.4395151</v>
      </c>
      <c r="E8" s="778">
        <v>23761558.961064003</v>
      </c>
      <c r="F8" s="778">
        <v>0</v>
      </c>
      <c r="G8" s="778">
        <v>738206.23678499996</v>
      </c>
      <c r="H8" s="778">
        <v>83323300.491394982</v>
      </c>
      <c r="I8" s="778">
        <v>21621428.830285016</v>
      </c>
      <c r="J8" s="778">
        <v>9931392.6266569998</v>
      </c>
      <c r="K8" s="778">
        <v>0</v>
      </c>
      <c r="L8" s="778">
        <v>109420809.16006714</v>
      </c>
      <c r="M8" s="778">
        <v>2806244.6907829996</v>
      </c>
      <c r="N8" s="778">
        <v>4494546.0637699999</v>
      </c>
      <c r="O8" s="778">
        <v>17315307.194378994</v>
      </c>
      <c r="P8" s="778">
        <v>19229205.86600998</v>
      </c>
      <c r="Q8" s="778">
        <v>33208871.095673982</v>
      </c>
      <c r="R8" s="778">
        <v>21575814.716705997</v>
      </c>
      <c r="S8" s="778">
        <v>14359.236288</v>
      </c>
      <c r="T8" s="778">
        <v>5130613.4238570007</v>
      </c>
      <c r="U8" s="778">
        <v>20819.22</v>
      </c>
      <c r="V8" s="778">
        <v>29166.79</v>
      </c>
      <c r="W8" s="778">
        <v>0</v>
      </c>
      <c r="X8" s="778">
        <v>0</v>
      </c>
      <c r="Y8" s="778">
        <v>1553644.0843410001</v>
      </c>
      <c r="Z8" s="778">
        <v>233408.93109700002</v>
      </c>
      <c r="AA8" s="784">
        <v>0</v>
      </c>
    </row>
    <row r="9" spans="1:27">
      <c r="A9" s="444">
        <v>1.1000000000000001</v>
      </c>
      <c r="B9" s="445" t="s">
        <v>483</v>
      </c>
      <c r="C9" s="601">
        <v>1584124550.0747919</v>
      </c>
      <c r="D9" s="778">
        <v>1492520277.7188094</v>
      </c>
      <c r="E9" s="778">
        <v>15003668.721064001</v>
      </c>
      <c r="F9" s="778">
        <v>0</v>
      </c>
      <c r="G9" s="778">
        <v>0</v>
      </c>
      <c r="H9" s="778">
        <v>59021849.271395028</v>
      </c>
      <c r="I9" s="778">
        <v>18084426.280284993</v>
      </c>
      <c r="J9" s="778">
        <v>5662733.6466569984</v>
      </c>
      <c r="K9" s="778">
        <v>0</v>
      </c>
      <c r="L9" s="778">
        <v>27550007.475940999</v>
      </c>
      <c r="M9" s="778">
        <v>1267148.9120060003</v>
      </c>
      <c r="N9" s="778">
        <v>1296312.6530259997</v>
      </c>
      <c r="O9" s="778">
        <v>7049459.3810969992</v>
      </c>
      <c r="P9" s="778">
        <v>6059747.5194209991</v>
      </c>
      <c r="Q9" s="778">
        <v>2409576.5299999998</v>
      </c>
      <c r="R9" s="778">
        <v>3307270.2541419985</v>
      </c>
      <c r="S9" s="778">
        <v>14359.236288</v>
      </c>
      <c r="T9" s="778">
        <v>5032415.6086450005</v>
      </c>
      <c r="U9" s="778">
        <v>20819.22</v>
      </c>
      <c r="V9" s="778">
        <v>29166.79</v>
      </c>
      <c r="W9" s="778">
        <v>0</v>
      </c>
      <c r="X9" s="778">
        <v>0</v>
      </c>
      <c r="Y9" s="778">
        <v>1513783.6443409999</v>
      </c>
      <c r="Z9" s="778">
        <v>188784.46588500001</v>
      </c>
      <c r="AA9" s="784">
        <v>0</v>
      </c>
    </row>
    <row r="10" spans="1:27">
      <c r="A10" s="442" t="s">
        <v>14</v>
      </c>
      <c r="B10" s="443" t="s">
        <v>484</v>
      </c>
      <c r="C10" s="602">
        <v>1216311222.8997574</v>
      </c>
      <c r="D10" s="778">
        <v>1140115782.1413183</v>
      </c>
      <c r="E10" s="778">
        <v>6544222.3528650003</v>
      </c>
      <c r="F10" s="778">
        <v>0</v>
      </c>
      <c r="G10" s="778">
        <v>0</v>
      </c>
      <c r="H10" s="778">
        <v>52763184.681394994</v>
      </c>
      <c r="I10" s="778">
        <v>16708176.760285005</v>
      </c>
      <c r="J10" s="778">
        <v>3774938.8466570009</v>
      </c>
      <c r="K10" s="778">
        <v>0</v>
      </c>
      <c r="L10" s="778">
        <v>18399840.468398005</v>
      </c>
      <c r="M10" s="778">
        <v>1135959.052006</v>
      </c>
      <c r="N10" s="778">
        <v>1075650.463026</v>
      </c>
      <c r="O10" s="778">
        <v>4963905.2868620008</v>
      </c>
      <c r="P10" s="778">
        <v>2910885.3924010005</v>
      </c>
      <c r="Q10" s="778">
        <v>843316.79999999981</v>
      </c>
      <c r="R10" s="778">
        <v>1719935.3541419995</v>
      </c>
      <c r="S10" s="778">
        <v>0</v>
      </c>
      <c r="T10" s="778">
        <v>5032415.6086450005</v>
      </c>
      <c r="U10" s="778">
        <v>20819.22</v>
      </c>
      <c r="V10" s="778">
        <v>29166.79</v>
      </c>
      <c r="W10" s="778">
        <v>0</v>
      </c>
      <c r="X10" s="778">
        <v>0</v>
      </c>
      <c r="Y10" s="778">
        <v>1513783.6443409999</v>
      </c>
      <c r="Z10" s="778">
        <v>188784.46588500001</v>
      </c>
      <c r="AA10" s="784">
        <v>0</v>
      </c>
    </row>
    <row r="11" spans="1:27">
      <c r="A11" s="441" t="s">
        <v>485</v>
      </c>
      <c r="B11" s="440" t="s">
        <v>486</v>
      </c>
      <c r="C11" s="603">
        <v>663046997.58006239</v>
      </c>
      <c r="D11" s="778">
        <v>631300395.57070231</v>
      </c>
      <c r="E11" s="778">
        <v>3412769.1449459987</v>
      </c>
      <c r="F11" s="778">
        <v>0</v>
      </c>
      <c r="G11" s="778">
        <v>0</v>
      </c>
      <c r="H11" s="778">
        <v>19381506.026763011</v>
      </c>
      <c r="I11" s="778">
        <v>2285473.8886439996</v>
      </c>
      <c r="J11" s="778">
        <v>1070582.828061</v>
      </c>
      <c r="K11" s="778">
        <v>0</v>
      </c>
      <c r="L11" s="778">
        <v>8950576.258293001</v>
      </c>
      <c r="M11" s="778">
        <v>264594.42</v>
      </c>
      <c r="N11" s="778">
        <v>330525.17302600003</v>
      </c>
      <c r="O11" s="778">
        <v>3862156.9168620012</v>
      </c>
      <c r="P11" s="778">
        <v>711040.87999999989</v>
      </c>
      <c r="Q11" s="778">
        <v>74618.73</v>
      </c>
      <c r="R11" s="778">
        <v>717386.98972700012</v>
      </c>
      <c r="S11" s="778">
        <v>0</v>
      </c>
      <c r="T11" s="778">
        <v>3414519.7243039999</v>
      </c>
      <c r="U11" s="778">
        <v>20819.22</v>
      </c>
      <c r="V11" s="778">
        <v>29166.79</v>
      </c>
      <c r="W11" s="778">
        <v>0</v>
      </c>
      <c r="X11" s="778">
        <v>0</v>
      </c>
      <c r="Y11" s="778">
        <v>882699.72</v>
      </c>
      <c r="Z11" s="778">
        <v>188784.46588500001</v>
      </c>
      <c r="AA11" s="784">
        <v>0</v>
      </c>
    </row>
    <row r="12" spans="1:27">
      <c r="A12" s="441" t="s">
        <v>487</v>
      </c>
      <c r="B12" s="440" t="s">
        <v>488</v>
      </c>
      <c r="C12" s="603">
        <v>207346335.85779396</v>
      </c>
      <c r="D12" s="778">
        <v>179324679.90794596</v>
      </c>
      <c r="E12" s="778">
        <v>1914672.1579189997</v>
      </c>
      <c r="F12" s="778">
        <v>0</v>
      </c>
      <c r="G12" s="778">
        <v>0</v>
      </c>
      <c r="H12" s="778">
        <v>24441182.324724</v>
      </c>
      <c r="I12" s="778">
        <v>13483406.611641001</v>
      </c>
      <c r="J12" s="778">
        <v>130873.58</v>
      </c>
      <c r="K12" s="778">
        <v>0</v>
      </c>
      <c r="L12" s="778">
        <v>2931680.0351240002</v>
      </c>
      <c r="M12" s="778">
        <v>363505.18200600002</v>
      </c>
      <c r="N12" s="778">
        <v>80250.2</v>
      </c>
      <c r="O12" s="778">
        <v>35070.120000000003</v>
      </c>
      <c r="P12" s="778">
        <v>789503.06405300007</v>
      </c>
      <c r="Q12" s="778">
        <v>172093.61</v>
      </c>
      <c r="R12" s="778">
        <v>554168.87</v>
      </c>
      <c r="S12" s="778">
        <v>0</v>
      </c>
      <c r="T12" s="778">
        <v>648793.59</v>
      </c>
      <c r="U12" s="778">
        <v>0</v>
      </c>
      <c r="V12" s="778">
        <v>0</v>
      </c>
      <c r="W12" s="778">
        <v>0</v>
      </c>
      <c r="X12" s="778">
        <v>0</v>
      </c>
      <c r="Y12" s="778">
        <v>0</v>
      </c>
      <c r="Z12" s="778">
        <v>0</v>
      </c>
      <c r="AA12" s="784">
        <v>0</v>
      </c>
    </row>
    <row r="13" spans="1:27">
      <c r="A13" s="441" t="s">
        <v>489</v>
      </c>
      <c r="B13" s="440" t="s">
        <v>490</v>
      </c>
      <c r="C13" s="603">
        <v>112194039.044787</v>
      </c>
      <c r="D13" s="778">
        <v>105202683.92950898</v>
      </c>
      <c r="E13" s="778">
        <v>547455.37000000011</v>
      </c>
      <c r="F13" s="778">
        <v>0</v>
      </c>
      <c r="G13" s="778">
        <v>0</v>
      </c>
      <c r="H13" s="778">
        <v>4203686.8385120006</v>
      </c>
      <c r="I13" s="778">
        <v>613123.42999999993</v>
      </c>
      <c r="J13" s="778">
        <v>329945.77999999997</v>
      </c>
      <c r="K13" s="778">
        <v>0</v>
      </c>
      <c r="L13" s="778">
        <v>2156584.3524250002</v>
      </c>
      <c r="M13" s="778">
        <v>39639.65</v>
      </c>
      <c r="N13" s="778">
        <v>37067.72</v>
      </c>
      <c r="O13" s="778">
        <v>30659.759999999998</v>
      </c>
      <c r="P13" s="778">
        <v>725696.2683479999</v>
      </c>
      <c r="Q13" s="778">
        <v>84090.819999999992</v>
      </c>
      <c r="R13" s="778">
        <v>200812.92441499999</v>
      </c>
      <c r="S13" s="778">
        <v>0</v>
      </c>
      <c r="T13" s="778">
        <v>631083.92434100003</v>
      </c>
      <c r="U13" s="778">
        <v>0</v>
      </c>
      <c r="V13" s="778">
        <v>0</v>
      </c>
      <c r="W13" s="778">
        <v>0</v>
      </c>
      <c r="X13" s="778">
        <v>0</v>
      </c>
      <c r="Y13" s="778">
        <v>631083.92434100003</v>
      </c>
      <c r="Z13" s="778">
        <v>0</v>
      </c>
      <c r="AA13" s="784">
        <v>0</v>
      </c>
    </row>
    <row r="14" spans="1:27">
      <c r="A14" s="441" t="s">
        <v>491</v>
      </c>
      <c r="B14" s="440" t="s">
        <v>492</v>
      </c>
      <c r="C14" s="603">
        <v>233723850.41711307</v>
      </c>
      <c r="D14" s="778">
        <v>224288022.73316106</v>
      </c>
      <c r="E14" s="778">
        <v>669325.68000000005</v>
      </c>
      <c r="F14" s="778">
        <v>0</v>
      </c>
      <c r="G14" s="778">
        <v>0</v>
      </c>
      <c r="H14" s="778">
        <v>4736809.4913959997</v>
      </c>
      <c r="I14" s="778">
        <v>326172.83</v>
      </c>
      <c r="J14" s="778">
        <v>2243536.6585959997</v>
      </c>
      <c r="K14" s="778">
        <v>0</v>
      </c>
      <c r="L14" s="778">
        <v>4360999.8225560002</v>
      </c>
      <c r="M14" s="778">
        <v>468219.8</v>
      </c>
      <c r="N14" s="778">
        <v>627807.37</v>
      </c>
      <c r="O14" s="778">
        <v>1036018.49</v>
      </c>
      <c r="P14" s="778">
        <v>684645.18</v>
      </c>
      <c r="Q14" s="778">
        <v>512513.64000000007</v>
      </c>
      <c r="R14" s="778">
        <v>247566.57</v>
      </c>
      <c r="S14" s="778">
        <v>0</v>
      </c>
      <c r="T14" s="778">
        <v>338018.37</v>
      </c>
      <c r="U14" s="778">
        <v>0</v>
      </c>
      <c r="V14" s="778">
        <v>0</v>
      </c>
      <c r="W14" s="778">
        <v>0</v>
      </c>
      <c r="X14" s="778">
        <v>0</v>
      </c>
      <c r="Y14" s="778">
        <v>0</v>
      </c>
      <c r="Z14" s="778">
        <v>0</v>
      </c>
      <c r="AA14" s="784">
        <v>0</v>
      </c>
    </row>
    <row r="15" spans="1:27">
      <c r="A15" s="439">
        <v>1.2</v>
      </c>
      <c r="B15" s="437" t="s">
        <v>686</v>
      </c>
      <c r="C15" s="604">
        <v>37721231.344859615</v>
      </c>
      <c r="D15" s="778">
        <v>13202117.222929329</v>
      </c>
      <c r="E15" s="778">
        <v>240916.5576411967</v>
      </c>
      <c r="F15" s="778">
        <v>0</v>
      </c>
      <c r="G15" s="778">
        <v>0</v>
      </c>
      <c r="H15" s="778">
        <v>10640387.421759184</v>
      </c>
      <c r="I15" s="778">
        <v>2301500.5551107149</v>
      </c>
      <c r="J15" s="778">
        <v>1066769.4644255021</v>
      </c>
      <c r="K15" s="778">
        <v>0</v>
      </c>
      <c r="L15" s="778">
        <v>13120672.181989081</v>
      </c>
      <c r="M15" s="778">
        <v>593851.690788729</v>
      </c>
      <c r="N15" s="778">
        <v>511830.98929614935</v>
      </c>
      <c r="O15" s="778">
        <v>1697658.6808669399</v>
      </c>
      <c r="P15" s="778">
        <v>2959307.4537448892</v>
      </c>
      <c r="Q15" s="778">
        <v>1846803.0443584898</v>
      </c>
      <c r="R15" s="778">
        <v>2742502.1598400734</v>
      </c>
      <c r="S15" s="778">
        <v>14359.236288</v>
      </c>
      <c r="T15" s="778">
        <v>758054.51818197593</v>
      </c>
      <c r="U15" s="778">
        <v>1.0099148141999999E-3</v>
      </c>
      <c r="V15" s="778">
        <v>16890.553868200001</v>
      </c>
      <c r="W15" s="778">
        <v>0</v>
      </c>
      <c r="X15" s="778">
        <v>0</v>
      </c>
      <c r="Y15" s="778">
        <v>647117.99691617338</v>
      </c>
      <c r="Z15" s="778">
        <v>30766.19567044581</v>
      </c>
      <c r="AA15" s="784">
        <v>0</v>
      </c>
    </row>
    <row r="16" spans="1:27">
      <c r="A16" s="438">
        <v>1.3</v>
      </c>
      <c r="B16" s="437" t="s">
        <v>531</v>
      </c>
      <c r="C16" s="605"/>
      <c r="D16" s="785"/>
      <c r="E16" s="785"/>
      <c r="F16" s="785"/>
      <c r="G16" s="785"/>
      <c r="H16" s="785"/>
      <c r="I16" s="785"/>
      <c r="J16" s="785"/>
      <c r="K16" s="785"/>
      <c r="L16" s="785"/>
      <c r="M16" s="785"/>
      <c r="N16" s="785"/>
      <c r="O16" s="785"/>
      <c r="P16" s="785"/>
      <c r="Q16" s="785"/>
      <c r="R16" s="785"/>
      <c r="S16" s="785"/>
      <c r="T16" s="785"/>
      <c r="U16" s="785"/>
      <c r="V16" s="785"/>
      <c r="W16" s="785"/>
      <c r="X16" s="785"/>
      <c r="Y16" s="785"/>
      <c r="Z16" s="785"/>
      <c r="AA16" s="786"/>
    </row>
    <row r="17" spans="1:27" s="427" customFormat="1">
      <c r="A17" s="435" t="s">
        <v>493</v>
      </c>
      <c r="B17" s="436" t="s">
        <v>494</v>
      </c>
      <c r="C17" s="606">
        <v>1513591316.0535064</v>
      </c>
      <c r="D17" s="782">
        <v>1425428582.3963964</v>
      </c>
      <c r="E17" s="782">
        <v>14621271.203401487</v>
      </c>
      <c r="F17" s="782">
        <v>0</v>
      </c>
      <c r="G17" s="782">
        <v>0</v>
      </c>
      <c r="H17" s="782">
        <v>57757102.078871109</v>
      </c>
      <c r="I17" s="782">
        <v>18075235.568778321</v>
      </c>
      <c r="J17" s="782">
        <v>0</v>
      </c>
      <c r="K17" s="782">
        <v>0</v>
      </c>
      <c r="L17" s="782">
        <v>25393623.563154001</v>
      </c>
      <c r="M17" s="782">
        <v>1225505.8512474699</v>
      </c>
      <c r="N17" s="782">
        <v>1145977.7151342053</v>
      </c>
      <c r="O17" s="782">
        <v>6679760.4732425287</v>
      </c>
      <c r="P17" s="782">
        <v>5428566.8346789023</v>
      </c>
      <c r="Q17" s="782">
        <v>2094757.7136577165</v>
      </c>
      <c r="R17" s="782">
        <v>3195528.9327942035</v>
      </c>
      <c r="S17" s="782">
        <v>14359.236288</v>
      </c>
      <c r="T17" s="782">
        <v>5012008.0150846122</v>
      </c>
      <c r="U17" s="782">
        <v>20819.22</v>
      </c>
      <c r="V17" s="782">
        <v>29166.79</v>
      </c>
      <c r="W17" s="782">
        <v>0</v>
      </c>
      <c r="X17" s="782">
        <v>0</v>
      </c>
      <c r="Y17" s="782">
        <v>1513783.6443409999</v>
      </c>
      <c r="Z17" s="782">
        <v>188784.46588500001</v>
      </c>
      <c r="AA17" s="787">
        <v>0</v>
      </c>
    </row>
    <row r="18" spans="1:27" s="427" customFormat="1">
      <c r="A18" s="432" t="s">
        <v>495</v>
      </c>
      <c r="B18" s="433" t="s">
        <v>496</v>
      </c>
      <c r="C18" s="607">
        <v>1148193213.9770913</v>
      </c>
      <c r="D18" s="782">
        <v>1074861756.1252458</v>
      </c>
      <c r="E18" s="782">
        <v>6498605.7851905152</v>
      </c>
      <c r="F18" s="782">
        <v>0</v>
      </c>
      <c r="G18" s="782">
        <v>0</v>
      </c>
      <c r="H18" s="782">
        <v>51588375.958669454</v>
      </c>
      <c r="I18" s="782">
        <v>16694775.043000935</v>
      </c>
      <c r="J18" s="782">
        <v>0</v>
      </c>
      <c r="K18" s="782">
        <v>0</v>
      </c>
      <c r="L18" s="782">
        <v>16731073.878091216</v>
      </c>
      <c r="M18" s="782">
        <v>1091875.6970347669</v>
      </c>
      <c r="N18" s="782">
        <v>850808.58458056476</v>
      </c>
      <c r="O18" s="782">
        <v>4690956.2987600518</v>
      </c>
      <c r="P18" s="782">
        <v>2656639.4829670377</v>
      </c>
      <c r="Q18" s="782">
        <v>606970.51</v>
      </c>
      <c r="R18" s="782">
        <v>1616342.2841419997</v>
      </c>
      <c r="S18" s="782">
        <v>0</v>
      </c>
      <c r="T18" s="782">
        <v>5012008.0150846122</v>
      </c>
      <c r="U18" s="782">
        <v>20819.22</v>
      </c>
      <c r="V18" s="782">
        <v>29166.79</v>
      </c>
      <c r="W18" s="782">
        <v>0</v>
      </c>
      <c r="X18" s="782">
        <v>0</v>
      </c>
      <c r="Y18" s="782">
        <v>1513783.6443409999</v>
      </c>
      <c r="Z18" s="782">
        <v>188784.46588500001</v>
      </c>
      <c r="AA18" s="787">
        <v>0</v>
      </c>
    </row>
    <row r="19" spans="1:27" s="427" customFormat="1">
      <c r="A19" s="435" t="s">
        <v>497</v>
      </c>
      <c r="B19" s="434" t="s">
        <v>498</v>
      </c>
      <c r="C19" s="608">
        <v>2945168659.1005974</v>
      </c>
      <c r="D19" s="782">
        <v>2811341324.8701081</v>
      </c>
      <c r="E19" s="782">
        <v>13449647.844316268</v>
      </c>
      <c r="F19" s="782">
        <v>0</v>
      </c>
      <c r="G19" s="782">
        <v>0</v>
      </c>
      <c r="H19" s="782">
        <v>112419390.17599647</v>
      </c>
      <c r="I19" s="782">
        <v>66752619.040119752</v>
      </c>
      <c r="J19" s="782">
        <v>0</v>
      </c>
      <c r="K19" s="782">
        <v>0</v>
      </c>
      <c r="L19" s="782">
        <v>16786562.680283755</v>
      </c>
      <c r="M19" s="782">
        <v>624463.91306847474</v>
      </c>
      <c r="N19" s="782">
        <v>695000.80966095929</v>
      </c>
      <c r="O19" s="782">
        <v>3257322.6052208724</v>
      </c>
      <c r="P19" s="782">
        <v>2025935.1330775977</v>
      </c>
      <c r="Q19" s="782">
        <v>1395304.4402139816</v>
      </c>
      <c r="R19" s="782">
        <v>3492271.6643649638</v>
      </c>
      <c r="S19" s="782">
        <v>6954.9363116595368</v>
      </c>
      <c r="T19" s="782">
        <v>4621381.3742100047</v>
      </c>
      <c r="U19" s="782">
        <v>125771.98</v>
      </c>
      <c r="V19" s="782">
        <v>114806.71</v>
      </c>
      <c r="W19" s="782">
        <v>0</v>
      </c>
      <c r="X19" s="782">
        <v>0</v>
      </c>
      <c r="Y19" s="782">
        <v>1158675.4731654767</v>
      </c>
      <c r="Z19" s="782">
        <v>221540.55790852325</v>
      </c>
      <c r="AA19" s="787">
        <v>0</v>
      </c>
    </row>
    <row r="20" spans="1:27" s="427" customFormat="1">
      <c r="A20" s="432" t="s">
        <v>499</v>
      </c>
      <c r="B20" s="433" t="s">
        <v>496</v>
      </c>
      <c r="C20" s="607">
        <v>1601205387.8035636</v>
      </c>
      <c r="D20" s="782">
        <v>1535889360.8856554</v>
      </c>
      <c r="E20" s="782">
        <v>8102318.5463317428</v>
      </c>
      <c r="F20" s="782">
        <v>0</v>
      </c>
      <c r="G20" s="782">
        <v>0</v>
      </c>
      <c r="H20" s="782">
        <v>49866570.777805738</v>
      </c>
      <c r="I20" s="782">
        <v>8777872.0155674778</v>
      </c>
      <c r="J20" s="782">
        <v>0</v>
      </c>
      <c r="K20" s="782">
        <v>0</v>
      </c>
      <c r="L20" s="782">
        <v>11183878.165892722</v>
      </c>
      <c r="M20" s="782">
        <v>520159.64361061499</v>
      </c>
      <c r="N20" s="782">
        <v>368974.85346703784</v>
      </c>
      <c r="O20" s="782">
        <v>2578406.5531380004</v>
      </c>
      <c r="P20" s="782">
        <v>1068479.9643520527</v>
      </c>
      <c r="Q20" s="782">
        <v>233593.17021398101</v>
      </c>
      <c r="R20" s="782">
        <v>1328474.669364962</v>
      </c>
      <c r="S20" s="782">
        <v>0</v>
      </c>
      <c r="T20" s="782">
        <v>4265577.9742100053</v>
      </c>
      <c r="U20" s="782">
        <v>125771.98</v>
      </c>
      <c r="V20" s="782">
        <v>114806.71</v>
      </c>
      <c r="W20" s="782">
        <v>0</v>
      </c>
      <c r="X20" s="782">
        <v>0</v>
      </c>
      <c r="Y20" s="782">
        <v>1158675.4731654767</v>
      </c>
      <c r="Z20" s="782">
        <v>221540.55790852325</v>
      </c>
      <c r="AA20" s="787">
        <v>0</v>
      </c>
    </row>
    <row r="21" spans="1:27" s="427" customFormat="1">
      <c r="A21" s="431">
        <v>1.4</v>
      </c>
      <c r="B21" s="430" t="s">
        <v>500</v>
      </c>
      <c r="C21" s="609">
        <v>1506731.4068996003</v>
      </c>
      <c r="D21" s="782">
        <v>1419256.6983000003</v>
      </c>
      <c r="E21" s="782">
        <v>14380.055550000001</v>
      </c>
      <c r="F21" s="782">
        <v>0</v>
      </c>
      <c r="G21" s="782">
        <v>0</v>
      </c>
      <c r="H21" s="782">
        <v>87474.708599599995</v>
      </c>
      <c r="I21" s="782">
        <v>0</v>
      </c>
      <c r="J21" s="782">
        <v>0</v>
      </c>
      <c r="K21" s="782">
        <v>49276.680899599996</v>
      </c>
      <c r="L21" s="782">
        <v>0</v>
      </c>
      <c r="M21" s="782">
        <v>0</v>
      </c>
      <c r="N21" s="782">
        <v>0</v>
      </c>
      <c r="O21" s="782">
        <v>0</v>
      </c>
      <c r="P21" s="782">
        <v>0</v>
      </c>
      <c r="Q21" s="782">
        <v>0</v>
      </c>
      <c r="R21" s="782">
        <v>0</v>
      </c>
      <c r="S21" s="782">
        <v>0</v>
      </c>
      <c r="T21" s="782">
        <v>0</v>
      </c>
      <c r="U21" s="782">
        <v>0</v>
      </c>
      <c r="V21" s="782">
        <v>0</v>
      </c>
      <c r="W21" s="782">
        <v>0</v>
      </c>
      <c r="X21" s="782">
        <v>0</v>
      </c>
      <c r="Y21" s="782">
        <v>0</v>
      </c>
      <c r="Z21" s="782">
        <v>0</v>
      </c>
      <c r="AA21" s="787">
        <v>0</v>
      </c>
    </row>
    <row r="22" spans="1:27" s="427" customFormat="1" ht="12.6" thickBot="1">
      <c r="A22" s="429">
        <v>1.5</v>
      </c>
      <c r="B22" s="428" t="s">
        <v>501</v>
      </c>
      <c r="C22" s="610"/>
      <c r="D22" s="611"/>
      <c r="E22" s="611"/>
      <c r="F22" s="611"/>
      <c r="G22" s="611"/>
      <c r="H22" s="611"/>
      <c r="I22" s="611"/>
      <c r="J22" s="611"/>
      <c r="K22" s="611"/>
      <c r="L22" s="611"/>
      <c r="M22" s="611"/>
      <c r="N22" s="611"/>
      <c r="O22" s="611"/>
      <c r="P22" s="611"/>
      <c r="Q22" s="611"/>
      <c r="R22" s="611"/>
      <c r="S22" s="611"/>
      <c r="T22" s="611"/>
      <c r="U22" s="611"/>
      <c r="V22" s="611"/>
      <c r="W22" s="611"/>
      <c r="X22" s="611"/>
      <c r="Y22" s="611"/>
      <c r="Z22" s="611"/>
      <c r="AA22" s="612"/>
    </row>
    <row r="23" spans="1:27">
      <c r="A23" s="415"/>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scale="1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7"/>
  <sheetViews>
    <sheetView showGridLines="0" zoomScaleNormal="100" workbookViewId="0"/>
  </sheetViews>
  <sheetFormatPr defaultColWidth="9.109375" defaultRowHeight="12"/>
  <cols>
    <col min="1" max="1" width="10" style="396" customWidth="1"/>
    <col min="2" max="2" width="67.5546875" style="396" customWidth="1"/>
    <col min="3" max="3" width="15.109375" style="396" customWidth="1"/>
    <col min="4" max="5" width="16.109375" style="396" customWidth="1"/>
    <col min="6" max="6" width="16.109375" style="450" customWidth="1"/>
    <col min="7" max="7" width="17" style="450" customWidth="1"/>
    <col min="8" max="8" width="13.33203125" style="396" customWidth="1"/>
    <col min="9" max="11" width="16.109375" style="450" customWidth="1"/>
    <col min="12" max="12" width="18.5546875" style="450" customWidth="1"/>
    <col min="13" max="16384" width="9.109375" style="396"/>
  </cols>
  <sheetData>
    <row r="1" spans="1:12" ht="13.8">
      <c r="A1" s="316" t="s">
        <v>30</v>
      </c>
      <c r="B1" s="382" t="str">
        <f>'Info '!C2</f>
        <v>JSC "Liberty Bank"</v>
      </c>
      <c r="F1" s="396"/>
      <c r="G1" s="396"/>
      <c r="I1" s="396"/>
      <c r="J1" s="396"/>
      <c r="K1" s="396"/>
      <c r="L1" s="396"/>
    </row>
    <row r="2" spans="1:12">
      <c r="A2" s="317" t="s">
        <v>31</v>
      </c>
      <c r="B2" s="529">
        <f>'1. key ratios '!B2</f>
        <v>45107</v>
      </c>
      <c r="F2" s="396"/>
      <c r="G2" s="396"/>
      <c r="I2" s="396"/>
      <c r="J2" s="396"/>
      <c r="K2" s="396"/>
      <c r="L2" s="396"/>
    </row>
    <row r="3" spans="1:12">
      <c r="A3" s="318" t="s">
        <v>502</v>
      </c>
      <c r="F3" s="396"/>
      <c r="G3" s="396"/>
      <c r="I3" s="396"/>
      <c r="J3" s="396"/>
      <c r="K3" s="396"/>
      <c r="L3" s="396"/>
    </row>
    <row r="4" spans="1:12">
      <c r="F4" s="396"/>
      <c r="G4" s="396"/>
      <c r="I4" s="396"/>
      <c r="J4" s="396"/>
      <c r="K4" s="396"/>
      <c r="L4" s="396"/>
    </row>
    <row r="5" spans="1:12" ht="37.5" customHeight="1">
      <c r="A5" s="864" t="s">
        <v>519</v>
      </c>
      <c r="B5" s="865"/>
      <c r="C5" s="910" t="s">
        <v>503</v>
      </c>
      <c r="D5" s="911"/>
      <c r="E5" s="911"/>
      <c r="F5" s="911"/>
      <c r="G5" s="911"/>
      <c r="H5" s="912" t="s">
        <v>663</v>
      </c>
      <c r="I5" s="913"/>
      <c r="J5" s="913"/>
      <c r="K5" s="913"/>
      <c r="L5" s="914"/>
    </row>
    <row r="6" spans="1:12" ht="39.6" customHeight="1">
      <c r="A6" s="868"/>
      <c r="B6" s="869"/>
      <c r="C6" s="320"/>
      <c r="D6" s="394" t="s">
        <v>684</v>
      </c>
      <c r="E6" s="394" t="s">
        <v>683</v>
      </c>
      <c r="F6" s="394" t="s">
        <v>682</v>
      </c>
      <c r="G6" s="394" t="s">
        <v>681</v>
      </c>
      <c r="H6" s="453"/>
      <c r="I6" s="394" t="s">
        <v>684</v>
      </c>
      <c r="J6" s="394" t="s">
        <v>683</v>
      </c>
      <c r="K6" s="394" t="s">
        <v>682</v>
      </c>
      <c r="L6" s="394" t="s">
        <v>681</v>
      </c>
    </row>
    <row r="7" spans="1:12">
      <c r="A7" s="385">
        <v>1</v>
      </c>
      <c r="B7" s="402" t="s">
        <v>522</v>
      </c>
      <c r="C7" s="923">
        <v>762150470.51571703</v>
      </c>
      <c r="D7" s="778">
        <v>717661091.71690202</v>
      </c>
      <c r="E7" s="778">
        <v>10558547.597885001</v>
      </c>
      <c r="F7" s="788">
        <v>33930831.20092997</v>
      </c>
      <c r="G7" s="778">
        <v>0</v>
      </c>
      <c r="H7" s="778">
        <v>47184336.687740758</v>
      </c>
      <c r="I7" s="778">
        <v>16873648.128867738</v>
      </c>
      <c r="J7" s="778">
        <v>4100135.6969825854</v>
      </c>
      <c r="K7" s="778">
        <v>26210552.861890439</v>
      </c>
      <c r="L7" s="778">
        <v>0</v>
      </c>
    </row>
    <row r="8" spans="1:12">
      <c r="A8" s="385">
        <v>2</v>
      </c>
      <c r="B8" s="402" t="s">
        <v>435</v>
      </c>
      <c r="C8" s="924">
        <v>40856393.15478199</v>
      </c>
      <c r="D8" s="778">
        <v>40150160.027404994</v>
      </c>
      <c r="E8" s="778">
        <v>493422.72737700003</v>
      </c>
      <c r="F8" s="789">
        <v>212810.4</v>
      </c>
      <c r="G8" s="789">
        <v>0</v>
      </c>
      <c r="H8" s="778">
        <v>622054.26757511287</v>
      </c>
      <c r="I8" s="789">
        <v>288511.95022447739</v>
      </c>
      <c r="J8" s="789">
        <v>207171.69338433543</v>
      </c>
      <c r="K8" s="789">
        <v>126370.6239663</v>
      </c>
      <c r="L8" s="789">
        <v>0</v>
      </c>
    </row>
    <row r="9" spans="1:12">
      <c r="A9" s="385">
        <v>3</v>
      </c>
      <c r="B9" s="402" t="s">
        <v>436</v>
      </c>
      <c r="C9" s="924">
        <v>80230200.335859999</v>
      </c>
      <c r="D9" s="778">
        <v>80230200.335859999</v>
      </c>
      <c r="E9" s="778">
        <v>0</v>
      </c>
      <c r="F9" s="790">
        <v>0</v>
      </c>
      <c r="G9" s="790">
        <v>0</v>
      </c>
      <c r="H9" s="778">
        <v>560323.04650433431</v>
      </c>
      <c r="I9" s="790">
        <v>560323.04650433431</v>
      </c>
      <c r="J9" s="790">
        <v>0</v>
      </c>
      <c r="K9" s="790">
        <v>0</v>
      </c>
      <c r="L9" s="790">
        <v>0</v>
      </c>
    </row>
    <row r="10" spans="1:12">
      <c r="A10" s="385">
        <v>4</v>
      </c>
      <c r="B10" s="402" t="s">
        <v>523</v>
      </c>
      <c r="C10" s="924">
        <v>58972199.289387003</v>
      </c>
      <c r="D10" s="778">
        <v>56416812.922730006</v>
      </c>
      <c r="E10" s="778">
        <v>2524620.8966569998</v>
      </c>
      <c r="F10" s="790">
        <v>30765.47</v>
      </c>
      <c r="G10" s="790">
        <v>0</v>
      </c>
      <c r="H10" s="778">
        <v>900063.35984780744</v>
      </c>
      <c r="I10" s="790">
        <v>494540.80141037068</v>
      </c>
      <c r="J10" s="790">
        <v>384895.47989029676</v>
      </c>
      <c r="K10" s="790">
        <v>20627.078547140001</v>
      </c>
      <c r="L10" s="790">
        <v>0</v>
      </c>
    </row>
    <row r="11" spans="1:12">
      <c r="A11" s="385">
        <v>5</v>
      </c>
      <c r="B11" s="402" t="s">
        <v>437</v>
      </c>
      <c r="C11" s="924">
        <v>84638527.693630993</v>
      </c>
      <c r="D11" s="778">
        <v>82849436.716736004</v>
      </c>
      <c r="E11" s="778">
        <v>1079685.0325540002</v>
      </c>
      <c r="F11" s="790">
        <v>78322.02</v>
      </c>
      <c r="G11" s="790">
        <v>631083.92434100003</v>
      </c>
      <c r="H11" s="778">
        <v>1138670.0198139073</v>
      </c>
      <c r="I11" s="790">
        <v>642502.51977021818</v>
      </c>
      <c r="J11" s="790">
        <v>189792.20446714561</v>
      </c>
      <c r="K11" s="790">
        <v>50037.845719570003</v>
      </c>
      <c r="L11" s="790">
        <v>256337.4498569734</v>
      </c>
    </row>
    <row r="12" spans="1:12">
      <c r="A12" s="385">
        <v>6</v>
      </c>
      <c r="B12" s="402" t="s">
        <v>438</v>
      </c>
      <c r="C12" s="924">
        <v>5914922.9344149986</v>
      </c>
      <c r="D12" s="778">
        <v>5662677.9061649991</v>
      </c>
      <c r="E12" s="778">
        <v>228377.85825000002</v>
      </c>
      <c r="F12" s="790">
        <v>23867.17</v>
      </c>
      <c r="G12" s="790">
        <v>0</v>
      </c>
      <c r="H12" s="778">
        <v>118020.59802553854</v>
      </c>
      <c r="I12" s="790">
        <v>60394.599883489333</v>
      </c>
      <c r="J12" s="790">
        <v>41799.773249489197</v>
      </c>
      <c r="K12" s="790">
        <v>15826.224892560002</v>
      </c>
      <c r="L12" s="790">
        <v>0</v>
      </c>
    </row>
    <row r="13" spans="1:12">
      <c r="A13" s="385">
        <v>7</v>
      </c>
      <c r="B13" s="402" t="s">
        <v>439</v>
      </c>
      <c r="C13" s="924">
        <v>16279068.405663</v>
      </c>
      <c r="D13" s="778">
        <v>15908485.145663001</v>
      </c>
      <c r="E13" s="778">
        <v>260883.24000000002</v>
      </c>
      <c r="F13" s="790">
        <v>109700.02</v>
      </c>
      <c r="G13" s="790">
        <v>0</v>
      </c>
      <c r="H13" s="778">
        <v>299035.4319024384</v>
      </c>
      <c r="I13" s="790">
        <v>206682.70558095363</v>
      </c>
      <c r="J13" s="790">
        <v>32082.201914484795</v>
      </c>
      <c r="K13" s="790">
        <v>60270.524407000004</v>
      </c>
      <c r="L13" s="790">
        <v>0</v>
      </c>
    </row>
    <row r="14" spans="1:12">
      <c r="A14" s="385">
        <v>8</v>
      </c>
      <c r="B14" s="402" t="s">
        <v>440</v>
      </c>
      <c r="C14" s="924">
        <v>8611342.5724119972</v>
      </c>
      <c r="D14" s="778">
        <v>8401543.8452789988</v>
      </c>
      <c r="E14" s="778">
        <v>0</v>
      </c>
      <c r="F14" s="790">
        <v>31735.87</v>
      </c>
      <c r="G14" s="790">
        <v>178062.85713299998</v>
      </c>
      <c r="H14" s="778">
        <v>74567.850989720027</v>
      </c>
      <c r="I14" s="790">
        <v>52386.726062394606</v>
      </c>
      <c r="J14" s="790">
        <v>0</v>
      </c>
      <c r="K14" s="790">
        <v>22181.132338560001</v>
      </c>
      <c r="L14" s="790">
        <v>-7.4112345807999993E-3</v>
      </c>
    </row>
    <row r="15" spans="1:12">
      <c r="A15" s="385">
        <v>9</v>
      </c>
      <c r="B15" s="402" t="s">
        <v>441</v>
      </c>
      <c r="C15" s="924">
        <v>20581368.622104</v>
      </c>
      <c r="D15" s="778">
        <v>19973966.307732999</v>
      </c>
      <c r="E15" s="778">
        <v>367880.61437099997</v>
      </c>
      <c r="F15" s="790">
        <v>181503.15999999997</v>
      </c>
      <c r="G15" s="790">
        <v>58018.54</v>
      </c>
      <c r="H15" s="778">
        <v>304646.71783500403</v>
      </c>
      <c r="I15" s="790">
        <v>215928.1149258095</v>
      </c>
      <c r="J15" s="790">
        <v>15805.763640837809</v>
      </c>
      <c r="K15" s="790">
        <v>72912.835556770005</v>
      </c>
      <c r="L15" s="790">
        <v>3.7115867635999999E-3</v>
      </c>
    </row>
    <row r="16" spans="1:12">
      <c r="A16" s="385">
        <v>10</v>
      </c>
      <c r="B16" s="402" t="s">
        <v>442</v>
      </c>
      <c r="C16" s="924">
        <v>1693204.1791460002</v>
      </c>
      <c r="D16" s="778">
        <v>1691156.0691460001</v>
      </c>
      <c r="E16" s="778">
        <v>0</v>
      </c>
      <c r="F16" s="790">
        <v>2048.11</v>
      </c>
      <c r="G16" s="790">
        <v>0</v>
      </c>
      <c r="H16" s="778">
        <v>13736.98728772862</v>
      </c>
      <c r="I16" s="790">
        <v>12352.76804800862</v>
      </c>
      <c r="J16" s="790">
        <v>0</v>
      </c>
      <c r="K16" s="790">
        <v>1384.2192397199999</v>
      </c>
      <c r="L16" s="790">
        <v>0</v>
      </c>
    </row>
    <row r="17" spans="1:12">
      <c r="A17" s="385">
        <v>11</v>
      </c>
      <c r="B17" s="402" t="s">
        <v>443</v>
      </c>
      <c r="C17" s="924">
        <v>1121100.1781679997</v>
      </c>
      <c r="D17" s="778">
        <v>1037096.5881679999</v>
      </c>
      <c r="E17" s="778">
        <v>34437.629999999997</v>
      </c>
      <c r="F17" s="790">
        <v>49565.96</v>
      </c>
      <c r="G17" s="790">
        <v>0</v>
      </c>
      <c r="H17" s="778">
        <v>53692.209750303722</v>
      </c>
      <c r="I17" s="790">
        <v>11993.26765059535</v>
      </c>
      <c r="J17" s="790">
        <v>13170.76353852837</v>
      </c>
      <c r="K17" s="790">
        <v>28528.178561180001</v>
      </c>
      <c r="L17" s="790">
        <v>0</v>
      </c>
    </row>
    <row r="18" spans="1:12">
      <c r="A18" s="385">
        <v>12</v>
      </c>
      <c r="B18" s="402" t="s">
        <v>444</v>
      </c>
      <c r="C18" s="924">
        <v>240377915.69427499</v>
      </c>
      <c r="D18" s="778">
        <v>229383494.44922298</v>
      </c>
      <c r="E18" s="778">
        <v>4951311.6630459987</v>
      </c>
      <c r="F18" s="790">
        <v>6033337.832006</v>
      </c>
      <c r="G18" s="790">
        <v>9771.75</v>
      </c>
      <c r="H18" s="778">
        <v>7665783.7726398949</v>
      </c>
      <c r="I18" s="790">
        <v>2286865.5828040033</v>
      </c>
      <c r="J18" s="790">
        <v>1535179.9640670842</v>
      </c>
      <c r="K18" s="790">
        <v>3843738.2257688069</v>
      </c>
      <c r="L18" s="790">
        <v>0</v>
      </c>
    </row>
    <row r="19" spans="1:12">
      <c r="A19" s="385">
        <v>13</v>
      </c>
      <c r="B19" s="402" t="s">
        <v>445</v>
      </c>
      <c r="C19" s="924">
        <v>65673025.143800996</v>
      </c>
      <c r="D19" s="778">
        <v>63852519.523800999</v>
      </c>
      <c r="E19" s="778">
        <v>643742.80000000005</v>
      </c>
      <c r="F19" s="790">
        <v>1176762.8200000005</v>
      </c>
      <c r="G19" s="790">
        <v>0</v>
      </c>
      <c r="H19" s="778">
        <v>1363411.0396675402</v>
      </c>
      <c r="I19" s="790">
        <v>563520.51629211789</v>
      </c>
      <c r="J19" s="790">
        <v>161680.24931235242</v>
      </c>
      <c r="K19" s="790">
        <v>638210.27406306984</v>
      </c>
      <c r="L19" s="790">
        <v>0</v>
      </c>
    </row>
    <row r="20" spans="1:12">
      <c r="A20" s="385">
        <v>14</v>
      </c>
      <c r="B20" s="402" t="s">
        <v>446</v>
      </c>
      <c r="C20" s="924">
        <v>50524155.507105999</v>
      </c>
      <c r="D20" s="778">
        <v>42964976.711553</v>
      </c>
      <c r="E20" s="778">
        <v>3715721.2870070003</v>
      </c>
      <c r="F20" s="790">
        <v>3265782.8774250001</v>
      </c>
      <c r="G20" s="790">
        <v>577674.63112100004</v>
      </c>
      <c r="H20" s="778">
        <v>2612824.1393517712</v>
      </c>
      <c r="I20" s="790">
        <v>336791.4785307498</v>
      </c>
      <c r="J20" s="790">
        <v>968849.12809743895</v>
      </c>
      <c r="K20" s="790">
        <v>1287333.6595913225</v>
      </c>
      <c r="L20" s="790">
        <v>19849.873132259763</v>
      </c>
    </row>
    <row r="21" spans="1:12">
      <c r="A21" s="385">
        <v>15</v>
      </c>
      <c r="B21" s="402" t="s">
        <v>447</v>
      </c>
      <c r="C21" s="924">
        <v>17805324.937224999</v>
      </c>
      <c r="D21" s="778">
        <v>15582563.886146</v>
      </c>
      <c r="E21" s="778">
        <v>1517412.3622520003</v>
      </c>
      <c r="F21" s="790">
        <v>705348.68882700009</v>
      </c>
      <c r="G21" s="790">
        <v>0</v>
      </c>
      <c r="H21" s="778">
        <v>855855.30217634887</v>
      </c>
      <c r="I21" s="790">
        <v>148865.95396716386</v>
      </c>
      <c r="J21" s="790">
        <v>256798.42417202936</v>
      </c>
      <c r="K21" s="790">
        <v>450190.92403715558</v>
      </c>
      <c r="L21" s="790">
        <v>0</v>
      </c>
    </row>
    <row r="22" spans="1:12">
      <c r="A22" s="385">
        <v>16</v>
      </c>
      <c r="B22" s="402" t="s">
        <v>448</v>
      </c>
      <c r="C22" s="924">
        <v>27485889.542034</v>
      </c>
      <c r="D22" s="778">
        <v>27485889.542034</v>
      </c>
      <c r="E22" s="778">
        <v>0</v>
      </c>
      <c r="F22" s="790">
        <v>0</v>
      </c>
      <c r="G22" s="790">
        <v>0</v>
      </c>
      <c r="H22" s="778">
        <v>176017.62385303312</v>
      </c>
      <c r="I22" s="790">
        <v>176017.62385303312</v>
      </c>
      <c r="J22" s="790">
        <v>0</v>
      </c>
      <c r="K22" s="790">
        <v>0</v>
      </c>
      <c r="L22" s="790">
        <v>0</v>
      </c>
    </row>
    <row r="23" spans="1:12">
      <c r="A23" s="385">
        <v>17</v>
      </c>
      <c r="B23" s="402" t="s">
        <v>526</v>
      </c>
      <c r="C23" s="924">
        <v>3168782.3833699999</v>
      </c>
      <c r="D23" s="778">
        <v>3168782.3833699999</v>
      </c>
      <c r="E23" s="778">
        <v>0</v>
      </c>
      <c r="F23" s="790">
        <v>0</v>
      </c>
      <c r="G23" s="790">
        <v>0</v>
      </c>
      <c r="H23" s="778">
        <v>16376.976185700667</v>
      </c>
      <c r="I23" s="790">
        <v>16376.976185700667</v>
      </c>
      <c r="J23" s="790">
        <v>0</v>
      </c>
      <c r="K23" s="790">
        <v>0</v>
      </c>
      <c r="L23" s="790">
        <v>0</v>
      </c>
    </row>
    <row r="24" spans="1:12">
      <c r="A24" s="385">
        <v>18</v>
      </c>
      <c r="B24" s="402" t="s">
        <v>449</v>
      </c>
      <c r="C24" s="924">
        <v>49178210.591965996</v>
      </c>
      <c r="D24" s="778">
        <v>49178210.591965996</v>
      </c>
      <c r="E24" s="778">
        <v>0</v>
      </c>
      <c r="F24" s="790">
        <v>0</v>
      </c>
      <c r="G24" s="790">
        <v>0</v>
      </c>
      <c r="H24" s="778">
        <v>159147.18969845973</v>
      </c>
      <c r="I24" s="790">
        <v>159147.18969845973</v>
      </c>
      <c r="J24" s="790">
        <v>0</v>
      </c>
      <c r="K24" s="790">
        <v>0</v>
      </c>
      <c r="L24" s="790">
        <v>0</v>
      </c>
    </row>
    <row r="25" spans="1:12">
      <c r="A25" s="385">
        <v>19</v>
      </c>
      <c r="B25" s="402" t="s">
        <v>450</v>
      </c>
      <c r="C25" s="924">
        <v>703711.29575799999</v>
      </c>
      <c r="D25" s="778">
        <v>675592.71575800003</v>
      </c>
      <c r="E25" s="778">
        <v>0</v>
      </c>
      <c r="F25" s="790">
        <v>28118.58</v>
      </c>
      <c r="G25" s="790">
        <v>0</v>
      </c>
      <c r="H25" s="778">
        <v>31684.116402457188</v>
      </c>
      <c r="I25" s="790">
        <v>11690.371974877187</v>
      </c>
      <c r="J25" s="790">
        <v>0</v>
      </c>
      <c r="K25" s="790">
        <v>19993.744427580001</v>
      </c>
      <c r="L25" s="790">
        <v>0</v>
      </c>
    </row>
    <row r="26" spans="1:12">
      <c r="A26" s="385">
        <v>20</v>
      </c>
      <c r="B26" s="402" t="s">
        <v>525</v>
      </c>
      <c r="C26" s="924">
        <v>41738506.690870002</v>
      </c>
      <c r="D26" s="778">
        <v>28722229.137560003</v>
      </c>
      <c r="E26" s="778">
        <v>13015549.413310001</v>
      </c>
      <c r="F26" s="790">
        <v>728.14</v>
      </c>
      <c r="G26" s="790">
        <v>0</v>
      </c>
      <c r="H26" s="778">
        <v>1104923.2538844275</v>
      </c>
      <c r="I26" s="790">
        <v>87870.89796911474</v>
      </c>
      <c r="J26" s="790">
        <v>1017052.3559153128</v>
      </c>
      <c r="K26" s="790">
        <v>0</v>
      </c>
      <c r="L26" s="790">
        <v>0</v>
      </c>
    </row>
    <row r="27" spans="1:12">
      <c r="A27" s="385">
        <v>21</v>
      </c>
      <c r="B27" s="402" t="s">
        <v>451</v>
      </c>
      <c r="C27" s="924">
        <v>9013822.2287790012</v>
      </c>
      <c r="D27" s="778">
        <v>9013822.2287790012</v>
      </c>
      <c r="E27" s="778">
        <v>0</v>
      </c>
      <c r="F27" s="790">
        <v>0</v>
      </c>
      <c r="G27" s="790">
        <v>0</v>
      </c>
      <c r="H27" s="778">
        <v>20839.22252496349</v>
      </c>
      <c r="I27" s="790">
        <v>20839.22252496349</v>
      </c>
      <c r="J27" s="790">
        <v>0</v>
      </c>
      <c r="K27" s="790">
        <v>0</v>
      </c>
      <c r="L27" s="790">
        <v>0</v>
      </c>
    </row>
    <row r="28" spans="1:12">
      <c r="A28" s="385">
        <v>22</v>
      </c>
      <c r="B28" s="402" t="s">
        <v>452</v>
      </c>
      <c r="C28" s="924">
        <v>9919111.366249999</v>
      </c>
      <c r="D28" s="778">
        <v>2015580.6468770001</v>
      </c>
      <c r="E28" s="778">
        <v>7848419.9393730005</v>
      </c>
      <c r="F28" s="790">
        <v>55110.78</v>
      </c>
      <c r="G28" s="790">
        <v>0</v>
      </c>
      <c r="H28" s="778">
        <v>459619.7513060777</v>
      </c>
      <c r="I28" s="790">
        <v>17039.799302351341</v>
      </c>
      <c r="J28" s="790">
        <v>410424.7832315063</v>
      </c>
      <c r="K28" s="790">
        <v>32155.16877222</v>
      </c>
      <c r="L28" s="790">
        <v>0</v>
      </c>
    </row>
    <row r="29" spans="1:12">
      <c r="A29" s="385">
        <v>23</v>
      </c>
      <c r="B29" s="402" t="s">
        <v>453</v>
      </c>
      <c r="C29" s="924">
        <v>182132565.61236495</v>
      </c>
      <c r="D29" s="778">
        <v>165719089.69566298</v>
      </c>
      <c r="E29" s="778">
        <v>7815954.3607319975</v>
      </c>
      <c r="F29" s="790">
        <v>8360153.8005929999</v>
      </c>
      <c r="G29" s="790">
        <v>237367.75537699999</v>
      </c>
      <c r="H29" s="778">
        <v>9762472.1210966203</v>
      </c>
      <c r="I29" s="790">
        <v>2077521.7315693351</v>
      </c>
      <c r="J29" s="790">
        <v>2479406.4893046706</v>
      </c>
      <c r="K29" s="790">
        <v>5205543.8966791956</v>
      </c>
      <c r="L29" s="790">
        <v>3.5434197136000002E-3</v>
      </c>
    </row>
    <row r="30" spans="1:12">
      <c r="A30" s="385">
        <v>24</v>
      </c>
      <c r="B30" s="402" t="s">
        <v>524</v>
      </c>
      <c r="C30" s="924">
        <v>532482353.93102223</v>
      </c>
      <c r="D30" s="778">
        <v>497710227.63092828</v>
      </c>
      <c r="E30" s="778">
        <v>13104004.091824995</v>
      </c>
      <c r="F30" s="790">
        <v>18229488.242383979</v>
      </c>
      <c r="G30" s="790">
        <v>3438633.9658849998</v>
      </c>
      <c r="H30" s="778">
        <v>20745761.137884758</v>
      </c>
      <c r="I30" s="790">
        <v>6860214.0008512326</v>
      </c>
      <c r="J30" s="790">
        <v>4197168.2880634302</v>
      </c>
      <c r="K30" s="790">
        <v>9174787.5861838702</v>
      </c>
      <c r="L30" s="790">
        <v>513591.26278622553</v>
      </c>
    </row>
    <row r="31" spans="1:12">
      <c r="A31" s="385">
        <v>25</v>
      </c>
      <c r="B31" s="402" t="s">
        <v>454</v>
      </c>
      <c r="C31" s="924">
        <v>411923570.03388911</v>
      </c>
      <c r="D31" s="778">
        <v>359853012.30923116</v>
      </c>
      <c r="E31" s="778">
        <v>15163328.976756001</v>
      </c>
      <c r="F31" s="790">
        <v>36907228.747901998</v>
      </c>
      <c r="G31" s="790">
        <v>0</v>
      </c>
      <c r="H31" s="778">
        <v>31826813.033696666</v>
      </c>
      <c r="I31" s="790">
        <v>3582727.063461944</v>
      </c>
      <c r="J31" s="790">
        <v>4641699.0197151517</v>
      </c>
      <c r="K31" s="790">
        <v>23602386.950519569</v>
      </c>
      <c r="L31" s="790">
        <v>0</v>
      </c>
    </row>
    <row r="32" spans="1:12">
      <c r="A32" s="385">
        <v>26</v>
      </c>
      <c r="B32" s="402" t="s">
        <v>521</v>
      </c>
      <c r="C32" s="924">
        <v>126287.67483957112</v>
      </c>
      <c r="D32" s="778">
        <v>118688.40483951569</v>
      </c>
      <c r="E32" s="778">
        <v>0</v>
      </c>
      <c r="F32" s="790">
        <v>7599.2700000554323</v>
      </c>
      <c r="G32" s="790">
        <v>0</v>
      </c>
      <c r="H32" s="778">
        <v>9528.5321128221003</v>
      </c>
      <c r="I32" s="790">
        <v>2199.0156801824301</v>
      </c>
      <c r="J32" s="790">
        <v>0</v>
      </c>
      <c r="K32" s="790">
        <v>7329.5164326396698</v>
      </c>
      <c r="L32" s="790">
        <v>0</v>
      </c>
    </row>
    <row r="33" spans="1:12" ht="27.6">
      <c r="A33" s="385">
        <v>27</v>
      </c>
      <c r="B33" s="452" t="s">
        <v>64</v>
      </c>
      <c r="C33" s="925">
        <v>2723302030.5148354</v>
      </c>
      <c r="D33" s="925">
        <v>2525427307.4395165</v>
      </c>
      <c r="E33" s="925">
        <v>83323300.491395012</v>
      </c>
      <c r="F33" s="925">
        <v>109420809.16006701</v>
      </c>
      <c r="G33" s="925">
        <v>5130613.4238569997</v>
      </c>
      <c r="H33" s="926" t="s">
        <v>736</v>
      </c>
      <c r="I33" s="925">
        <v>35766952.053593613</v>
      </c>
      <c r="J33" s="925">
        <v>20653112.278946683</v>
      </c>
      <c r="K33" s="925">
        <v>70870361.471594661</v>
      </c>
      <c r="L33" s="925">
        <v>789778.58561923052</v>
      </c>
    </row>
    <row r="34" spans="1:12">
      <c r="A34" s="415"/>
      <c r="B34" s="415"/>
      <c r="C34" s="415"/>
      <c r="D34" s="415"/>
      <c r="E34" s="415"/>
      <c r="H34" s="415"/>
    </row>
    <row r="35" spans="1:12">
      <c r="A35" s="415"/>
      <c r="B35" s="451"/>
      <c r="C35" s="451"/>
      <c r="D35" s="415"/>
      <c r="E35" s="415"/>
      <c r="H35" s="415"/>
    </row>
    <row r="36" spans="1:12" ht="13.8">
      <c r="A36" s="796" t="s">
        <v>734</v>
      </c>
      <c r="B36" s="396" t="s">
        <v>735</v>
      </c>
    </row>
    <row r="37" spans="1:12">
      <c r="A37" s="619"/>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scale="3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heetViews>
  <sheetFormatPr defaultColWidth="8.6640625" defaultRowHeight="12"/>
  <cols>
    <col min="1" max="1" width="10.33203125" style="454" customWidth="1"/>
    <col min="2" max="2" width="74.33203125" style="454" customWidth="1"/>
    <col min="3" max="11" width="24.44140625" style="454" customWidth="1"/>
    <col min="12" max="16384" width="8.6640625" style="454"/>
  </cols>
  <sheetData>
    <row r="1" spans="1:11" s="396" customFormat="1" ht="13.8">
      <c r="A1" s="316" t="s">
        <v>30</v>
      </c>
      <c r="B1" s="382" t="str">
        <f>'Info '!C2</f>
        <v>JSC "Liberty Bank"</v>
      </c>
    </row>
    <row r="2" spans="1:11" s="396" customFormat="1">
      <c r="A2" s="317" t="s">
        <v>31</v>
      </c>
      <c r="B2" s="529">
        <f>'1. key ratios '!B2</f>
        <v>45107</v>
      </c>
    </row>
    <row r="3" spans="1:11" s="396" customFormat="1">
      <c r="A3" s="318" t="s">
        <v>504</v>
      </c>
    </row>
    <row r="4" spans="1:11">
      <c r="C4" s="457" t="s">
        <v>698</v>
      </c>
      <c r="D4" s="457" t="s">
        <v>697</v>
      </c>
      <c r="E4" s="457" t="s">
        <v>696</v>
      </c>
      <c r="F4" s="457" t="s">
        <v>695</v>
      </c>
      <c r="G4" s="457" t="s">
        <v>694</v>
      </c>
      <c r="H4" s="457" t="s">
        <v>693</v>
      </c>
      <c r="I4" s="457" t="s">
        <v>692</v>
      </c>
      <c r="J4" s="457" t="s">
        <v>691</v>
      </c>
      <c r="K4" s="457" t="s">
        <v>690</v>
      </c>
    </row>
    <row r="5" spans="1:11" ht="53.25" customHeight="1">
      <c r="A5" s="915" t="s">
        <v>689</v>
      </c>
      <c r="B5" s="916"/>
      <c r="C5" s="456" t="s">
        <v>505</v>
      </c>
      <c r="D5" s="456" t="s">
        <v>506</v>
      </c>
      <c r="E5" s="456" t="s">
        <v>507</v>
      </c>
      <c r="F5" s="456" t="s">
        <v>508</v>
      </c>
      <c r="G5" s="456" t="s">
        <v>509</v>
      </c>
      <c r="H5" s="456" t="s">
        <v>510</v>
      </c>
      <c r="I5" s="456" t="s">
        <v>511</v>
      </c>
      <c r="J5" s="456" t="s">
        <v>512</v>
      </c>
      <c r="K5" s="456" t="s">
        <v>513</v>
      </c>
    </row>
    <row r="6" spans="1:11">
      <c r="A6" s="384">
        <v>1</v>
      </c>
      <c r="B6" s="384" t="s">
        <v>473</v>
      </c>
      <c r="C6" s="778">
        <v>18807933.051998999</v>
      </c>
      <c r="D6" s="778">
        <v>1506731.4068996003</v>
      </c>
      <c r="E6" s="778">
        <v>0</v>
      </c>
      <c r="F6" s="778">
        <v>177393725.00888097</v>
      </c>
      <c r="G6" s="778">
        <v>1139806297.1604159</v>
      </c>
      <c r="H6" s="778">
        <v>8031443.4800000004</v>
      </c>
      <c r="I6" s="778">
        <v>571889097.2567836</v>
      </c>
      <c r="J6" s="778">
        <v>29964700.756433439</v>
      </c>
      <c r="K6" s="778">
        <v>775902102.3934226</v>
      </c>
    </row>
    <row r="7" spans="1:11">
      <c r="A7" s="384">
        <v>2</v>
      </c>
      <c r="B7" s="385" t="s">
        <v>514</v>
      </c>
      <c r="C7" s="778"/>
      <c r="D7" s="778">
        <v>0</v>
      </c>
      <c r="E7" s="778"/>
      <c r="F7" s="778"/>
      <c r="G7" s="778"/>
      <c r="H7" s="778"/>
      <c r="I7" s="778"/>
      <c r="J7" s="778"/>
      <c r="K7" s="778">
        <v>22106896.003404256</v>
      </c>
    </row>
    <row r="8" spans="1:11">
      <c r="A8" s="384">
        <v>3</v>
      </c>
      <c r="B8" s="385" t="s">
        <v>481</v>
      </c>
      <c r="C8" s="778">
        <v>15005382.757300001</v>
      </c>
      <c r="D8" s="778"/>
      <c r="E8" s="778"/>
      <c r="F8" s="778"/>
      <c r="G8" s="778"/>
      <c r="H8" s="778"/>
      <c r="I8" s="778"/>
      <c r="J8" s="778"/>
      <c r="K8" s="778">
        <v>218263569.23223105</v>
      </c>
    </row>
    <row r="9" spans="1:11">
      <c r="A9" s="384">
        <v>4</v>
      </c>
      <c r="B9" s="416" t="s">
        <v>515</v>
      </c>
      <c r="C9" s="791">
        <v>0</v>
      </c>
      <c r="D9" s="791"/>
      <c r="E9" s="791"/>
      <c r="F9" s="791">
        <v>3009925.0622715661</v>
      </c>
      <c r="G9" s="791">
        <v>24408307.69582621</v>
      </c>
      <c r="H9" s="791">
        <v>0</v>
      </c>
      <c r="I9" s="791">
        <v>22273552.512800001</v>
      </c>
      <c r="J9" s="791"/>
      <c r="K9" s="791">
        <v>64859637.313026369</v>
      </c>
    </row>
    <row r="10" spans="1:11">
      <c r="A10" s="384">
        <v>5</v>
      </c>
      <c r="B10" s="406" t="s">
        <v>516</v>
      </c>
      <c r="C10" s="791"/>
      <c r="D10" s="791"/>
      <c r="E10" s="791"/>
      <c r="F10" s="791"/>
      <c r="G10" s="791"/>
      <c r="H10" s="791"/>
      <c r="I10" s="791"/>
      <c r="J10" s="791"/>
      <c r="K10" s="791"/>
    </row>
    <row r="11" spans="1:11">
      <c r="A11" s="384">
        <v>6</v>
      </c>
      <c r="B11" s="406" t="s">
        <v>517</v>
      </c>
      <c r="C11" s="791"/>
      <c r="D11" s="791"/>
      <c r="E11" s="791"/>
      <c r="F11" s="791"/>
      <c r="G11" s="791"/>
      <c r="H11" s="791"/>
      <c r="I11" s="791"/>
      <c r="J11" s="791"/>
      <c r="K11" s="791"/>
    </row>
    <row r="13" spans="1:11" ht="13.8">
      <c r="B13" s="455"/>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scale="2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Normal="100" workbookViewId="0"/>
  </sheetViews>
  <sheetFormatPr defaultColWidth="8.6640625" defaultRowHeight="14.4"/>
  <cols>
    <col min="1" max="1" width="10.109375" style="458" bestFit="1" customWidth="1"/>
    <col min="2" max="2" width="61.5546875" style="458" customWidth="1"/>
    <col min="3" max="18" width="13.109375" style="458" customWidth="1"/>
    <col min="19" max="19" width="26.44140625" style="458" customWidth="1"/>
    <col min="20" max="20" width="27.88671875" style="458" customWidth="1"/>
    <col min="21" max="21" width="26.88671875" style="458" customWidth="1"/>
    <col min="22" max="22" width="31" style="458" customWidth="1"/>
    <col min="23" max="16384" width="8.6640625" style="458"/>
  </cols>
  <sheetData>
    <row r="1" spans="1:22">
      <c r="A1" s="316" t="s">
        <v>30</v>
      </c>
      <c r="B1" s="382" t="str">
        <f>'Info '!C2</f>
        <v>JSC "Liberty Bank"</v>
      </c>
    </row>
    <row r="2" spans="1:22">
      <c r="A2" s="317" t="s">
        <v>31</v>
      </c>
      <c r="B2" s="529">
        <f>'1. key ratios '!B2</f>
        <v>45107</v>
      </c>
    </row>
    <row r="3" spans="1:22">
      <c r="A3" s="318" t="s">
        <v>532</v>
      </c>
      <c r="B3" s="396"/>
    </row>
    <row r="4" spans="1:22">
      <c r="A4" s="318"/>
      <c r="B4" s="396"/>
    </row>
    <row r="5" spans="1:22">
      <c r="A5" s="917" t="s">
        <v>533</v>
      </c>
      <c r="B5" s="918"/>
      <c r="C5" s="922" t="s">
        <v>699</v>
      </c>
      <c r="D5" s="922"/>
      <c r="E5" s="922"/>
      <c r="F5" s="922"/>
      <c r="G5" s="922"/>
      <c r="H5" s="922" t="s">
        <v>551</v>
      </c>
      <c r="I5" s="922"/>
      <c r="J5" s="922"/>
      <c r="K5" s="922"/>
      <c r="L5" s="922"/>
      <c r="M5" s="922" t="s">
        <v>663</v>
      </c>
      <c r="N5" s="922"/>
      <c r="O5" s="922"/>
      <c r="P5" s="922"/>
      <c r="Q5" s="922"/>
      <c r="R5" s="921" t="s">
        <v>534</v>
      </c>
      <c r="S5" s="921" t="s">
        <v>548</v>
      </c>
      <c r="T5" s="921" t="s">
        <v>549</v>
      </c>
      <c r="U5" s="921" t="s">
        <v>710</v>
      </c>
      <c r="V5" s="921" t="s">
        <v>711</v>
      </c>
    </row>
    <row r="6" spans="1:22" ht="22.5" customHeight="1">
      <c r="A6" s="919"/>
      <c r="B6" s="920"/>
      <c r="C6" s="468"/>
      <c r="D6" s="394" t="s">
        <v>684</v>
      </c>
      <c r="E6" s="394" t="s">
        <v>683</v>
      </c>
      <c r="F6" s="394" t="s">
        <v>682</v>
      </c>
      <c r="G6" s="394" t="s">
        <v>681</v>
      </c>
      <c r="H6" s="468"/>
      <c r="I6" s="394" t="s">
        <v>684</v>
      </c>
      <c r="J6" s="394" t="s">
        <v>683</v>
      </c>
      <c r="K6" s="394" t="s">
        <v>682</v>
      </c>
      <c r="L6" s="394" t="s">
        <v>681</v>
      </c>
      <c r="M6" s="468"/>
      <c r="N6" s="394" t="s">
        <v>684</v>
      </c>
      <c r="O6" s="394" t="s">
        <v>683</v>
      </c>
      <c r="P6" s="394" t="s">
        <v>682</v>
      </c>
      <c r="Q6" s="394" t="s">
        <v>681</v>
      </c>
      <c r="R6" s="921"/>
      <c r="S6" s="921"/>
      <c r="T6" s="921"/>
      <c r="U6" s="921"/>
      <c r="V6" s="921"/>
    </row>
    <row r="7" spans="1:22">
      <c r="A7" s="466">
        <v>1</v>
      </c>
      <c r="B7" s="467" t="s">
        <v>542</v>
      </c>
      <c r="C7" s="791">
        <v>81043.3</v>
      </c>
      <c r="D7" s="791">
        <v>49279.67</v>
      </c>
      <c r="E7" s="791">
        <v>31763.63</v>
      </c>
      <c r="F7" s="791">
        <v>0</v>
      </c>
      <c r="G7" s="791">
        <v>0</v>
      </c>
      <c r="H7" s="791">
        <v>81492.899999999994</v>
      </c>
      <c r="I7" s="791">
        <v>49399.43</v>
      </c>
      <c r="J7" s="791">
        <v>32093.47</v>
      </c>
      <c r="K7" s="791">
        <v>0</v>
      </c>
      <c r="L7" s="791">
        <v>0</v>
      </c>
      <c r="M7" s="791">
        <v>14176.512081464514</v>
      </c>
      <c r="N7" s="791">
        <v>729.47148346036863</v>
      </c>
      <c r="O7" s="791">
        <v>13447.040598004145</v>
      </c>
      <c r="P7" s="791">
        <v>0</v>
      </c>
      <c r="Q7" s="791">
        <v>0</v>
      </c>
      <c r="R7" s="791">
        <v>4</v>
      </c>
      <c r="S7" s="792">
        <v>0</v>
      </c>
      <c r="T7" s="792">
        <v>0</v>
      </c>
      <c r="U7" s="792">
        <v>0.14881851645971969</v>
      </c>
      <c r="V7" s="793">
        <v>35.220775377622708</v>
      </c>
    </row>
    <row r="8" spans="1:22">
      <c r="A8" s="466">
        <v>2</v>
      </c>
      <c r="B8" s="465" t="s">
        <v>541</v>
      </c>
      <c r="C8" s="791">
        <v>1052596753.3174846</v>
      </c>
      <c r="D8" s="791">
        <v>961259389.1369096</v>
      </c>
      <c r="E8" s="791">
        <v>32547678.067453001</v>
      </c>
      <c r="F8" s="791">
        <v>58789686.113122001</v>
      </c>
      <c r="G8" s="791">
        <v>0</v>
      </c>
      <c r="H8" s="791">
        <v>1070288266.7764335</v>
      </c>
      <c r="I8" s="791">
        <v>969157535.36192644</v>
      </c>
      <c r="J8" s="791">
        <v>33058647.771653999</v>
      </c>
      <c r="K8" s="791">
        <v>68072083.642847002</v>
      </c>
      <c r="L8" s="791">
        <v>0</v>
      </c>
      <c r="M8" s="791">
        <v>81347583.6440254</v>
      </c>
      <c r="N8" s="791">
        <v>22297109.192761563</v>
      </c>
      <c r="O8" s="791">
        <v>10415211.840793092</v>
      </c>
      <c r="P8" s="791">
        <v>48635262.610470757</v>
      </c>
      <c r="Q8" s="791">
        <v>0</v>
      </c>
      <c r="R8" s="791">
        <v>451388</v>
      </c>
      <c r="S8" s="792">
        <v>0.24703649436795824</v>
      </c>
      <c r="T8" s="792">
        <v>0.29468331365378148</v>
      </c>
      <c r="U8" s="792">
        <v>0.2394602780110312</v>
      </c>
      <c r="V8" s="793">
        <v>33.140018614762255</v>
      </c>
    </row>
    <row r="9" spans="1:22">
      <c r="A9" s="466">
        <v>3</v>
      </c>
      <c r="B9" s="465" t="s">
        <v>540</v>
      </c>
      <c r="C9" s="791">
        <v>0</v>
      </c>
      <c r="D9" s="791">
        <v>0</v>
      </c>
      <c r="E9" s="791">
        <v>0</v>
      </c>
      <c r="F9" s="791">
        <v>0</v>
      </c>
      <c r="G9" s="791">
        <v>0</v>
      </c>
      <c r="H9" s="791">
        <v>0</v>
      </c>
      <c r="I9" s="791">
        <v>0</v>
      </c>
      <c r="J9" s="791">
        <v>0</v>
      </c>
      <c r="K9" s="791">
        <v>0</v>
      </c>
      <c r="L9" s="791">
        <v>0</v>
      </c>
      <c r="M9" s="791">
        <v>0</v>
      </c>
      <c r="N9" s="791">
        <v>0</v>
      </c>
      <c r="O9" s="791">
        <v>0</v>
      </c>
      <c r="P9" s="791">
        <v>0</v>
      </c>
      <c r="Q9" s="791">
        <v>0</v>
      </c>
      <c r="R9" s="791">
        <v>0</v>
      </c>
      <c r="S9" s="792">
        <v>0</v>
      </c>
      <c r="T9" s="792">
        <v>0</v>
      </c>
      <c r="U9" s="792">
        <v>0</v>
      </c>
      <c r="V9" s="793">
        <v>0</v>
      </c>
    </row>
    <row r="10" spans="1:22">
      <c r="A10" s="466">
        <v>4</v>
      </c>
      <c r="B10" s="465" t="s">
        <v>539</v>
      </c>
      <c r="C10" s="791">
        <v>8261845.5499999998</v>
      </c>
      <c r="D10" s="791">
        <v>7062687.4900000002</v>
      </c>
      <c r="E10" s="791">
        <v>478203.47</v>
      </c>
      <c r="F10" s="791">
        <v>720954.59</v>
      </c>
      <c r="G10" s="791">
        <v>0</v>
      </c>
      <c r="H10" s="791">
        <v>8661836.1099999994</v>
      </c>
      <c r="I10" s="791">
        <v>7125257.7599999998</v>
      </c>
      <c r="J10" s="791">
        <v>487138.71</v>
      </c>
      <c r="K10" s="791">
        <v>1049439.6399999999</v>
      </c>
      <c r="L10" s="791">
        <v>0</v>
      </c>
      <c r="M10" s="791">
        <v>1562172.9210179122</v>
      </c>
      <c r="N10" s="791">
        <v>311311.93565873563</v>
      </c>
      <c r="O10" s="791">
        <v>290798.73382220662</v>
      </c>
      <c r="P10" s="791">
        <v>960062.25153697003</v>
      </c>
      <c r="Q10" s="791">
        <v>0</v>
      </c>
      <c r="R10" s="791">
        <v>17029</v>
      </c>
      <c r="S10" s="792">
        <v>0.17658833188338222</v>
      </c>
      <c r="T10" s="792">
        <v>0.19700340184357484</v>
      </c>
      <c r="U10" s="792">
        <v>0.2241064993680135</v>
      </c>
      <c r="V10" s="793">
        <v>14.54599221899503</v>
      </c>
    </row>
    <row r="11" spans="1:22">
      <c r="A11" s="466">
        <v>5</v>
      </c>
      <c r="B11" s="465" t="s">
        <v>538</v>
      </c>
      <c r="C11" s="791">
        <v>6765375.7905890001</v>
      </c>
      <c r="D11" s="791">
        <v>5747858.3867849996</v>
      </c>
      <c r="E11" s="791">
        <v>301201.65999999997</v>
      </c>
      <c r="F11" s="791">
        <v>716315.74380399997</v>
      </c>
      <c r="G11" s="791">
        <v>0</v>
      </c>
      <c r="H11" s="791">
        <v>6905518.8605890004</v>
      </c>
      <c r="I11" s="791">
        <v>5831904.4167849999</v>
      </c>
      <c r="J11" s="791">
        <v>309396.86</v>
      </c>
      <c r="K11" s="791">
        <v>764217.58380400005</v>
      </c>
      <c r="L11" s="791">
        <v>0</v>
      </c>
      <c r="M11" s="791">
        <v>789679.50113848702</v>
      </c>
      <c r="N11" s="791">
        <v>85408.283923386072</v>
      </c>
      <c r="O11" s="791">
        <v>141485.23596067101</v>
      </c>
      <c r="P11" s="791">
        <v>562785.98125443002</v>
      </c>
      <c r="Q11" s="791">
        <v>0</v>
      </c>
      <c r="R11" s="791">
        <v>25149</v>
      </c>
      <c r="S11" s="792">
        <v>0.17848707538928002</v>
      </c>
      <c r="T11" s="792">
        <v>0.2133363014543399</v>
      </c>
      <c r="U11" s="792">
        <v>0.17845139431314461</v>
      </c>
      <c r="V11" s="793">
        <v>13.582646519695986</v>
      </c>
    </row>
    <row r="12" spans="1:22">
      <c r="A12" s="466">
        <v>6</v>
      </c>
      <c r="B12" s="465" t="s">
        <v>537</v>
      </c>
      <c r="C12" s="791">
        <v>21813268.39206</v>
      </c>
      <c r="D12" s="791">
        <v>19565852.332060002</v>
      </c>
      <c r="E12" s="791">
        <v>559761.18000000005</v>
      </c>
      <c r="F12" s="791">
        <v>1687654.88</v>
      </c>
      <c r="G12" s="791">
        <v>0</v>
      </c>
      <c r="H12" s="791">
        <v>22254321.43206</v>
      </c>
      <c r="I12" s="791">
        <v>19677955.532060001</v>
      </c>
      <c r="J12" s="791">
        <v>571869.23</v>
      </c>
      <c r="K12" s="791">
        <v>2004496.67</v>
      </c>
      <c r="L12" s="791">
        <v>0</v>
      </c>
      <c r="M12" s="791">
        <v>2251003.6268396424</v>
      </c>
      <c r="N12" s="791">
        <v>350619.05928018299</v>
      </c>
      <c r="O12" s="791">
        <v>267153.80317561934</v>
      </c>
      <c r="P12" s="791">
        <v>1633230.7643838399</v>
      </c>
      <c r="Q12" s="791">
        <v>0</v>
      </c>
      <c r="R12" s="791">
        <v>40692</v>
      </c>
      <c r="S12" s="792">
        <v>0</v>
      </c>
      <c r="T12" s="792">
        <v>0.21853076744358718</v>
      </c>
      <c r="U12" s="792">
        <v>0.11233846676333784</v>
      </c>
      <c r="V12" s="793">
        <v>26.823832830074252</v>
      </c>
    </row>
    <row r="13" spans="1:22">
      <c r="A13" s="466">
        <v>7</v>
      </c>
      <c r="B13" s="465" t="s">
        <v>536</v>
      </c>
      <c r="C13" s="791">
        <v>239849139.27373299</v>
      </c>
      <c r="D13" s="791">
        <v>233888143.80554101</v>
      </c>
      <c r="E13" s="791">
        <v>4744725.9887619996</v>
      </c>
      <c r="F13" s="791">
        <v>1216269.4794300001</v>
      </c>
      <c r="G13" s="791">
        <v>0</v>
      </c>
      <c r="H13" s="791">
        <v>241251496.01172301</v>
      </c>
      <c r="I13" s="791">
        <v>235135413.95513701</v>
      </c>
      <c r="J13" s="791">
        <v>4810673.3511979999</v>
      </c>
      <c r="K13" s="791">
        <v>1305408.705388</v>
      </c>
      <c r="L13" s="791">
        <v>0</v>
      </c>
      <c r="M13" s="791">
        <v>2201329.8437867891</v>
      </c>
      <c r="N13" s="791">
        <v>364061.71413834294</v>
      </c>
      <c r="O13" s="791">
        <v>1043609.563304536</v>
      </c>
      <c r="P13" s="791">
        <v>793658.56634391018</v>
      </c>
      <c r="Q13" s="791">
        <v>0</v>
      </c>
      <c r="R13" s="791">
        <v>3181</v>
      </c>
      <c r="S13" s="792">
        <v>0.11577720673190911</v>
      </c>
      <c r="T13" s="792">
        <v>0.13440829081053501</v>
      </c>
      <c r="U13" s="792">
        <v>0.11394115260254321</v>
      </c>
      <c r="V13" s="793">
        <v>123.8696357545452</v>
      </c>
    </row>
    <row r="14" spans="1:22">
      <c r="A14" s="460">
        <v>7.1</v>
      </c>
      <c r="B14" s="459" t="s">
        <v>545</v>
      </c>
      <c r="C14" s="791">
        <v>209974607.233971</v>
      </c>
      <c r="D14" s="791">
        <v>204548339.46377599</v>
      </c>
      <c r="E14" s="791">
        <v>4299275.4207650004</v>
      </c>
      <c r="F14" s="791">
        <v>1126992.3494299999</v>
      </c>
      <c r="G14" s="791">
        <v>0</v>
      </c>
      <c r="H14" s="791">
        <v>211252228.81075501</v>
      </c>
      <c r="I14" s="791">
        <v>205677344.07645899</v>
      </c>
      <c r="J14" s="791">
        <v>4359786.5889079999</v>
      </c>
      <c r="K14" s="791">
        <v>1215098.1453879999</v>
      </c>
      <c r="L14" s="791">
        <v>0</v>
      </c>
      <c r="M14" s="791">
        <v>1975228.4449350925</v>
      </c>
      <c r="N14" s="791">
        <v>315936.85846686206</v>
      </c>
      <c r="O14" s="791">
        <v>945795.86806038022</v>
      </c>
      <c r="P14" s="791">
        <v>713495.71840785013</v>
      </c>
      <c r="Q14" s="791">
        <v>0</v>
      </c>
      <c r="R14" s="791">
        <v>2596</v>
      </c>
      <c r="S14" s="792">
        <v>0.11358448813201358</v>
      </c>
      <c r="T14" s="792">
        <v>0.13210534275200209</v>
      </c>
      <c r="U14" s="792">
        <v>0.11343921133852879</v>
      </c>
      <c r="V14" s="793">
        <v>124.94803917066007</v>
      </c>
    </row>
    <row r="15" spans="1:22">
      <c r="A15" s="460">
        <v>7.2</v>
      </c>
      <c r="B15" s="459" t="s">
        <v>547</v>
      </c>
      <c r="C15" s="791">
        <v>6734363.6365710003</v>
      </c>
      <c r="D15" s="791">
        <v>6734363.6365710003</v>
      </c>
      <c r="E15" s="791">
        <v>0</v>
      </c>
      <c r="F15" s="791">
        <v>0</v>
      </c>
      <c r="G15" s="791">
        <v>0</v>
      </c>
      <c r="H15" s="791">
        <v>6755080.4990069997</v>
      </c>
      <c r="I15" s="791">
        <v>6755080.4990069997</v>
      </c>
      <c r="J15" s="791">
        <v>0</v>
      </c>
      <c r="K15" s="791">
        <v>0</v>
      </c>
      <c r="L15" s="791">
        <v>0</v>
      </c>
      <c r="M15" s="791">
        <v>9233.2973099353185</v>
      </c>
      <c r="N15" s="791">
        <v>9233.2973099353185</v>
      </c>
      <c r="O15" s="791">
        <v>0</v>
      </c>
      <c r="P15" s="791">
        <v>0</v>
      </c>
      <c r="Q15" s="791">
        <v>0</v>
      </c>
      <c r="R15" s="791">
        <v>88</v>
      </c>
      <c r="S15" s="792">
        <v>0.12383920168776466</v>
      </c>
      <c r="T15" s="792">
        <v>0.14225268111037032</v>
      </c>
      <c r="U15" s="792">
        <v>0.11239907083062628</v>
      </c>
      <c r="V15" s="793">
        <v>131.35658685815869</v>
      </c>
    </row>
    <row r="16" spans="1:22">
      <c r="A16" s="460">
        <v>7.3</v>
      </c>
      <c r="B16" s="459" t="s">
        <v>544</v>
      </c>
      <c r="C16" s="791">
        <v>23140168.403191</v>
      </c>
      <c r="D16" s="791">
        <v>22605440.705194</v>
      </c>
      <c r="E16" s="791">
        <v>445450.56799700001</v>
      </c>
      <c r="F16" s="791">
        <v>89277.13</v>
      </c>
      <c r="G16" s="791">
        <v>0</v>
      </c>
      <c r="H16" s="791">
        <v>23244186.701961</v>
      </c>
      <c r="I16" s="791">
        <v>22702989.379671</v>
      </c>
      <c r="J16" s="791">
        <v>450886.76228999998</v>
      </c>
      <c r="K16" s="791">
        <v>90310.56</v>
      </c>
      <c r="L16" s="791">
        <v>0</v>
      </c>
      <c r="M16" s="791">
        <v>215020.10154176145</v>
      </c>
      <c r="N16" s="791">
        <v>37043.558361545613</v>
      </c>
      <c r="O16" s="791">
        <v>97813.695244155839</v>
      </c>
      <c r="P16" s="791">
        <v>80162.847936060003</v>
      </c>
      <c r="Q16" s="791">
        <v>0</v>
      </c>
      <c r="R16" s="791">
        <v>497</v>
      </c>
      <c r="S16" s="792">
        <v>0.12631413111814782</v>
      </c>
      <c r="T16" s="792">
        <v>0.14558005410357869</v>
      </c>
      <c r="U16" s="792">
        <v>0.11894456732096857</v>
      </c>
      <c r="V16" s="793">
        <v>111.90528095057257</v>
      </c>
    </row>
    <row r="17" spans="1:22">
      <c r="A17" s="466">
        <v>8</v>
      </c>
      <c r="B17" s="465" t="s">
        <v>543</v>
      </c>
      <c r="C17" s="791">
        <v>99394268.462127998</v>
      </c>
      <c r="D17" s="791">
        <v>95479548.324671999</v>
      </c>
      <c r="E17" s="791">
        <v>1007582.62</v>
      </c>
      <c r="F17" s="791">
        <v>2907137.5174560002</v>
      </c>
      <c r="G17" s="791">
        <v>0</v>
      </c>
      <c r="H17" s="791">
        <v>100958893.54952499</v>
      </c>
      <c r="I17" s="791">
        <v>96559916.381981999</v>
      </c>
      <c r="J17" s="791">
        <v>1060881.57</v>
      </c>
      <c r="K17" s="791">
        <v>3338095.5975429998</v>
      </c>
      <c r="L17" s="791">
        <v>0</v>
      </c>
      <c r="M17" s="791">
        <v>662756.65395834425</v>
      </c>
      <c r="N17" s="791">
        <v>7778.2577524656026</v>
      </c>
      <c r="O17" s="791">
        <v>8784.9396434286009</v>
      </c>
      <c r="P17" s="791">
        <v>646193.45656245004</v>
      </c>
      <c r="Q17" s="791">
        <v>0</v>
      </c>
      <c r="R17" s="791">
        <v>79812</v>
      </c>
      <c r="S17" s="792">
        <v>0.20237994692175917</v>
      </c>
      <c r="T17" s="792">
        <v>0.25880768746086336</v>
      </c>
      <c r="U17" s="792">
        <v>0.22107198749235926</v>
      </c>
      <c r="V17" s="794">
        <v>0.72278956536258654</v>
      </c>
    </row>
    <row r="18" spans="1:22">
      <c r="A18" s="464">
        <v>9</v>
      </c>
      <c r="B18" s="463" t="s">
        <v>535</v>
      </c>
      <c r="C18" s="613">
        <v>0</v>
      </c>
      <c r="D18" s="613">
        <v>0</v>
      </c>
      <c r="E18" s="613">
        <v>0</v>
      </c>
      <c r="F18" s="613">
        <v>0</v>
      </c>
      <c r="G18" s="613">
        <v>0</v>
      </c>
      <c r="H18" s="613">
        <v>0</v>
      </c>
      <c r="I18" s="613">
        <v>0</v>
      </c>
      <c r="J18" s="613">
        <v>0</v>
      </c>
      <c r="K18" s="613">
        <v>0</v>
      </c>
      <c r="L18" s="613">
        <v>0</v>
      </c>
      <c r="M18" s="613">
        <v>0</v>
      </c>
      <c r="N18" s="613">
        <v>0</v>
      </c>
      <c r="O18" s="613">
        <v>0</v>
      </c>
      <c r="P18" s="613">
        <v>0</v>
      </c>
      <c r="Q18" s="613">
        <v>0</v>
      </c>
      <c r="R18" s="613">
        <v>0</v>
      </c>
      <c r="S18" s="792">
        <v>0</v>
      </c>
      <c r="T18" s="792">
        <v>0</v>
      </c>
      <c r="U18" s="792">
        <v>0</v>
      </c>
      <c r="V18" s="793">
        <v>0</v>
      </c>
    </row>
    <row r="19" spans="1:22">
      <c r="A19" s="462">
        <v>10</v>
      </c>
      <c r="B19" s="461" t="s">
        <v>546</v>
      </c>
      <c r="C19" s="791">
        <v>1428761694.0859947</v>
      </c>
      <c r="D19" s="791">
        <v>1323052759.1459675</v>
      </c>
      <c r="E19" s="791">
        <v>39670916.616214998</v>
      </c>
      <c r="F19" s="791">
        <v>66038018.323812008</v>
      </c>
      <c r="G19" s="791">
        <v>0</v>
      </c>
      <c r="H19" s="791">
        <v>1450401825.6403306</v>
      </c>
      <c r="I19" s="791">
        <v>1333537382.8378904</v>
      </c>
      <c r="J19" s="791">
        <v>40330700.962858006</v>
      </c>
      <c r="K19" s="791">
        <v>76533741.839581996</v>
      </c>
      <c r="L19" s="791">
        <v>0</v>
      </c>
      <c r="M19" s="791">
        <v>88828702.702848047</v>
      </c>
      <c r="N19" s="791">
        <v>23417017.914998136</v>
      </c>
      <c r="O19" s="791">
        <v>12180491.157297557</v>
      </c>
      <c r="P19" s="791">
        <v>53231193.630552359</v>
      </c>
      <c r="Q19" s="791">
        <v>0</v>
      </c>
      <c r="R19" s="791">
        <v>617255</v>
      </c>
      <c r="S19" s="792">
        <v>0.22783096459328583</v>
      </c>
      <c r="T19" s="792">
        <v>0.2751750177890861</v>
      </c>
      <c r="U19" s="792">
        <v>0.21479385573095078</v>
      </c>
      <c r="V19" s="795">
        <v>45.819384190833389</v>
      </c>
    </row>
    <row r="20" spans="1:22" ht="24">
      <c r="A20" s="460">
        <v>10.1</v>
      </c>
      <c r="B20" s="459" t="s">
        <v>550</v>
      </c>
      <c r="C20" s="791">
        <v>398628974.73090005</v>
      </c>
      <c r="D20" s="791">
        <v>381890180.82090002</v>
      </c>
      <c r="E20" s="791">
        <v>555578.14</v>
      </c>
      <c r="F20" s="791">
        <v>16183215.77</v>
      </c>
      <c r="G20" s="791">
        <v>0</v>
      </c>
      <c r="H20" s="791">
        <v>406660333.74129003</v>
      </c>
      <c r="I20" s="791">
        <v>388312853.43129003</v>
      </c>
      <c r="J20" s="791">
        <v>582917.73</v>
      </c>
      <c r="K20" s="791">
        <v>17764562.579999998</v>
      </c>
      <c r="L20" s="791">
        <v>0</v>
      </c>
      <c r="M20" s="791">
        <v>29475106.58886078</v>
      </c>
      <c r="N20" s="791">
        <v>12861809.452524625</v>
      </c>
      <c r="O20" s="791">
        <v>228527.02370284652</v>
      </c>
      <c r="P20" s="791">
        <v>16384770.11263331</v>
      </c>
      <c r="Q20" s="791">
        <v>0</v>
      </c>
      <c r="R20" s="791">
        <v>360284</v>
      </c>
      <c r="S20" s="792">
        <v>0.2626636820593905</v>
      </c>
      <c r="T20" s="792">
        <v>0.29712510468956943</v>
      </c>
      <c r="U20" s="792">
        <v>0.28300513666961524</v>
      </c>
      <c r="V20" s="795">
        <v>32.322058191090889</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scale="1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topLeftCell="A16" zoomScale="80" zoomScaleNormal="80" workbookViewId="0"/>
  </sheetViews>
  <sheetFormatPr defaultRowHeight="14.4"/>
  <cols>
    <col min="1" max="1" width="8.6640625" style="353"/>
    <col min="2" max="2" width="69.33203125" style="354" customWidth="1"/>
    <col min="3" max="3" width="15.88671875" customWidth="1"/>
    <col min="4" max="4" width="15.33203125" customWidth="1"/>
    <col min="5" max="5" width="15" customWidth="1"/>
    <col min="6" max="6" width="14.88671875" bestFit="1" customWidth="1"/>
    <col min="7" max="7" width="13.109375" customWidth="1"/>
    <col min="8" max="8" width="14.88671875" bestFit="1" customWidth="1"/>
  </cols>
  <sheetData>
    <row r="1" spans="1:8" s="5" customFormat="1" ht="13.8">
      <c r="A1" s="2" t="s">
        <v>30</v>
      </c>
      <c r="B1" s="3" t="str">
        <f>'Info '!C2</f>
        <v>JSC "Liberty Bank"</v>
      </c>
      <c r="C1" s="3"/>
      <c r="D1" s="4"/>
      <c r="E1" s="4"/>
      <c r="F1" s="4"/>
      <c r="G1" s="4"/>
    </row>
    <row r="2" spans="1:8" s="5" customFormat="1" ht="13.8">
      <c r="A2" s="2" t="s">
        <v>31</v>
      </c>
      <c r="B2" s="536">
        <f>'1. key ratios '!B2</f>
        <v>45107</v>
      </c>
      <c r="C2" s="6"/>
      <c r="D2" s="7"/>
      <c r="E2" s="7"/>
      <c r="F2" s="7"/>
      <c r="G2" s="7"/>
      <c r="H2" s="8"/>
    </row>
    <row r="3" spans="1:8" s="5" customFormat="1" ht="13.8">
      <c r="A3" s="2"/>
      <c r="B3" s="6"/>
      <c r="C3" s="6"/>
      <c r="D3" s="7"/>
      <c r="E3" s="7"/>
      <c r="F3" s="7"/>
      <c r="G3" s="7"/>
      <c r="H3" s="8"/>
    </row>
    <row r="4" spans="1:8" ht="21" customHeight="1">
      <c r="A4" s="808" t="s">
        <v>6</v>
      </c>
      <c r="B4" s="809" t="s">
        <v>557</v>
      </c>
      <c r="C4" s="811" t="s">
        <v>558</v>
      </c>
      <c r="D4" s="811"/>
      <c r="E4" s="811"/>
      <c r="F4" s="811" t="s">
        <v>559</v>
      </c>
      <c r="G4" s="811"/>
      <c r="H4" s="812"/>
    </row>
    <row r="5" spans="1:8" ht="21" customHeight="1">
      <c r="A5" s="808"/>
      <c r="B5" s="810"/>
      <c r="C5" s="323" t="s">
        <v>32</v>
      </c>
      <c r="D5" s="323" t="s">
        <v>33</v>
      </c>
      <c r="E5" s="323" t="s">
        <v>34</v>
      </c>
      <c r="F5" s="323" t="s">
        <v>32</v>
      </c>
      <c r="G5" s="323" t="s">
        <v>33</v>
      </c>
      <c r="H5" s="323" t="s">
        <v>34</v>
      </c>
    </row>
    <row r="6" spans="1:8" ht="26.4" customHeight="1">
      <c r="A6" s="808"/>
      <c r="B6" s="324" t="s">
        <v>560</v>
      </c>
      <c r="C6" s="813"/>
      <c r="D6" s="814"/>
      <c r="E6" s="814"/>
      <c r="F6" s="814"/>
      <c r="G6" s="814"/>
      <c r="H6" s="815"/>
    </row>
    <row r="7" spans="1:8" ht="23.1" customHeight="1">
      <c r="A7" s="325">
        <v>1</v>
      </c>
      <c r="B7" s="326" t="s">
        <v>561</v>
      </c>
      <c r="C7" s="634">
        <f>SUM(C8:C10)</f>
        <v>243482984.13</v>
      </c>
      <c r="D7" s="634">
        <f>SUM(D8:D10)</f>
        <v>260337596.09</v>
      </c>
      <c r="E7" s="635">
        <f>C7+D7</f>
        <v>503820580.22000003</v>
      </c>
      <c r="F7" s="634">
        <f>SUM(F8:F10)</f>
        <v>209041047.50000003</v>
      </c>
      <c r="G7" s="634">
        <f>SUM(G8:G10)</f>
        <v>360385832.14999998</v>
      </c>
      <c r="H7" s="635">
        <f>F7+G7</f>
        <v>569426879.64999998</v>
      </c>
    </row>
    <row r="8" spans="1:8">
      <c r="A8" s="325">
        <v>1.1000000000000001</v>
      </c>
      <c r="B8" s="327" t="s">
        <v>562</v>
      </c>
      <c r="C8" s="634">
        <v>240006904.56</v>
      </c>
      <c r="D8" s="634">
        <v>77926154.620000005</v>
      </c>
      <c r="E8" s="635">
        <f t="shared" ref="E8:E36" si="0">C8+D8</f>
        <v>317933059.18000001</v>
      </c>
      <c r="F8" s="634">
        <v>182876712.16000003</v>
      </c>
      <c r="G8" s="634">
        <v>63078328.299999997</v>
      </c>
      <c r="H8" s="635">
        <f t="shared" ref="H8:H35" si="1">F8+G8</f>
        <v>245955040.46000004</v>
      </c>
    </row>
    <row r="9" spans="1:8">
      <c r="A9" s="325">
        <v>1.2</v>
      </c>
      <c r="B9" s="327" t="s">
        <v>563</v>
      </c>
      <c r="C9" s="634">
        <v>2626685.3199999998</v>
      </c>
      <c r="D9" s="634">
        <v>71299713.900000006</v>
      </c>
      <c r="E9" s="635">
        <f t="shared" si="0"/>
        <v>73926399.219999999</v>
      </c>
      <c r="F9" s="634">
        <v>25117125.559999999</v>
      </c>
      <c r="G9" s="634">
        <v>66981257.040000007</v>
      </c>
      <c r="H9" s="635">
        <f t="shared" si="1"/>
        <v>92098382.600000009</v>
      </c>
    </row>
    <row r="10" spans="1:8">
      <c r="A10" s="325">
        <v>1.3</v>
      </c>
      <c r="B10" s="327" t="s">
        <v>564</v>
      </c>
      <c r="C10" s="634">
        <v>849394.25</v>
      </c>
      <c r="D10" s="634">
        <v>111111727.56999999</v>
      </c>
      <c r="E10" s="635">
        <f t="shared" si="0"/>
        <v>111961121.81999999</v>
      </c>
      <c r="F10" s="634">
        <v>1047209.7800000001</v>
      </c>
      <c r="G10" s="634">
        <v>230326246.81</v>
      </c>
      <c r="H10" s="635">
        <f t="shared" si="1"/>
        <v>231373456.59</v>
      </c>
    </row>
    <row r="11" spans="1:8">
      <c r="A11" s="325">
        <v>2</v>
      </c>
      <c r="B11" s="328" t="s">
        <v>565</v>
      </c>
      <c r="C11" s="634"/>
      <c r="D11" s="634"/>
      <c r="E11" s="635">
        <f t="shared" si="0"/>
        <v>0</v>
      </c>
      <c r="F11" s="634"/>
      <c r="G11" s="634"/>
      <c r="H11" s="635">
        <f t="shared" si="1"/>
        <v>0</v>
      </c>
    </row>
    <row r="12" spans="1:8">
      <c r="A12" s="325">
        <v>2.1</v>
      </c>
      <c r="B12" s="329" t="s">
        <v>566</v>
      </c>
      <c r="C12" s="634"/>
      <c r="D12" s="634"/>
      <c r="E12" s="635">
        <f t="shared" si="0"/>
        <v>0</v>
      </c>
      <c r="F12" s="634"/>
      <c r="G12" s="634"/>
      <c r="H12" s="635">
        <f t="shared" si="1"/>
        <v>0</v>
      </c>
    </row>
    <row r="13" spans="1:8" ht="26.4" customHeight="1">
      <c r="A13" s="325">
        <v>3</v>
      </c>
      <c r="B13" s="330" t="s">
        <v>567</v>
      </c>
      <c r="C13" s="636">
        <v>0</v>
      </c>
      <c r="D13" s="636">
        <v>0</v>
      </c>
      <c r="E13" s="635">
        <f t="shared" si="0"/>
        <v>0</v>
      </c>
      <c r="F13" s="634">
        <v>298778.65999999997</v>
      </c>
      <c r="G13" s="634">
        <v>0</v>
      </c>
      <c r="H13" s="635">
        <f t="shared" si="1"/>
        <v>298778.65999999997</v>
      </c>
    </row>
    <row r="14" spans="1:8" ht="26.4" customHeight="1">
      <c r="A14" s="325">
        <v>4</v>
      </c>
      <c r="B14" s="331" t="s">
        <v>568</v>
      </c>
      <c r="C14" s="634"/>
      <c r="D14" s="634"/>
      <c r="E14" s="635">
        <f t="shared" si="0"/>
        <v>0</v>
      </c>
      <c r="F14" s="634"/>
      <c r="G14" s="634"/>
      <c r="H14" s="635">
        <f t="shared" si="1"/>
        <v>0</v>
      </c>
    </row>
    <row r="15" spans="1:8" ht="24.6" customHeight="1">
      <c r="A15" s="325">
        <v>5</v>
      </c>
      <c r="B15" s="332" t="s">
        <v>569</v>
      </c>
      <c r="C15" s="634">
        <f>SUM(C16:C17)</f>
        <v>95429768.973535776</v>
      </c>
      <c r="D15" s="636">
        <f>SUM(D16:D17)</f>
        <v>0</v>
      </c>
      <c r="E15" s="637">
        <f t="shared" si="0"/>
        <v>95429768.973535776</v>
      </c>
      <c r="F15" s="636">
        <f>SUM(F16:F17)</f>
        <v>0</v>
      </c>
      <c r="G15" s="636">
        <f>SUM(G16:G17)</f>
        <v>0</v>
      </c>
      <c r="H15" s="637">
        <f t="shared" si="1"/>
        <v>0</v>
      </c>
    </row>
    <row r="16" spans="1:8">
      <c r="A16" s="325">
        <v>5.0999999999999996</v>
      </c>
      <c r="B16" s="333" t="s">
        <v>570</v>
      </c>
      <c r="C16" s="634"/>
      <c r="D16" s="634"/>
      <c r="E16" s="635">
        <f t="shared" si="0"/>
        <v>0</v>
      </c>
      <c r="F16" s="634"/>
      <c r="G16" s="634"/>
      <c r="H16" s="635">
        <f t="shared" si="1"/>
        <v>0</v>
      </c>
    </row>
    <row r="17" spans="1:8">
      <c r="A17" s="325">
        <v>5.2</v>
      </c>
      <c r="B17" s="333" t="s">
        <v>571</v>
      </c>
      <c r="C17" s="634">
        <v>95429768.973535776</v>
      </c>
      <c r="D17" s="634"/>
      <c r="E17" s="635">
        <f t="shared" si="0"/>
        <v>95429768.973535776</v>
      </c>
      <c r="F17" s="636">
        <v>0</v>
      </c>
      <c r="G17" s="634"/>
      <c r="H17" s="635">
        <f t="shared" si="1"/>
        <v>0</v>
      </c>
    </row>
    <row r="18" spans="1:8">
      <c r="A18" s="325">
        <v>5.3</v>
      </c>
      <c r="B18" s="334" t="s">
        <v>572</v>
      </c>
      <c r="C18" s="634"/>
      <c r="D18" s="634"/>
      <c r="E18" s="635">
        <f t="shared" si="0"/>
        <v>0</v>
      </c>
      <c r="F18" s="634"/>
      <c r="G18" s="634"/>
      <c r="H18" s="635">
        <f t="shared" si="1"/>
        <v>0</v>
      </c>
    </row>
    <row r="19" spans="1:8">
      <c r="A19" s="325">
        <v>6</v>
      </c>
      <c r="B19" s="330" t="s">
        <v>573</v>
      </c>
      <c r="C19" s="634">
        <f>SUM(C20:C21)</f>
        <v>2335642136.0988774</v>
      </c>
      <c r="D19" s="634">
        <f>SUM(D20:D21)</f>
        <v>469095471.52224827</v>
      </c>
      <c r="E19" s="635">
        <f t="shared" si="0"/>
        <v>2804737607.6211257</v>
      </c>
      <c r="F19" s="634">
        <f>SUM(F20:F21)</f>
        <v>2027156468.0536098</v>
      </c>
      <c r="G19" s="634">
        <f>SUM(G20:G21)</f>
        <v>476303154.4768579</v>
      </c>
      <c r="H19" s="635">
        <f t="shared" si="1"/>
        <v>2503459622.530468</v>
      </c>
    </row>
    <row r="20" spans="1:8">
      <c r="A20" s="325">
        <v>6.1</v>
      </c>
      <c r="B20" s="333" t="s">
        <v>571</v>
      </c>
      <c r="C20" s="634">
        <v>210638882.4510349</v>
      </c>
      <c r="D20" s="634">
        <v>0</v>
      </c>
      <c r="E20" s="635">
        <f t="shared" si="0"/>
        <v>210638882.4510349</v>
      </c>
      <c r="F20" s="634">
        <v>244141310.81936574</v>
      </c>
      <c r="G20" s="634">
        <v>0</v>
      </c>
      <c r="H20" s="635">
        <f t="shared" si="1"/>
        <v>244141310.81936574</v>
      </c>
    </row>
    <row r="21" spans="1:8">
      <c r="A21" s="325">
        <v>6.2</v>
      </c>
      <c r="B21" s="334" t="s">
        <v>572</v>
      </c>
      <c r="C21" s="634">
        <v>2125003253.6478424</v>
      </c>
      <c r="D21" s="634">
        <v>469095471.52224827</v>
      </c>
      <c r="E21" s="635">
        <f t="shared" si="0"/>
        <v>2594098725.1700907</v>
      </c>
      <c r="F21" s="634">
        <v>1783015157.2342441</v>
      </c>
      <c r="G21" s="634">
        <v>476303154.4768579</v>
      </c>
      <c r="H21" s="635">
        <f t="shared" si="1"/>
        <v>2259318311.711102</v>
      </c>
    </row>
    <row r="22" spans="1:8">
      <c r="A22" s="325">
        <v>7</v>
      </c>
      <c r="B22" s="328" t="s">
        <v>574</v>
      </c>
      <c r="C22" s="634">
        <v>106733.3</v>
      </c>
      <c r="D22" s="634">
        <v>0</v>
      </c>
      <c r="E22" s="635">
        <f t="shared" si="0"/>
        <v>106733.3</v>
      </c>
      <c r="F22" s="634">
        <v>106733.3</v>
      </c>
      <c r="G22" s="636">
        <v>0</v>
      </c>
      <c r="H22" s="635">
        <f t="shared" si="1"/>
        <v>106733.3</v>
      </c>
    </row>
    <row r="23" spans="1:8">
      <c r="A23" s="325">
        <v>8</v>
      </c>
      <c r="B23" s="335" t="s">
        <v>575</v>
      </c>
      <c r="C23" s="634">
        <v>0</v>
      </c>
      <c r="D23" s="634">
        <v>0</v>
      </c>
      <c r="E23" s="635">
        <f t="shared" si="0"/>
        <v>0</v>
      </c>
      <c r="F23" s="634">
        <v>0</v>
      </c>
      <c r="G23" s="634">
        <v>0</v>
      </c>
      <c r="H23" s="635">
        <f t="shared" si="1"/>
        <v>0</v>
      </c>
    </row>
    <row r="24" spans="1:8">
      <c r="A24" s="325">
        <v>9</v>
      </c>
      <c r="B24" s="331" t="s">
        <v>576</v>
      </c>
      <c r="C24" s="634">
        <f>SUM(C25:C26)</f>
        <v>185810770.83000004</v>
      </c>
      <c r="D24" s="634">
        <f>SUM(D25:D26)</f>
        <v>0</v>
      </c>
      <c r="E24" s="635">
        <f t="shared" si="0"/>
        <v>185810770.83000004</v>
      </c>
      <c r="F24" s="634">
        <f>SUM(F25:F26)</f>
        <v>186560263.78999999</v>
      </c>
      <c r="G24" s="634">
        <f>SUM(G25:G26)</f>
        <v>0</v>
      </c>
      <c r="H24" s="635">
        <f t="shared" si="1"/>
        <v>186560263.78999999</v>
      </c>
    </row>
    <row r="25" spans="1:8">
      <c r="A25" s="325">
        <v>9.1</v>
      </c>
      <c r="B25" s="333" t="s">
        <v>577</v>
      </c>
      <c r="C25" s="634">
        <v>183803183.83000004</v>
      </c>
      <c r="D25" s="634">
        <v>0</v>
      </c>
      <c r="E25" s="635">
        <f t="shared" si="0"/>
        <v>183803183.83000004</v>
      </c>
      <c r="F25" s="634">
        <v>183069268.59</v>
      </c>
      <c r="G25" s="634">
        <v>0</v>
      </c>
      <c r="H25" s="635">
        <f t="shared" si="1"/>
        <v>183069268.59</v>
      </c>
    </row>
    <row r="26" spans="1:8">
      <c r="A26" s="325">
        <v>9.1999999999999993</v>
      </c>
      <c r="B26" s="333" t="s">
        <v>578</v>
      </c>
      <c r="C26" s="634">
        <v>2007587</v>
      </c>
      <c r="D26" s="634">
        <v>0</v>
      </c>
      <c r="E26" s="635">
        <f t="shared" si="0"/>
        <v>2007587</v>
      </c>
      <c r="F26" s="634">
        <v>3490995.2</v>
      </c>
      <c r="G26" s="634">
        <v>0</v>
      </c>
      <c r="H26" s="635">
        <f t="shared" si="1"/>
        <v>3490995.2</v>
      </c>
    </row>
    <row r="27" spans="1:8">
      <c r="A27" s="325">
        <v>10</v>
      </c>
      <c r="B27" s="331" t="s">
        <v>579</v>
      </c>
      <c r="C27" s="634">
        <f>SUM(C28:C29)</f>
        <v>59047868.039999984</v>
      </c>
      <c r="D27" s="634">
        <f>SUM(D28:D29)</f>
        <v>0</v>
      </c>
      <c r="E27" s="635">
        <f t="shared" si="0"/>
        <v>59047868.039999984</v>
      </c>
      <c r="F27" s="634">
        <f>SUM(F28:F29)</f>
        <v>55456278.169999972</v>
      </c>
      <c r="G27" s="634">
        <f>SUM(G28:G29)</f>
        <v>0</v>
      </c>
      <c r="H27" s="635">
        <f t="shared" si="1"/>
        <v>55456278.169999972</v>
      </c>
    </row>
    <row r="28" spans="1:8">
      <c r="A28" s="325">
        <v>10.1</v>
      </c>
      <c r="B28" s="333" t="s">
        <v>580</v>
      </c>
      <c r="C28" s="634"/>
      <c r="D28" s="634"/>
      <c r="E28" s="635">
        <f t="shared" si="0"/>
        <v>0</v>
      </c>
      <c r="F28" s="634"/>
      <c r="G28" s="634"/>
      <c r="H28" s="635">
        <f t="shared" si="1"/>
        <v>0</v>
      </c>
    </row>
    <row r="29" spans="1:8">
      <c r="A29" s="325">
        <v>10.199999999999999</v>
      </c>
      <c r="B29" s="333" t="s">
        <v>581</v>
      </c>
      <c r="C29" s="634">
        <v>59047868.039999984</v>
      </c>
      <c r="D29" s="634">
        <v>0</v>
      </c>
      <c r="E29" s="635">
        <f t="shared" si="0"/>
        <v>59047868.039999984</v>
      </c>
      <c r="F29" s="634">
        <v>55456278.169999972</v>
      </c>
      <c r="G29" s="634">
        <v>0</v>
      </c>
      <c r="H29" s="635">
        <f t="shared" si="1"/>
        <v>55456278.169999972</v>
      </c>
    </row>
    <row r="30" spans="1:8">
      <c r="A30" s="325">
        <v>11</v>
      </c>
      <c r="B30" s="331" t="s">
        <v>582</v>
      </c>
      <c r="C30" s="634">
        <f>SUM(C31:C32)</f>
        <v>2176710.61</v>
      </c>
      <c r="D30" s="634">
        <f>SUM(D31:D32)</f>
        <v>0</v>
      </c>
      <c r="E30" s="635">
        <f t="shared" si="0"/>
        <v>2176710.61</v>
      </c>
      <c r="F30" s="634">
        <f>SUM(F31:F32)</f>
        <v>1982360.89</v>
      </c>
      <c r="G30" s="634">
        <f>SUM(G31:G32)</f>
        <v>0</v>
      </c>
      <c r="H30" s="635">
        <f t="shared" si="1"/>
        <v>1982360.89</v>
      </c>
    </row>
    <row r="31" spans="1:8">
      <c r="A31" s="325">
        <v>11.1</v>
      </c>
      <c r="B31" s="333" t="s">
        <v>583</v>
      </c>
      <c r="C31" s="634">
        <v>2176710.61</v>
      </c>
      <c r="D31" s="634">
        <v>0</v>
      </c>
      <c r="E31" s="635">
        <f t="shared" si="0"/>
        <v>2176710.61</v>
      </c>
      <c r="F31" s="634">
        <v>1982360.89</v>
      </c>
      <c r="G31" s="634">
        <v>0</v>
      </c>
      <c r="H31" s="635">
        <f t="shared" si="1"/>
        <v>1982360.89</v>
      </c>
    </row>
    <row r="32" spans="1:8">
      <c r="A32" s="325">
        <v>11.2</v>
      </c>
      <c r="B32" s="333" t="s">
        <v>584</v>
      </c>
      <c r="C32" s="634">
        <v>0</v>
      </c>
      <c r="D32" s="634">
        <v>0</v>
      </c>
      <c r="E32" s="635">
        <f t="shared" si="0"/>
        <v>0</v>
      </c>
      <c r="F32" s="634">
        <v>0</v>
      </c>
      <c r="G32" s="634">
        <v>0</v>
      </c>
      <c r="H32" s="635">
        <f t="shared" si="1"/>
        <v>0</v>
      </c>
    </row>
    <row r="33" spans="1:8">
      <c r="A33" s="325">
        <v>13</v>
      </c>
      <c r="B33" s="331" t="s">
        <v>585</v>
      </c>
      <c r="C33" s="634">
        <v>34348166.630000003</v>
      </c>
      <c r="D33" s="634">
        <v>53336338.451999992</v>
      </c>
      <c r="E33" s="635">
        <f t="shared" si="0"/>
        <v>87684505.081999987</v>
      </c>
      <c r="F33" s="634">
        <v>24310367.889999997</v>
      </c>
      <c r="G33" s="634">
        <v>26169548.865999997</v>
      </c>
      <c r="H33" s="635">
        <f t="shared" si="1"/>
        <v>50479916.755999997</v>
      </c>
    </row>
    <row r="34" spans="1:8">
      <c r="A34" s="325">
        <v>13.1</v>
      </c>
      <c r="B34" s="336" t="s">
        <v>586</v>
      </c>
      <c r="C34" s="634">
        <v>1998077.85</v>
      </c>
      <c r="D34" s="634">
        <v>0</v>
      </c>
      <c r="E34" s="635">
        <f t="shared" si="0"/>
        <v>1998077.85</v>
      </c>
      <c r="F34" s="634">
        <v>1114744.26</v>
      </c>
      <c r="G34" s="634">
        <v>0</v>
      </c>
      <c r="H34" s="635">
        <f t="shared" si="1"/>
        <v>1114744.26</v>
      </c>
    </row>
    <row r="35" spans="1:8">
      <c r="A35" s="325">
        <v>13.2</v>
      </c>
      <c r="B35" s="336" t="s">
        <v>587</v>
      </c>
      <c r="C35" s="634"/>
      <c r="D35" s="634"/>
      <c r="E35" s="635">
        <f t="shared" si="0"/>
        <v>0</v>
      </c>
      <c r="F35" s="634"/>
      <c r="G35" s="634"/>
      <c r="H35" s="635">
        <f t="shared" si="1"/>
        <v>0</v>
      </c>
    </row>
    <row r="36" spans="1:8">
      <c r="A36" s="325">
        <v>14</v>
      </c>
      <c r="B36" s="337" t="s">
        <v>588</v>
      </c>
      <c r="C36" s="634">
        <f>SUM(C7,C11,C13,C14,C15,C19,C22,C23,C24,C27,C30,C33)</f>
        <v>2956045138.6124134</v>
      </c>
      <c r="D36" s="634">
        <f>SUM(D7,D11,D13,D14,D15,D19,D22,D23,D24,D27,D30,D33)</f>
        <v>782769406.06424832</v>
      </c>
      <c r="E36" s="635">
        <f t="shared" si="0"/>
        <v>3738814544.6766615</v>
      </c>
      <c r="F36" s="634">
        <f>SUM(F7,F11,F13,F14,F15,F19,F22,F23,F24,F27,F30,F33)</f>
        <v>2504912298.2536097</v>
      </c>
      <c r="G36" s="634">
        <f>SUM(G7,G11,G13,G14,G15,G19,G22,G23,G24,G27,G30,G33)</f>
        <v>862858535.49285793</v>
      </c>
      <c r="H36" s="635">
        <f>F36+G36</f>
        <v>3367770833.7464676</v>
      </c>
    </row>
    <row r="37" spans="1:8" ht="20.25" customHeight="1">
      <c r="A37" s="325"/>
      <c r="B37" s="338" t="s">
        <v>589</v>
      </c>
      <c r="C37" s="805"/>
      <c r="D37" s="806"/>
      <c r="E37" s="806"/>
      <c r="F37" s="806"/>
      <c r="G37" s="806"/>
      <c r="H37" s="807"/>
    </row>
    <row r="38" spans="1:8">
      <c r="A38" s="325">
        <v>15</v>
      </c>
      <c r="B38" s="339" t="s">
        <v>590</v>
      </c>
      <c r="C38" s="634">
        <v>3941342.82</v>
      </c>
      <c r="D38" s="634">
        <v>28476633.98</v>
      </c>
      <c r="E38" s="635">
        <f>C38+D38</f>
        <v>32417976.800000001</v>
      </c>
      <c r="F38" s="634">
        <v>2550349.9700000002</v>
      </c>
      <c r="G38" s="634">
        <v>30310802.640000001</v>
      </c>
      <c r="H38" s="635">
        <f>F38+G38</f>
        <v>32861152.609999999</v>
      </c>
    </row>
    <row r="39" spans="1:8">
      <c r="A39" s="340">
        <v>15.1</v>
      </c>
      <c r="B39" s="341" t="s">
        <v>566</v>
      </c>
      <c r="C39" s="634"/>
      <c r="D39" s="634"/>
      <c r="E39" s="635">
        <f t="shared" ref="E39:E53" si="2">C39+D39</f>
        <v>0</v>
      </c>
      <c r="F39" s="634"/>
      <c r="G39" s="634"/>
      <c r="H39" s="635">
        <f t="shared" ref="H39:H53" si="3">F39+G39</f>
        <v>0</v>
      </c>
    </row>
    <row r="40" spans="1:8" ht="24" customHeight="1">
      <c r="A40" s="340">
        <v>16</v>
      </c>
      <c r="B40" s="328" t="s">
        <v>591</v>
      </c>
      <c r="C40" s="634">
        <v>31790516.399999999</v>
      </c>
      <c r="D40" s="634">
        <v>0</v>
      </c>
      <c r="E40" s="635">
        <f t="shared" si="2"/>
        <v>31790516.399999999</v>
      </c>
      <c r="F40" s="634">
        <v>20227671.300000001</v>
      </c>
      <c r="G40" s="634">
        <v>1018204.67</v>
      </c>
      <c r="H40" s="635">
        <f t="shared" si="3"/>
        <v>21245875.970000003</v>
      </c>
    </row>
    <row r="41" spans="1:8">
      <c r="A41" s="340">
        <v>17</v>
      </c>
      <c r="B41" s="328" t="s">
        <v>592</v>
      </c>
      <c r="C41" s="634">
        <f>SUM(C42:C45)</f>
        <v>2349407234.9499998</v>
      </c>
      <c r="D41" s="634">
        <f>SUM(D42:D45)</f>
        <v>734772434.42474043</v>
      </c>
      <c r="E41" s="635">
        <f t="shared" si="2"/>
        <v>3084179669.3747401</v>
      </c>
      <c r="F41" s="634">
        <f>SUM(F42:F45)</f>
        <v>1960854211.8399997</v>
      </c>
      <c r="G41" s="634">
        <f>SUM(G42:G45)</f>
        <v>825121343.39791274</v>
      </c>
      <c r="H41" s="635">
        <f t="shared" si="3"/>
        <v>2785975555.2379122</v>
      </c>
    </row>
    <row r="42" spans="1:8">
      <c r="A42" s="340">
        <v>17.100000000000001</v>
      </c>
      <c r="B42" s="342" t="s">
        <v>593</v>
      </c>
      <c r="C42" s="634">
        <v>2175240335.23</v>
      </c>
      <c r="D42" s="634">
        <v>666386298.15474045</v>
      </c>
      <c r="E42" s="635">
        <f t="shared" si="2"/>
        <v>2841626633.3847404</v>
      </c>
      <c r="F42" s="634">
        <v>1901670310.5199997</v>
      </c>
      <c r="G42" s="634">
        <v>740382664.39791274</v>
      </c>
      <c r="H42" s="635">
        <f t="shared" si="3"/>
        <v>2642052974.9179125</v>
      </c>
    </row>
    <row r="43" spans="1:8">
      <c r="A43" s="340">
        <v>17.2</v>
      </c>
      <c r="B43" s="343" t="s">
        <v>594</v>
      </c>
      <c r="C43" s="634">
        <v>174166899.72</v>
      </c>
      <c r="D43" s="634">
        <v>68386136.270000011</v>
      </c>
      <c r="E43" s="635">
        <f t="shared" si="2"/>
        <v>242553035.99000001</v>
      </c>
      <c r="F43" s="634">
        <v>59183901.32</v>
      </c>
      <c r="G43" s="634">
        <v>84738679</v>
      </c>
      <c r="H43" s="635">
        <f t="shared" si="3"/>
        <v>143922580.31999999</v>
      </c>
    </row>
    <row r="44" spans="1:8">
      <c r="A44" s="340">
        <v>17.3</v>
      </c>
      <c r="B44" s="342" t="s">
        <v>595</v>
      </c>
      <c r="C44" s="634">
        <v>0</v>
      </c>
      <c r="D44" s="634">
        <v>0</v>
      </c>
      <c r="E44" s="635">
        <f t="shared" si="2"/>
        <v>0</v>
      </c>
      <c r="F44" s="634">
        <v>0</v>
      </c>
      <c r="G44" s="634">
        <v>0</v>
      </c>
      <c r="H44" s="635">
        <f t="shared" si="3"/>
        <v>0</v>
      </c>
    </row>
    <row r="45" spans="1:8">
      <c r="A45" s="340">
        <v>17.399999999999999</v>
      </c>
      <c r="B45" s="342" t="s">
        <v>596</v>
      </c>
      <c r="C45" s="634"/>
      <c r="D45" s="634"/>
      <c r="E45" s="635">
        <f t="shared" si="2"/>
        <v>0</v>
      </c>
      <c r="F45" s="634"/>
      <c r="G45" s="634"/>
      <c r="H45" s="635">
        <f t="shared" si="3"/>
        <v>0</v>
      </c>
    </row>
    <row r="46" spans="1:8">
      <c r="A46" s="340">
        <v>18</v>
      </c>
      <c r="B46" s="344" t="s">
        <v>597</v>
      </c>
      <c r="C46" s="634">
        <v>1054380.4267153305</v>
      </c>
      <c r="D46" s="634">
        <v>125172.73083397311</v>
      </c>
      <c r="E46" s="635">
        <f t="shared" si="2"/>
        <v>1179553.1575493035</v>
      </c>
      <c r="F46" s="634">
        <v>1267091.9458893698</v>
      </c>
      <c r="G46" s="634">
        <v>175574.55029678729</v>
      </c>
      <c r="H46" s="635">
        <f t="shared" si="3"/>
        <v>1442666.4961861572</v>
      </c>
    </row>
    <row r="47" spans="1:8">
      <c r="A47" s="340">
        <v>19</v>
      </c>
      <c r="B47" s="344" t="s">
        <v>598</v>
      </c>
      <c r="C47" s="634">
        <f>SUM(C48:C49)</f>
        <v>24707135.23</v>
      </c>
      <c r="D47" s="634">
        <f>SUM(D48:D49)</f>
        <v>0</v>
      </c>
      <c r="E47" s="635">
        <f t="shared" si="2"/>
        <v>24707135.23</v>
      </c>
      <c r="F47" s="634">
        <f>SUM(F48:F49)</f>
        <v>3899800.8905350938</v>
      </c>
      <c r="G47" s="634">
        <f>SUM(G48:G49)</f>
        <v>0</v>
      </c>
      <c r="H47" s="635">
        <f t="shared" si="3"/>
        <v>3899800.8905350938</v>
      </c>
    </row>
    <row r="48" spans="1:8">
      <c r="A48" s="340">
        <v>19.100000000000001</v>
      </c>
      <c r="B48" s="345" t="s">
        <v>599</v>
      </c>
      <c r="C48" s="634">
        <v>7622746.25</v>
      </c>
      <c r="D48" s="634">
        <v>0</v>
      </c>
      <c r="E48" s="635">
        <f t="shared" si="2"/>
        <v>7622746.25</v>
      </c>
      <c r="F48" s="634">
        <v>2100000</v>
      </c>
      <c r="G48" s="634">
        <v>0</v>
      </c>
      <c r="H48" s="635">
        <f t="shared" si="3"/>
        <v>2100000</v>
      </c>
    </row>
    <row r="49" spans="1:8">
      <c r="A49" s="340">
        <v>19.2</v>
      </c>
      <c r="B49" s="346" t="s">
        <v>600</v>
      </c>
      <c r="C49" s="634">
        <v>17084388.98</v>
      </c>
      <c r="D49" s="634">
        <v>0</v>
      </c>
      <c r="E49" s="635">
        <f t="shared" si="2"/>
        <v>17084388.98</v>
      </c>
      <c r="F49" s="634">
        <v>1799800.8905350941</v>
      </c>
      <c r="G49" s="634">
        <v>0</v>
      </c>
      <c r="H49" s="635">
        <f t="shared" si="3"/>
        <v>1799800.8905350941</v>
      </c>
    </row>
    <row r="50" spans="1:8">
      <c r="A50" s="340">
        <v>20</v>
      </c>
      <c r="B50" s="347" t="s">
        <v>601</v>
      </c>
      <c r="C50" s="634">
        <v>6486297.5</v>
      </c>
      <c r="D50" s="634">
        <v>84732641.294503003</v>
      </c>
      <c r="E50" s="635">
        <f t="shared" si="2"/>
        <v>91218938.794503003</v>
      </c>
      <c r="F50" s="634">
        <v>6486297.5</v>
      </c>
      <c r="G50" s="634">
        <v>100059101.707433</v>
      </c>
      <c r="H50" s="635">
        <f t="shared" si="3"/>
        <v>106545399.207433</v>
      </c>
    </row>
    <row r="51" spans="1:8">
      <c r="A51" s="340">
        <v>21</v>
      </c>
      <c r="B51" s="335" t="s">
        <v>602</v>
      </c>
      <c r="C51" s="634">
        <v>16514432.109999999</v>
      </c>
      <c r="D51" s="634">
        <v>2173247.04</v>
      </c>
      <c r="E51" s="635">
        <f t="shared" si="2"/>
        <v>18687679.149999999</v>
      </c>
      <c r="F51" s="634">
        <v>16412575.301609874</v>
      </c>
      <c r="G51" s="634">
        <v>15032367.799999999</v>
      </c>
      <c r="H51" s="635">
        <f t="shared" si="3"/>
        <v>31444943.101609871</v>
      </c>
    </row>
    <row r="52" spans="1:8">
      <c r="A52" s="340">
        <v>21.1</v>
      </c>
      <c r="B52" s="343" t="s">
        <v>603</v>
      </c>
      <c r="C52" s="634">
        <v>112749.43</v>
      </c>
      <c r="D52" s="634">
        <v>0</v>
      </c>
      <c r="E52" s="635">
        <f t="shared" si="2"/>
        <v>112749.43</v>
      </c>
      <c r="F52" s="634">
        <v>187021.84</v>
      </c>
      <c r="G52" s="634">
        <v>0</v>
      </c>
      <c r="H52" s="635">
        <f t="shared" si="3"/>
        <v>187021.84</v>
      </c>
    </row>
    <row r="53" spans="1:8">
      <c r="A53" s="340">
        <v>22</v>
      </c>
      <c r="B53" s="348" t="s">
        <v>604</v>
      </c>
      <c r="C53" s="634">
        <f>SUM(C38,C40,C41,C46,C47,C50,C51)</f>
        <v>2433901339.4367151</v>
      </c>
      <c r="D53" s="634">
        <f>SUM(D38,D40,D41,D46,D47,D50,D51)</f>
        <v>850280129.4700774</v>
      </c>
      <c r="E53" s="635">
        <f t="shared" si="2"/>
        <v>3284181468.9067926</v>
      </c>
      <c r="F53" s="634">
        <f>SUM(F38,F40,F41,F46,F47,F50,F51)</f>
        <v>2011697998.748034</v>
      </c>
      <c r="G53" s="634">
        <f>SUM(G38,G40,G41,G46,G47,G50,G51)</f>
        <v>971717394.7656424</v>
      </c>
      <c r="H53" s="635">
        <f t="shared" si="3"/>
        <v>2983415393.5136766</v>
      </c>
    </row>
    <row r="54" spans="1:8" ht="18" customHeight="1">
      <c r="A54" s="340"/>
      <c r="B54" s="349" t="s">
        <v>605</v>
      </c>
      <c r="C54" s="805"/>
      <c r="D54" s="806"/>
      <c r="E54" s="806"/>
      <c r="F54" s="806"/>
      <c r="G54" s="806"/>
      <c r="H54" s="807"/>
    </row>
    <row r="55" spans="1:8">
      <c r="A55" s="340">
        <v>23</v>
      </c>
      <c r="B55" s="347" t="s">
        <v>606</v>
      </c>
      <c r="C55" s="634">
        <v>54628742.530000001</v>
      </c>
      <c r="D55" s="634"/>
      <c r="E55" s="635">
        <f>C55+D55</f>
        <v>54628742.530000001</v>
      </c>
      <c r="F55" s="634">
        <v>54628742.530000001</v>
      </c>
      <c r="G55" s="634"/>
      <c r="H55" s="635">
        <f>F55+G55</f>
        <v>54628742.530000001</v>
      </c>
    </row>
    <row r="56" spans="1:8">
      <c r="A56" s="340">
        <v>24</v>
      </c>
      <c r="B56" s="347" t="s">
        <v>607</v>
      </c>
      <c r="C56" s="634">
        <v>61390.64</v>
      </c>
      <c r="D56" s="634"/>
      <c r="E56" s="635">
        <f t="shared" ref="E56:E69" si="4">C56+D56</f>
        <v>61390.64</v>
      </c>
      <c r="F56" s="634">
        <v>61390.64</v>
      </c>
      <c r="G56" s="634"/>
      <c r="H56" s="635">
        <f t="shared" ref="H56:H69" si="5">F56+G56</f>
        <v>61390.64</v>
      </c>
    </row>
    <row r="57" spans="1:8">
      <c r="A57" s="340">
        <v>25</v>
      </c>
      <c r="B57" s="344" t="s">
        <v>608</v>
      </c>
      <c r="C57" s="634">
        <v>41370267.239999995</v>
      </c>
      <c r="D57" s="634"/>
      <c r="E57" s="635">
        <f t="shared" si="4"/>
        <v>41370267.239999995</v>
      </c>
      <c r="F57" s="634">
        <v>41370267.239999995</v>
      </c>
      <c r="G57" s="634"/>
      <c r="H57" s="635">
        <f t="shared" si="5"/>
        <v>41370267.239999995</v>
      </c>
    </row>
    <row r="58" spans="1:8">
      <c r="A58" s="340">
        <v>26</v>
      </c>
      <c r="B58" s="344" t="s">
        <v>609</v>
      </c>
      <c r="C58" s="634">
        <v>-10154020.07</v>
      </c>
      <c r="D58" s="634"/>
      <c r="E58" s="635">
        <f t="shared" si="4"/>
        <v>-10154020.07</v>
      </c>
      <c r="F58" s="634">
        <v>-10154020.07</v>
      </c>
      <c r="G58" s="634"/>
      <c r="H58" s="635">
        <f t="shared" si="5"/>
        <v>-10154020.07</v>
      </c>
    </row>
    <row r="59" spans="1:8">
      <c r="A59" s="340">
        <v>27</v>
      </c>
      <c r="B59" s="344" t="s">
        <v>610</v>
      </c>
      <c r="C59" s="634">
        <f>SUM(C60:C61)</f>
        <v>0</v>
      </c>
      <c r="D59" s="634">
        <f>SUM(D60:D61)</f>
        <v>0</v>
      </c>
      <c r="E59" s="635">
        <f t="shared" si="4"/>
        <v>0</v>
      </c>
      <c r="F59" s="634">
        <f>SUM(F60:F61)</f>
        <v>0</v>
      </c>
      <c r="G59" s="634">
        <f>SUM(G60:G61)</f>
        <v>0</v>
      </c>
      <c r="H59" s="635">
        <f t="shared" si="5"/>
        <v>0</v>
      </c>
    </row>
    <row r="60" spans="1:8">
      <c r="A60" s="340">
        <v>27.1</v>
      </c>
      <c r="B60" s="342" t="s">
        <v>611</v>
      </c>
      <c r="C60" s="634">
        <v>0</v>
      </c>
      <c r="D60" s="634"/>
      <c r="E60" s="635">
        <f t="shared" si="4"/>
        <v>0</v>
      </c>
      <c r="F60" s="634">
        <v>0</v>
      </c>
      <c r="G60" s="634"/>
      <c r="H60" s="635">
        <f t="shared" si="5"/>
        <v>0</v>
      </c>
    </row>
    <row r="61" spans="1:8">
      <c r="A61" s="340">
        <v>27.2</v>
      </c>
      <c r="B61" s="342" t="s">
        <v>612</v>
      </c>
      <c r="C61" s="634">
        <v>0</v>
      </c>
      <c r="D61" s="634"/>
      <c r="E61" s="635">
        <f t="shared" si="4"/>
        <v>0</v>
      </c>
      <c r="F61" s="634">
        <v>0</v>
      </c>
      <c r="G61" s="634"/>
      <c r="H61" s="635">
        <f t="shared" si="5"/>
        <v>0</v>
      </c>
    </row>
    <row r="62" spans="1:8">
      <c r="A62" s="340">
        <v>28</v>
      </c>
      <c r="B62" s="350" t="s">
        <v>613</v>
      </c>
      <c r="C62" s="634"/>
      <c r="D62" s="634"/>
      <c r="E62" s="635">
        <f t="shared" si="4"/>
        <v>0</v>
      </c>
      <c r="F62" s="634"/>
      <c r="G62" s="634"/>
      <c r="H62" s="635">
        <f t="shared" si="5"/>
        <v>0</v>
      </c>
    </row>
    <row r="63" spans="1:8">
      <c r="A63" s="340">
        <v>29</v>
      </c>
      <c r="B63" s="344" t="s">
        <v>614</v>
      </c>
      <c r="C63" s="634">
        <f>SUM(C64:C66)</f>
        <v>25120214.07</v>
      </c>
      <c r="D63" s="634">
        <f>SUM(D64:D66)</f>
        <v>0</v>
      </c>
      <c r="E63" s="635">
        <f t="shared" si="4"/>
        <v>25120214.07</v>
      </c>
      <c r="F63" s="634">
        <f>SUM(F64:F66)</f>
        <v>22140286.210000001</v>
      </c>
      <c r="G63" s="634">
        <f>SUM(G64:G66)</f>
        <v>0</v>
      </c>
      <c r="H63" s="635">
        <f t="shared" si="5"/>
        <v>22140286.210000001</v>
      </c>
    </row>
    <row r="64" spans="1:8">
      <c r="A64" s="340">
        <v>29.1</v>
      </c>
      <c r="B64" s="334" t="s">
        <v>615</v>
      </c>
      <c r="C64" s="634">
        <v>25120214.07</v>
      </c>
      <c r="D64" s="634"/>
      <c r="E64" s="635">
        <f t="shared" si="4"/>
        <v>25120214.07</v>
      </c>
      <c r="F64" s="634">
        <v>22140286.210000001</v>
      </c>
      <c r="G64" s="634"/>
      <c r="H64" s="635">
        <f t="shared" si="5"/>
        <v>22140286.210000001</v>
      </c>
    </row>
    <row r="65" spans="1:8" ht="24.9" customHeight="1">
      <c r="A65" s="340">
        <v>29.2</v>
      </c>
      <c r="B65" s="358" t="s">
        <v>616</v>
      </c>
      <c r="C65" s="634"/>
      <c r="D65" s="634"/>
      <c r="E65" s="635">
        <f t="shared" si="4"/>
        <v>0</v>
      </c>
      <c r="F65" s="634"/>
      <c r="G65" s="634"/>
      <c r="H65" s="635">
        <f t="shared" si="5"/>
        <v>0</v>
      </c>
    </row>
    <row r="66" spans="1:8" ht="22.5" customHeight="1">
      <c r="A66" s="340">
        <v>29.3</v>
      </c>
      <c r="B66" s="358" t="s">
        <v>617</v>
      </c>
      <c r="C66" s="634"/>
      <c r="D66" s="634"/>
      <c r="E66" s="635">
        <f t="shared" si="4"/>
        <v>0</v>
      </c>
      <c r="F66" s="634"/>
      <c r="G66" s="634"/>
      <c r="H66" s="635">
        <f t="shared" si="5"/>
        <v>0</v>
      </c>
    </row>
    <row r="67" spans="1:8">
      <c r="A67" s="340">
        <v>30</v>
      </c>
      <c r="B67" s="331" t="s">
        <v>618</v>
      </c>
      <c r="C67" s="634">
        <v>343606481.72000003</v>
      </c>
      <c r="D67" s="634"/>
      <c r="E67" s="635">
        <f t="shared" si="4"/>
        <v>343606481.72000003</v>
      </c>
      <c r="F67" s="634">
        <v>276308773.68049252</v>
      </c>
      <c r="G67" s="634"/>
      <c r="H67" s="635">
        <f t="shared" si="5"/>
        <v>276308773.68049252</v>
      </c>
    </row>
    <row r="68" spans="1:8">
      <c r="A68" s="340">
        <v>31</v>
      </c>
      <c r="B68" s="351" t="s">
        <v>619</v>
      </c>
      <c r="C68" s="634">
        <f>SUM(C55,C56,C57,C58,C59,C62,C63,C67)</f>
        <v>454633076.13</v>
      </c>
      <c r="D68" s="634">
        <f>SUM(D55,D56,D57,D58,D59,D62,D63,D67)</f>
        <v>0</v>
      </c>
      <c r="E68" s="635">
        <f t="shared" si="4"/>
        <v>454633076.13</v>
      </c>
      <c r="F68" s="634">
        <f>SUM(F55,F56,F57,F58,F59,F62,F63,F67)</f>
        <v>384355440.23049253</v>
      </c>
      <c r="G68" s="634">
        <f>SUM(G55,G56,G57,G58,G59,G62,G63,G67)</f>
        <v>0</v>
      </c>
      <c r="H68" s="635">
        <f t="shared" si="5"/>
        <v>384355440.23049253</v>
      </c>
    </row>
    <row r="69" spans="1:8">
      <c r="A69" s="340">
        <v>32</v>
      </c>
      <c r="B69" s="352" t="s">
        <v>620</v>
      </c>
      <c r="C69" s="634">
        <f>SUM(C53,C68)</f>
        <v>2888534415.5667152</v>
      </c>
      <c r="D69" s="634">
        <f>SUM(D53,D68)</f>
        <v>850280129.4700774</v>
      </c>
      <c r="E69" s="635">
        <f t="shared" si="4"/>
        <v>3738814545.0367928</v>
      </c>
      <c r="F69" s="634">
        <f>SUM(F53,F68)</f>
        <v>2396053438.9785266</v>
      </c>
      <c r="G69" s="634">
        <f>SUM(G53,G68)</f>
        <v>971717394.7656424</v>
      </c>
      <c r="H69" s="635">
        <f t="shared" si="5"/>
        <v>3367770833.7441692</v>
      </c>
    </row>
  </sheetData>
  <mergeCells count="7">
    <mergeCell ref="C54:H54"/>
    <mergeCell ref="A4:A6"/>
    <mergeCell ref="B4:B5"/>
    <mergeCell ref="C4:E4"/>
    <mergeCell ref="F4:H4"/>
    <mergeCell ref="C6:H6"/>
    <mergeCell ref="C37:H37"/>
  </mergeCells>
  <pageMargins left="0.7" right="0.7" top="0.75" bottom="0.75" header="0.3" footer="0.3"/>
  <pageSetup paperSize="9" scale="4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topLeftCell="A4" zoomScale="80" zoomScaleNormal="80" workbookViewId="0"/>
  </sheetViews>
  <sheetFormatPr defaultRowHeight="14.4"/>
  <cols>
    <col min="2" max="2" width="66.5546875" customWidth="1"/>
    <col min="3" max="8" width="13.33203125" customWidth="1"/>
  </cols>
  <sheetData>
    <row r="1" spans="1:8" s="5" customFormat="1" ht="13.8">
      <c r="A1" s="2" t="s">
        <v>30</v>
      </c>
      <c r="B1" s="3" t="str">
        <f>'Info '!C2</f>
        <v>JSC "Liberty Bank"</v>
      </c>
      <c r="C1" s="3"/>
      <c r="D1" s="4"/>
      <c r="E1" s="4"/>
      <c r="F1" s="4"/>
      <c r="G1" s="4"/>
    </row>
    <row r="2" spans="1:8" s="5" customFormat="1" ht="13.8">
      <c r="A2" s="2" t="s">
        <v>31</v>
      </c>
      <c r="B2" s="536">
        <f>'1. key ratios '!B2</f>
        <v>45107</v>
      </c>
      <c r="C2" s="6"/>
      <c r="D2" s="7"/>
      <c r="E2" s="7"/>
      <c r="F2" s="7"/>
      <c r="G2" s="7"/>
      <c r="H2" s="8"/>
    </row>
    <row r="4" spans="1:8">
      <c r="A4" s="816" t="s">
        <v>6</v>
      </c>
      <c r="B4" s="818" t="s">
        <v>621</v>
      </c>
      <c r="C4" s="811" t="s">
        <v>558</v>
      </c>
      <c r="D4" s="811"/>
      <c r="E4" s="811"/>
      <c r="F4" s="811" t="s">
        <v>559</v>
      </c>
      <c r="G4" s="811"/>
      <c r="H4" s="812"/>
    </row>
    <row r="5" spans="1:8" ht="15.6" customHeight="1">
      <c r="A5" s="817"/>
      <c r="B5" s="819"/>
      <c r="C5" s="355" t="s">
        <v>32</v>
      </c>
      <c r="D5" s="355" t="s">
        <v>33</v>
      </c>
      <c r="E5" s="355" t="s">
        <v>34</v>
      </c>
      <c r="F5" s="355" t="s">
        <v>32</v>
      </c>
      <c r="G5" s="355" t="s">
        <v>33</v>
      </c>
      <c r="H5" s="355" t="s">
        <v>34</v>
      </c>
    </row>
    <row r="6" spans="1:8">
      <c r="A6" s="356">
        <v>1</v>
      </c>
      <c r="B6" s="357" t="s">
        <v>622</v>
      </c>
      <c r="C6" s="634">
        <f>SUM(C7:C12)</f>
        <v>229621824.97242886</v>
      </c>
      <c r="D6" s="634">
        <f>SUM(D7:D12)</f>
        <v>22193935.723244298</v>
      </c>
      <c r="E6" s="635">
        <f>C6+D6</f>
        <v>251815760.69567317</v>
      </c>
      <c r="F6" s="634">
        <f>SUM(F7:F12)</f>
        <v>192467266.6470083</v>
      </c>
      <c r="G6" s="634">
        <f>SUM(G7:G12)</f>
        <v>16089137.498880051</v>
      </c>
      <c r="H6" s="635">
        <f>F6+G6</f>
        <v>208556404.14588836</v>
      </c>
    </row>
    <row r="7" spans="1:8">
      <c r="A7" s="356">
        <v>1.1000000000000001</v>
      </c>
      <c r="B7" s="358" t="s">
        <v>565</v>
      </c>
      <c r="C7" s="634"/>
      <c r="D7" s="634"/>
      <c r="E7" s="635">
        <f t="shared" ref="E7:E45" si="0">C7+D7</f>
        <v>0</v>
      </c>
      <c r="F7" s="634"/>
      <c r="G7" s="634"/>
      <c r="H7" s="635">
        <f t="shared" ref="H7:H45" si="1">F7+G7</f>
        <v>0</v>
      </c>
    </row>
    <row r="8" spans="1:8">
      <c r="A8" s="356">
        <v>1.2</v>
      </c>
      <c r="B8" s="358" t="s">
        <v>567</v>
      </c>
      <c r="C8" s="634"/>
      <c r="D8" s="634"/>
      <c r="E8" s="635">
        <f t="shared" si="0"/>
        <v>0</v>
      </c>
      <c r="F8" s="634"/>
      <c r="G8" s="634"/>
      <c r="H8" s="635">
        <f t="shared" si="1"/>
        <v>0</v>
      </c>
    </row>
    <row r="9" spans="1:8" ht="21.6" customHeight="1">
      <c r="A9" s="356">
        <v>1.3</v>
      </c>
      <c r="B9" s="358" t="s">
        <v>623</v>
      </c>
      <c r="C9" s="634"/>
      <c r="D9" s="634"/>
      <c r="E9" s="635">
        <f t="shared" si="0"/>
        <v>0</v>
      </c>
      <c r="F9" s="634"/>
      <c r="G9" s="634"/>
      <c r="H9" s="635">
        <f t="shared" si="1"/>
        <v>0</v>
      </c>
    </row>
    <row r="10" spans="1:8">
      <c r="A10" s="356">
        <v>1.4</v>
      </c>
      <c r="B10" s="358" t="s">
        <v>569</v>
      </c>
      <c r="C10" s="634"/>
      <c r="D10" s="634"/>
      <c r="E10" s="635">
        <f t="shared" si="0"/>
        <v>0</v>
      </c>
      <c r="F10" s="634"/>
      <c r="G10" s="634"/>
      <c r="H10" s="635">
        <f t="shared" si="1"/>
        <v>0</v>
      </c>
    </row>
    <row r="11" spans="1:8">
      <c r="A11" s="356">
        <v>1.5</v>
      </c>
      <c r="B11" s="358" t="s">
        <v>573</v>
      </c>
      <c r="C11" s="634">
        <v>224005914.84242886</v>
      </c>
      <c r="D11" s="634">
        <v>21926456.553244296</v>
      </c>
      <c r="E11" s="635">
        <f t="shared" si="0"/>
        <v>245932371.39567316</v>
      </c>
      <c r="F11" s="634">
        <v>187292860.88700831</v>
      </c>
      <c r="G11" s="634">
        <v>15488053.10420105</v>
      </c>
      <c r="H11" s="635">
        <f t="shared" si="1"/>
        <v>202780913.99120936</v>
      </c>
    </row>
    <row r="12" spans="1:8">
      <c r="A12" s="356">
        <v>1.6</v>
      </c>
      <c r="B12" s="359" t="s">
        <v>455</v>
      </c>
      <c r="C12" s="634">
        <v>5615910.1299999999</v>
      </c>
      <c r="D12" s="634">
        <v>267479.17000000004</v>
      </c>
      <c r="E12" s="635">
        <f t="shared" si="0"/>
        <v>5883389.2999999998</v>
      </c>
      <c r="F12" s="634">
        <v>5174405.76</v>
      </c>
      <c r="G12" s="634">
        <v>601084.39467900014</v>
      </c>
      <c r="H12" s="635">
        <f t="shared" si="1"/>
        <v>5775490.1546790004</v>
      </c>
    </row>
    <row r="13" spans="1:8">
      <c r="A13" s="356">
        <v>2</v>
      </c>
      <c r="B13" s="360" t="s">
        <v>624</v>
      </c>
      <c r="C13" s="634">
        <f>SUM(C14:C17)</f>
        <v>-104737820.65730573</v>
      </c>
      <c r="D13" s="634">
        <f>SUM(D14:D17)</f>
        <v>-7761378.4523776965</v>
      </c>
      <c r="E13" s="635">
        <f t="shared" si="0"/>
        <v>-112499199.10968342</v>
      </c>
      <c r="F13" s="634">
        <f>SUM(F14:F17)</f>
        <v>-80599742.244436041</v>
      </c>
      <c r="G13" s="634">
        <f>SUM(G14:G17)</f>
        <v>-9206066.8716851436</v>
      </c>
      <c r="H13" s="635">
        <f t="shared" si="1"/>
        <v>-89805809.116121188</v>
      </c>
    </row>
    <row r="14" spans="1:8">
      <c r="A14" s="356">
        <v>2.1</v>
      </c>
      <c r="B14" s="358" t="s">
        <v>625</v>
      </c>
      <c r="C14" s="634"/>
      <c r="D14" s="634"/>
      <c r="E14" s="635">
        <f t="shared" si="0"/>
        <v>0</v>
      </c>
      <c r="F14" s="634"/>
      <c r="G14" s="634"/>
      <c r="H14" s="635">
        <f t="shared" si="1"/>
        <v>0</v>
      </c>
    </row>
    <row r="15" spans="1:8" ht="24.6" customHeight="1">
      <c r="A15" s="356">
        <v>2.2000000000000002</v>
      </c>
      <c r="B15" s="358" t="s">
        <v>626</v>
      </c>
      <c r="C15" s="634"/>
      <c r="D15" s="634"/>
      <c r="E15" s="635">
        <f t="shared" si="0"/>
        <v>0</v>
      </c>
      <c r="F15" s="634"/>
      <c r="G15" s="634"/>
      <c r="H15" s="635">
        <f t="shared" si="1"/>
        <v>0</v>
      </c>
    </row>
    <row r="16" spans="1:8" ht="20.399999999999999" customHeight="1">
      <c r="A16" s="356">
        <v>2.2999999999999998</v>
      </c>
      <c r="B16" s="358" t="s">
        <v>627</v>
      </c>
      <c r="C16" s="634">
        <v>-104514057.23730573</v>
      </c>
      <c r="D16" s="634">
        <v>-7298541.5023776963</v>
      </c>
      <c r="E16" s="635">
        <f t="shared" si="0"/>
        <v>-111812598.73968342</v>
      </c>
      <c r="F16" s="634">
        <v>-80447524.064436033</v>
      </c>
      <c r="G16" s="634">
        <v>-8560840.0816851445</v>
      </c>
      <c r="H16" s="635">
        <f t="shared" si="1"/>
        <v>-89008364.146121174</v>
      </c>
    </row>
    <row r="17" spans="1:8">
      <c r="A17" s="356">
        <v>2.4</v>
      </c>
      <c r="B17" s="358" t="s">
        <v>628</v>
      </c>
      <c r="C17" s="634">
        <v>-223763.41999999998</v>
      </c>
      <c r="D17" s="634">
        <v>-462836.9499999999</v>
      </c>
      <c r="E17" s="635">
        <f t="shared" si="0"/>
        <v>-686600.36999999988</v>
      </c>
      <c r="F17" s="634">
        <v>-152218.18</v>
      </c>
      <c r="G17" s="634">
        <v>-645226.78999999992</v>
      </c>
      <c r="H17" s="635">
        <f t="shared" si="1"/>
        <v>-797444.97</v>
      </c>
    </row>
    <row r="18" spans="1:8">
      <c r="A18" s="356">
        <v>3</v>
      </c>
      <c r="B18" s="360" t="s">
        <v>629</v>
      </c>
      <c r="C18" s="634"/>
      <c r="D18" s="634"/>
      <c r="E18" s="635">
        <f t="shared" si="0"/>
        <v>0</v>
      </c>
      <c r="F18" s="634"/>
      <c r="G18" s="634"/>
      <c r="H18" s="635">
        <f t="shared" si="1"/>
        <v>0</v>
      </c>
    </row>
    <row r="19" spans="1:8">
      <c r="A19" s="356">
        <v>4</v>
      </c>
      <c r="B19" s="360" t="s">
        <v>630</v>
      </c>
      <c r="C19" s="634">
        <v>19632222.709999941</v>
      </c>
      <c r="D19" s="634">
        <v>6272213.0299999965</v>
      </c>
      <c r="E19" s="635">
        <f t="shared" si="0"/>
        <v>25904435.739999939</v>
      </c>
      <c r="F19" s="634">
        <v>14425384.099999899</v>
      </c>
      <c r="G19" s="634">
        <v>4360483.2700000014</v>
      </c>
      <c r="H19" s="635">
        <f t="shared" si="1"/>
        <v>18785867.3699999</v>
      </c>
    </row>
    <row r="20" spans="1:8">
      <c r="A20" s="356">
        <v>5</v>
      </c>
      <c r="B20" s="360" t="s">
        <v>631</v>
      </c>
      <c r="C20" s="634">
        <v>-3329851.2300000004</v>
      </c>
      <c r="D20" s="634">
        <v>-8112703.3299999991</v>
      </c>
      <c r="E20" s="635">
        <f t="shared" si="0"/>
        <v>-11442554.559999999</v>
      </c>
      <c r="F20" s="634">
        <v>-1798800.12</v>
      </c>
      <c r="G20" s="634">
        <v>-6044576.5600000005</v>
      </c>
      <c r="H20" s="635">
        <f t="shared" si="1"/>
        <v>-7843376.6800000006</v>
      </c>
    </row>
    <row r="21" spans="1:8" ht="24" customHeight="1">
      <c r="A21" s="356">
        <v>6</v>
      </c>
      <c r="B21" s="360" t="s">
        <v>632</v>
      </c>
      <c r="C21" s="634">
        <v>-27332.39</v>
      </c>
      <c r="D21" s="634">
        <v>0</v>
      </c>
      <c r="E21" s="635">
        <f t="shared" si="0"/>
        <v>-27332.39</v>
      </c>
      <c r="F21" s="634">
        <v>391079.64</v>
      </c>
      <c r="G21" s="634">
        <v>0</v>
      </c>
      <c r="H21" s="635">
        <f t="shared" si="1"/>
        <v>391079.64</v>
      </c>
    </row>
    <row r="22" spans="1:8" ht="18.600000000000001" customHeight="1">
      <c r="A22" s="356">
        <v>7</v>
      </c>
      <c r="B22" s="360" t="s">
        <v>633</v>
      </c>
      <c r="C22" s="634"/>
      <c r="D22" s="634"/>
      <c r="E22" s="635">
        <f t="shared" si="0"/>
        <v>0</v>
      </c>
      <c r="F22" s="634"/>
      <c r="G22" s="634"/>
      <c r="H22" s="635">
        <f t="shared" si="1"/>
        <v>0</v>
      </c>
    </row>
    <row r="23" spans="1:8" ht="25.5" customHeight="1">
      <c r="A23" s="356">
        <v>8</v>
      </c>
      <c r="B23" s="361" t="s">
        <v>634</v>
      </c>
      <c r="C23" s="634"/>
      <c r="D23" s="634"/>
      <c r="E23" s="635">
        <f t="shared" si="0"/>
        <v>0</v>
      </c>
      <c r="F23" s="634"/>
      <c r="G23" s="634"/>
      <c r="H23" s="635">
        <f t="shared" si="1"/>
        <v>0</v>
      </c>
    </row>
    <row r="24" spans="1:8" ht="34.5" customHeight="1">
      <c r="A24" s="356">
        <v>9</v>
      </c>
      <c r="B24" s="361" t="s">
        <v>635</v>
      </c>
      <c r="C24" s="634"/>
      <c r="D24" s="634"/>
      <c r="E24" s="635">
        <f t="shared" si="0"/>
        <v>0</v>
      </c>
      <c r="F24" s="634"/>
      <c r="G24" s="634"/>
      <c r="H24" s="635">
        <f t="shared" si="1"/>
        <v>0</v>
      </c>
    </row>
    <row r="25" spans="1:8">
      <c r="A25" s="356">
        <v>10</v>
      </c>
      <c r="B25" s="360" t="s">
        <v>636</v>
      </c>
      <c r="C25" s="634"/>
      <c r="D25" s="634"/>
      <c r="E25" s="635">
        <f t="shared" si="0"/>
        <v>0</v>
      </c>
      <c r="F25" s="634"/>
      <c r="G25" s="634"/>
      <c r="H25" s="635">
        <f t="shared" si="1"/>
        <v>0</v>
      </c>
    </row>
    <row r="26" spans="1:8">
      <c r="A26" s="356">
        <v>11</v>
      </c>
      <c r="B26" s="362" t="s">
        <v>637</v>
      </c>
      <c r="C26" s="634"/>
      <c r="D26" s="634"/>
      <c r="E26" s="635">
        <f t="shared" si="0"/>
        <v>0</v>
      </c>
      <c r="F26" s="634"/>
      <c r="G26" s="634"/>
      <c r="H26" s="635">
        <f t="shared" si="1"/>
        <v>0</v>
      </c>
    </row>
    <row r="27" spans="1:8">
      <c r="A27" s="356">
        <v>12</v>
      </c>
      <c r="B27" s="360" t="s">
        <v>638</v>
      </c>
      <c r="C27" s="634">
        <v>9003880.0599999912</v>
      </c>
      <c r="D27" s="634">
        <v>0</v>
      </c>
      <c r="E27" s="635">
        <f t="shared" si="0"/>
        <v>9003880.0599999912</v>
      </c>
      <c r="F27" s="634">
        <v>12091532.529999986</v>
      </c>
      <c r="G27" s="634">
        <v>0</v>
      </c>
      <c r="H27" s="635">
        <f t="shared" si="1"/>
        <v>12091532.529999986</v>
      </c>
    </row>
    <row r="28" spans="1:8">
      <c r="A28" s="356">
        <v>13</v>
      </c>
      <c r="B28" s="363" t="s">
        <v>639</v>
      </c>
      <c r="C28" s="634">
        <v>-15759534.739999993</v>
      </c>
      <c r="D28" s="634"/>
      <c r="E28" s="635">
        <f t="shared" si="0"/>
        <v>-15759534.739999993</v>
      </c>
      <c r="F28" s="634">
        <v>-11541034.912584044</v>
      </c>
      <c r="G28" s="634"/>
      <c r="H28" s="635">
        <f t="shared" si="1"/>
        <v>-11541034.912584044</v>
      </c>
    </row>
    <row r="29" spans="1:8">
      <c r="A29" s="356">
        <v>14</v>
      </c>
      <c r="B29" s="364" t="s">
        <v>640</v>
      </c>
      <c r="C29" s="634">
        <f>SUM(C30:C31)</f>
        <v>-61455656.07</v>
      </c>
      <c r="D29" s="634">
        <f>SUM(D30:D31)</f>
        <v>0</v>
      </c>
      <c r="E29" s="635">
        <f t="shared" si="0"/>
        <v>-61455656.07</v>
      </c>
      <c r="F29" s="634">
        <f>SUM(F30:F31)</f>
        <v>-54987110.241609886</v>
      </c>
      <c r="G29" s="634">
        <f>SUM(G30:G31)</f>
        <v>0</v>
      </c>
      <c r="H29" s="635">
        <f t="shared" si="1"/>
        <v>-54987110.241609886</v>
      </c>
    </row>
    <row r="30" spans="1:8">
      <c r="A30" s="356">
        <v>14.1</v>
      </c>
      <c r="B30" s="333" t="s">
        <v>641</v>
      </c>
      <c r="C30" s="634">
        <v>-57124384.960000001</v>
      </c>
      <c r="D30" s="634"/>
      <c r="E30" s="635">
        <f t="shared" si="0"/>
        <v>-57124384.960000001</v>
      </c>
      <c r="F30" s="634">
        <v>-48648223.101609886</v>
      </c>
      <c r="G30" s="634"/>
      <c r="H30" s="635">
        <f t="shared" si="1"/>
        <v>-48648223.101609886</v>
      </c>
    </row>
    <row r="31" spans="1:8">
      <c r="A31" s="356">
        <v>14.2</v>
      </c>
      <c r="B31" s="333" t="s">
        <v>642</v>
      </c>
      <c r="C31" s="634">
        <v>-4331271.1099999994</v>
      </c>
      <c r="D31" s="634"/>
      <c r="E31" s="635">
        <f t="shared" si="0"/>
        <v>-4331271.1099999994</v>
      </c>
      <c r="F31" s="634">
        <v>-6338887.1399999997</v>
      </c>
      <c r="G31" s="634"/>
      <c r="H31" s="635">
        <f t="shared" si="1"/>
        <v>-6338887.1399999997</v>
      </c>
    </row>
    <row r="32" spans="1:8">
      <c r="A32" s="356">
        <v>15</v>
      </c>
      <c r="B32" s="360" t="s">
        <v>643</v>
      </c>
      <c r="C32" s="634">
        <v>-17433109.510000002</v>
      </c>
      <c r="D32" s="634"/>
      <c r="E32" s="635">
        <f t="shared" si="0"/>
        <v>-17433109.510000002</v>
      </c>
      <c r="F32" s="634">
        <v>-17071985.131997809</v>
      </c>
      <c r="G32" s="634"/>
      <c r="H32" s="635">
        <f t="shared" si="1"/>
        <v>-17071985.131997809</v>
      </c>
    </row>
    <row r="33" spans="1:8" ht="22.5" customHeight="1">
      <c r="A33" s="356">
        <v>16</v>
      </c>
      <c r="B33" s="331" t="s">
        <v>644</v>
      </c>
      <c r="C33" s="634"/>
      <c r="D33" s="634"/>
      <c r="E33" s="635">
        <f t="shared" si="0"/>
        <v>0</v>
      </c>
      <c r="F33" s="634"/>
      <c r="G33" s="634"/>
      <c r="H33" s="635">
        <f t="shared" si="1"/>
        <v>0</v>
      </c>
    </row>
    <row r="34" spans="1:8">
      <c r="A34" s="356">
        <v>17</v>
      </c>
      <c r="B34" s="360" t="s">
        <v>645</v>
      </c>
      <c r="C34" s="634">
        <f>SUM(C35:C36)</f>
        <v>-59953.703204144724</v>
      </c>
      <c r="D34" s="634">
        <f>SUM(D35:D36)</f>
        <v>45368.16331297742</v>
      </c>
      <c r="E34" s="635">
        <f t="shared" si="0"/>
        <v>-14585.539891167304</v>
      </c>
      <c r="F34" s="634">
        <f>SUM(F35:F36)</f>
        <v>-789231.3682769828</v>
      </c>
      <c r="G34" s="634">
        <f>SUM(G35:G36)</f>
        <v>13520.193329745052</v>
      </c>
      <c r="H34" s="635">
        <f t="shared" si="1"/>
        <v>-775711.17494723771</v>
      </c>
    </row>
    <row r="35" spans="1:8">
      <c r="A35" s="356">
        <v>17.100000000000001</v>
      </c>
      <c r="B35" s="333" t="s">
        <v>646</v>
      </c>
      <c r="C35" s="634">
        <v>443287.94975944038</v>
      </c>
      <c r="D35" s="634">
        <v>24329.908212588292</v>
      </c>
      <c r="E35" s="635">
        <f t="shared" si="0"/>
        <v>467617.85797202867</v>
      </c>
      <c r="F35" s="634">
        <v>321967.00008040853</v>
      </c>
      <c r="G35" s="634">
        <v>13520.193329745052</v>
      </c>
      <c r="H35" s="635">
        <f t="shared" si="1"/>
        <v>335487.19341015356</v>
      </c>
    </row>
    <row r="36" spans="1:8">
      <c r="A36" s="356">
        <v>17.2</v>
      </c>
      <c r="B36" s="333" t="s">
        <v>647</v>
      </c>
      <c r="C36" s="634">
        <v>-503241.6529635851</v>
      </c>
      <c r="D36" s="634">
        <v>21038.255100389128</v>
      </c>
      <c r="E36" s="635">
        <f t="shared" si="0"/>
        <v>-482203.39786319598</v>
      </c>
      <c r="F36" s="634">
        <v>-1111198.3683573913</v>
      </c>
      <c r="G36" s="634">
        <v>0</v>
      </c>
      <c r="H36" s="635">
        <f t="shared" si="1"/>
        <v>-1111198.3683573913</v>
      </c>
    </row>
    <row r="37" spans="1:8" ht="41.4" customHeight="1">
      <c r="A37" s="356">
        <v>18</v>
      </c>
      <c r="B37" s="365" t="s">
        <v>648</v>
      </c>
      <c r="C37" s="634">
        <f>SUM(C38:C39)</f>
        <v>-22147714.316180166</v>
      </c>
      <c r="D37" s="634">
        <f>SUM(D38:D39)</f>
        <v>400546.30522747367</v>
      </c>
      <c r="E37" s="635">
        <f t="shared" si="0"/>
        <v>-21747168.010952692</v>
      </c>
      <c r="F37" s="634">
        <f>SUM(F38:F39)</f>
        <v>-24296898.595589697</v>
      </c>
      <c r="G37" s="634">
        <f>SUM(G38:G39)</f>
        <v>4579395.3874541353</v>
      </c>
      <c r="H37" s="635">
        <f t="shared" si="1"/>
        <v>-19717503.20813556</v>
      </c>
    </row>
    <row r="38" spans="1:8">
      <c r="A38" s="356">
        <v>18.100000000000001</v>
      </c>
      <c r="B38" s="366" t="s">
        <v>649</v>
      </c>
      <c r="C38" s="634">
        <v>-2114162.91</v>
      </c>
      <c r="D38" s="634">
        <v>0</v>
      </c>
      <c r="E38" s="635">
        <f t="shared" si="0"/>
        <v>-2114162.91</v>
      </c>
      <c r="F38" s="634">
        <v>-11987084.889999999</v>
      </c>
      <c r="G38" s="634">
        <v>0</v>
      </c>
      <c r="H38" s="635">
        <f t="shared" si="1"/>
        <v>-11987084.889999999</v>
      </c>
    </row>
    <row r="39" spans="1:8">
      <c r="A39" s="356">
        <v>18.2</v>
      </c>
      <c r="B39" s="366" t="s">
        <v>650</v>
      </c>
      <c r="C39" s="634">
        <v>-20033551.406180166</v>
      </c>
      <c r="D39" s="634">
        <v>400546.30522747367</v>
      </c>
      <c r="E39" s="635">
        <f t="shared" si="0"/>
        <v>-19633005.100952692</v>
      </c>
      <c r="F39" s="634">
        <v>-12309813.705589697</v>
      </c>
      <c r="G39" s="634">
        <v>4579395.3874541353</v>
      </c>
      <c r="H39" s="635">
        <f t="shared" si="1"/>
        <v>-7730418.3181355614</v>
      </c>
    </row>
    <row r="40" spans="1:8" ht="24.6" customHeight="1">
      <c r="A40" s="356">
        <v>19</v>
      </c>
      <c r="B40" s="365" t="s">
        <v>651</v>
      </c>
      <c r="C40" s="634"/>
      <c r="D40" s="634"/>
      <c r="E40" s="635">
        <f t="shared" si="0"/>
        <v>0</v>
      </c>
      <c r="F40" s="634"/>
      <c r="G40" s="634"/>
      <c r="H40" s="635">
        <f t="shared" si="1"/>
        <v>0</v>
      </c>
    </row>
    <row r="41" spans="1:8" ht="17.399999999999999" customHeight="1">
      <c r="A41" s="356">
        <v>20</v>
      </c>
      <c r="B41" s="365" t="s">
        <v>652</v>
      </c>
      <c r="C41" s="634"/>
      <c r="D41" s="634"/>
      <c r="E41" s="635">
        <f t="shared" si="0"/>
        <v>0</v>
      </c>
      <c r="F41" s="634"/>
      <c r="G41" s="634"/>
      <c r="H41" s="635">
        <f t="shared" si="1"/>
        <v>0</v>
      </c>
    </row>
    <row r="42" spans="1:8" ht="26.4" customHeight="1">
      <c r="A42" s="356">
        <v>21</v>
      </c>
      <c r="B42" s="365" t="s">
        <v>653</v>
      </c>
      <c r="C42" s="634"/>
      <c r="D42" s="634"/>
      <c r="E42" s="635">
        <f t="shared" si="0"/>
        <v>0</v>
      </c>
      <c r="F42" s="634"/>
      <c r="G42" s="634"/>
      <c r="H42" s="635">
        <f t="shared" si="1"/>
        <v>0</v>
      </c>
    </row>
    <row r="43" spans="1:8">
      <c r="A43" s="356">
        <v>22</v>
      </c>
      <c r="B43" s="367" t="s">
        <v>654</v>
      </c>
      <c r="C43" s="634">
        <f>SUM(C6,C13,C18,C19,C20,C21,C22,C23,C24,C25,C26,C27,C28,C29,C32,C33,C34,C37,C40,C41,C42)</f>
        <v>33306955.125738796</v>
      </c>
      <c r="D43" s="634">
        <f>SUM(D6,D13,D18,D19,D20,D21,D22,D23,D24,D25,D26,D27,D28,D29,D32,D33,D34,D37,D40,D41,D42)</f>
        <v>13037981.439407052</v>
      </c>
      <c r="E43" s="635">
        <f t="shared" si="0"/>
        <v>46344936.56514585</v>
      </c>
      <c r="F43" s="634">
        <f>SUM(F6,F13,F18,F19,F20,F21,F22,F23,F24,F25,F26,F27,F28,F29,F32,F33,F34,F37,F40,F41,F42)</f>
        <v>28290460.302513719</v>
      </c>
      <c r="G43" s="634">
        <f>SUM(G6,G13,G18,G19,G20,G21,G22,G23,G24,G25,G26,G27,G28,G29,G32,G33,G34,G37,G40,G41,G42)</f>
        <v>9791892.9179787897</v>
      </c>
      <c r="H43" s="635">
        <f t="shared" si="1"/>
        <v>38082353.220492512</v>
      </c>
    </row>
    <row r="44" spans="1:8">
      <c r="A44" s="356">
        <v>23</v>
      </c>
      <c r="B44" s="367" t="s">
        <v>655</v>
      </c>
      <c r="C44" s="634">
        <v>6572823.5300000003</v>
      </c>
      <c r="D44" s="634"/>
      <c r="E44" s="635">
        <f t="shared" si="0"/>
        <v>6572823.5300000003</v>
      </c>
      <c r="F44" s="634">
        <v>3064697.31</v>
      </c>
      <c r="G44" s="634"/>
      <c r="H44" s="635">
        <f t="shared" si="1"/>
        <v>3064697.31</v>
      </c>
    </row>
    <row r="45" spans="1:8">
      <c r="A45" s="356">
        <v>24</v>
      </c>
      <c r="B45" s="516" t="s">
        <v>656</v>
      </c>
      <c r="C45" s="634">
        <f>C43-C44</f>
        <v>26734131.595738795</v>
      </c>
      <c r="D45" s="634">
        <f>D43-D44</f>
        <v>13037981.439407052</v>
      </c>
      <c r="E45" s="635">
        <f t="shared" si="0"/>
        <v>39772113.035145849</v>
      </c>
      <c r="F45" s="634">
        <f>F43-F44</f>
        <v>25225762.99251372</v>
      </c>
      <c r="G45" s="634">
        <f>G43-G44</f>
        <v>9791892.9179787897</v>
      </c>
      <c r="H45" s="635">
        <f t="shared" si="1"/>
        <v>35017655.91049251</v>
      </c>
    </row>
  </sheetData>
  <mergeCells count="4">
    <mergeCell ref="A4:A5"/>
    <mergeCell ref="B4:B5"/>
    <mergeCell ref="C4:E4"/>
    <mergeCell ref="F4:H4"/>
  </mergeCells>
  <pageMargins left="0.7" right="0.7" top="0.75" bottom="0.7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10" zoomScale="80" zoomScaleNormal="80" workbookViewId="0"/>
  </sheetViews>
  <sheetFormatPr defaultRowHeight="14.4"/>
  <cols>
    <col min="1" max="1" width="8.6640625" style="353"/>
    <col min="2" max="2" width="87.5546875" bestFit="1" customWidth="1"/>
    <col min="3" max="8" width="15.44140625" customWidth="1"/>
  </cols>
  <sheetData>
    <row r="1" spans="1:8" s="5" customFormat="1" ht="13.8">
      <c r="A1" s="2" t="s">
        <v>30</v>
      </c>
      <c r="B1" s="3" t="str">
        <f>'Info '!C2</f>
        <v>JSC "Liberty Bank"</v>
      </c>
      <c r="C1" s="3"/>
      <c r="D1" s="4"/>
      <c r="E1" s="4"/>
      <c r="F1" s="4"/>
      <c r="G1" s="4"/>
    </row>
    <row r="2" spans="1:8" s="5" customFormat="1" ht="13.8">
      <c r="A2" s="2" t="s">
        <v>31</v>
      </c>
      <c r="B2" s="536">
        <f>'1. key ratios '!B2</f>
        <v>45107</v>
      </c>
      <c r="C2" s="6"/>
      <c r="D2" s="7"/>
      <c r="E2" s="7"/>
      <c r="F2" s="7"/>
      <c r="G2" s="7"/>
      <c r="H2" s="8"/>
    </row>
    <row r="3" spans="1:8" ht="15" thickBot="1">
      <c r="A3"/>
    </row>
    <row r="4" spans="1:8">
      <c r="A4" s="820" t="s">
        <v>6</v>
      </c>
      <c r="B4" s="822" t="s">
        <v>94</v>
      </c>
      <c r="C4" s="811" t="s">
        <v>558</v>
      </c>
      <c r="D4" s="811"/>
      <c r="E4" s="811"/>
      <c r="F4" s="811" t="s">
        <v>559</v>
      </c>
      <c r="G4" s="811"/>
      <c r="H4" s="812"/>
    </row>
    <row r="5" spans="1:8">
      <c r="A5" s="821"/>
      <c r="B5" s="823"/>
      <c r="C5" s="756" t="s">
        <v>32</v>
      </c>
      <c r="D5" s="756" t="s">
        <v>33</v>
      </c>
      <c r="E5" s="756" t="s">
        <v>34</v>
      </c>
      <c r="F5" s="756" t="s">
        <v>32</v>
      </c>
      <c r="G5" s="756" t="s">
        <v>33</v>
      </c>
      <c r="H5" s="757" t="s">
        <v>34</v>
      </c>
    </row>
    <row r="6" spans="1:8">
      <c r="A6" s="553">
        <v>1</v>
      </c>
      <c r="B6" s="758" t="s">
        <v>657</v>
      </c>
      <c r="C6" s="759">
        <v>0</v>
      </c>
      <c r="D6" s="759">
        <v>0</v>
      </c>
      <c r="E6" s="760">
        <f t="shared" ref="E6:E43" si="0">C6+D6</f>
        <v>0</v>
      </c>
      <c r="F6" s="759">
        <v>0</v>
      </c>
      <c r="G6" s="759">
        <v>0</v>
      </c>
      <c r="H6" s="761">
        <f t="shared" ref="H6:H43" si="1">F6+G6</f>
        <v>0</v>
      </c>
    </row>
    <row r="7" spans="1:8">
      <c r="A7" s="553">
        <v>2</v>
      </c>
      <c r="B7" s="758" t="s">
        <v>196</v>
      </c>
      <c r="C7" s="759">
        <v>0</v>
      </c>
      <c r="D7" s="759">
        <v>0</v>
      </c>
      <c r="E7" s="760">
        <f t="shared" si="0"/>
        <v>0</v>
      </c>
      <c r="F7" s="759">
        <v>0</v>
      </c>
      <c r="G7" s="759">
        <v>0</v>
      </c>
      <c r="H7" s="761">
        <f t="shared" si="1"/>
        <v>0</v>
      </c>
    </row>
    <row r="8" spans="1:8">
      <c r="A8" s="553">
        <v>3</v>
      </c>
      <c r="B8" s="758" t="s">
        <v>206</v>
      </c>
      <c r="C8" s="759">
        <f>C9+C10</f>
        <v>469611545.83999997</v>
      </c>
      <c r="D8" s="759">
        <f>D9+D10</f>
        <v>16542235281.617001</v>
      </c>
      <c r="E8" s="760">
        <f t="shared" si="0"/>
        <v>17011846827.457001</v>
      </c>
      <c r="F8" s="759">
        <f>F9+F10</f>
        <v>375504331.81</v>
      </c>
      <c r="G8" s="759">
        <f>G9+G10</f>
        <v>8324428101.1730003</v>
      </c>
      <c r="H8" s="761">
        <f t="shared" si="1"/>
        <v>8699932432.9829998</v>
      </c>
    </row>
    <row r="9" spans="1:8">
      <c r="A9" s="553">
        <v>3.1</v>
      </c>
      <c r="B9" s="762" t="s">
        <v>197</v>
      </c>
      <c r="C9" s="759">
        <v>0</v>
      </c>
      <c r="D9" s="759">
        <v>0</v>
      </c>
      <c r="E9" s="760">
        <f t="shared" si="0"/>
        <v>0</v>
      </c>
      <c r="F9" s="759">
        <v>0</v>
      </c>
      <c r="G9" s="759">
        <v>0</v>
      </c>
      <c r="H9" s="761">
        <f t="shared" si="1"/>
        <v>0</v>
      </c>
    </row>
    <row r="10" spans="1:8">
      <c r="A10" s="553">
        <v>3.2</v>
      </c>
      <c r="B10" s="762" t="s">
        <v>193</v>
      </c>
      <c r="C10" s="759">
        <v>469611545.83999997</v>
      </c>
      <c r="D10" s="759">
        <v>16542235281.617001</v>
      </c>
      <c r="E10" s="760">
        <f t="shared" si="0"/>
        <v>17011846827.457001</v>
      </c>
      <c r="F10" s="759">
        <v>375504331.81</v>
      </c>
      <c r="G10" s="759">
        <v>8324428101.1730003</v>
      </c>
      <c r="H10" s="761">
        <f t="shared" si="1"/>
        <v>8699932432.9829998</v>
      </c>
    </row>
    <row r="11" spans="1:8">
      <c r="A11" s="553">
        <v>4</v>
      </c>
      <c r="B11" s="763" t="s">
        <v>195</v>
      </c>
      <c r="C11" s="759">
        <f>C12+C13</f>
        <v>196482000</v>
      </c>
      <c r="D11" s="759">
        <f>D12+D13</f>
        <v>0</v>
      </c>
      <c r="E11" s="760">
        <f t="shared" si="0"/>
        <v>196482000</v>
      </c>
      <c r="F11" s="759">
        <f>F12+F13</f>
        <v>60892000</v>
      </c>
      <c r="G11" s="759">
        <f>G12+G13</f>
        <v>0</v>
      </c>
      <c r="H11" s="761">
        <f t="shared" si="1"/>
        <v>60892000</v>
      </c>
    </row>
    <row r="12" spans="1:8">
      <c r="A12" s="553">
        <v>4.0999999999999996</v>
      </c>
      <c r="B12" s="762" t="s">
        <v>179</v>
      </c>
      <c r="C12" s="759">
        <v>196482000</v>
      </c>
      <c r="D12" s="759">
        <v>0</v>
      </c>
      <c r="E12" s="760">
        <f t="shared" si="0"/>
        <v>196482000</v>
      </c>
      <c r="F12" s="759">
        <v>60892000</v>
      </c>
      <c r="G12" s="759">
        <v>0</v>
      </c>
      <c r="H12" s="761">
        <f t="shared" si="1"/>
        <v>60892000</v>
      </c>
    </row>
    <row r="13" spans="1:8">
      <c r="A13" s="553">
        <v>4.2</v>
      </c>
      <c r="B13" s="762" t="s">
        <v>180</v>
      </c>
      <c r="C13" s="759">
        <v>0</v>
      </c>
      <c r="D13" s="759">
        <v>0</v>
      </c>
      <c r="E13" s="760">
        <f t="shared" si="0"/>
        <v>0</v>
      </c>
      <c r="F13" s="759">
        <v>0</v>
      </c>
      <c r="G13" s="759">
        <v>0</v>
      </c>
      <c r="H13" s="761">
        <f t="shared" si="1"/>
        <v>0</v>
      </c>
    </row>
    <row r="14" spans="1:8">
      <c r="A14" s="553">
        <v>5</v>
      </c>
      <c r="B14" s="763" t="s">
        <v>205</v>
      </c>
      <c r="C14" s="759">
        <f>C15+C16+C17+C23+C24+C25+C26</f>
        <v>215584982.63999999</v>
      </c>
      <c r="D14" s="759">
        <f>D15+D16+D17+D23+D24+D25+D26</f>
        <v>5140114127.9299994</v>
      </c>
      <c r="E14" s="760">
        <f t="shared" si="0"/>
        <v>5355699110.5699997</v>
      </c>
      <c r="F14" s="759">
        <f>F15+F16+F17+F23+F24+F25+F26</f>
        <v>204640531.25</v>
      </c>
      <c r="G14" s="759">
        <f>G15+G16+G17+G23+G24+G25+G26</f>
        <v>5302791776.0900011</v>
      </c>
      <c r="H14" s="761">
        <f t="shared" si="1"/>
        <v>5507432307.3400011</v>
      </c>
    </row>
    <row r="15" spans="1:8">
      <c r="A15" s="553">
        <v>5.0999999999999996</v>
      </c>
      <c r="B15" s="764" t="s">
        <v>183</v>
      </c>
      <c r="C15" s="759">
        <v>34938224.380000003</v>
      </c>
      <c r="D15" s="759">
        <v>7863427.6299999999</v>
      </c>
      <c r="E15" s="760">
        <f>C15+D15</f>
        <v>42801652.010000005</v>
      </c>
      <c r="F15" s="759">
        <v>33668809.560000002</v>
      </c>
      <c r="G15" s="759">
        <v>8820037.5899999999</v>
      </c>
      <c r="H15" s="761">
        <f t="shared" si="1"/>
        <v>42488847.150000006</v>
      </c>
    </row>
    <row r="16" spans="1:8">
      <c r="A16" s="553">
        <v>5.2</v>
      </c>
      <c r="B16" s="764" t="s">
        <v>182</v>
      </c>
      <c r="C16" s="759">
        <v>90966961.090000004</v>
      </c>
      <c r="D16" s="759">
        <v>106661171.90000001</v>
      </c>
      <c r="E16" s="760">
        <f>C16+D16</f>
        <v>197628132.99000001</v>
      </c>
      <c r="F16" s="759">
        <v>79427454.5</v>
      </c>
      <c r="G16" s="759">
        <v>123708583.59999999</v>
      </c>
      <c r="H16" s="761">
        <f t="shared" si="1"/>
        <v>203136038.09999999</v>
      </c>
    </row>
    <row r="17" spans="1:8">
      <c r="A17" s="553">
        <v>5.3</v>
      </c>
      <c r="B17" s="764" t="s">
        <v>181</v>
      </c>
      <c r="C17" s="759">
        <f>SUM(C18:C22)</f>
        <v>1531900</v>
      </c>
      <c r="D17" s="759">
        <f>SUM(D18:D22)</f>
        <v>3201287284.9999995</v>
      </c>
      <c r="E17" s="760">
        <f>C17+D17</f>
        <v>3202819184.9999995</v>
      </c>
      <c r="F17" s="759">
        <f>SUM(F18:F22)</f>
        <v>1209100</v>
      </c>
      <c r="G17" s="759">
        <f>SUM(G18:G22)</f>
        <v>3209081114.0000005</v>
      </c>
      <c r="H17" s="761">
        <f t="shared" si="1"/>
        <v>3210290214.0000005</v>
      </c>
    </row>
    <row r="18" spans="1:8">
      <c r="A18" s="553" t="s">
        <v>15</v>
      </c>
      <c r="B18" s="765" t="s">
        <v>36</v>
      </c>
      <c r="C18" s="759">
        <v>0</v>
      </c>
      <c r="D18" s="759">
        <v>636334319.39190042</v>
      </c>
      <c r="E18" s="760">
        <f t="shared" si="0"/>
        <v>636334319.39190042</v>
      </c>
      <c r="F18" s="759">
        <v>364800</v>
      </c>
      <c r="G18" s="759">
        <v>1189171063.6861966</v>
      </c>
      <c r="H18" s="761">
        <f t="shared" si="1"/>
        <v>1189535863.6861966</v>
      </c>
    </row>
    <row r="19" spans="1:8">
      <c r="A19" s="553" t="s">
        <v>16</v>
      </c>
      <c r="B19" s="765" t="s">
        <v>37</v>
      </c>
      <c r="C19" s="759">
        <v>299000</v>
      </c>
      <c r="D19" s="759">
        <v>997312305.80049968</v>
      </c>
      <c r="E19" s="760">
        <f t="shared" si="0"/>
        <v>997611305.80049968</v>
      </c>
      <c r="F19" s="759">
        <v>183000</v>
      </c>
      <c r="G19" s="759">
        <v>814547665.52250004</v>
      </c>
      <c r="H19" s="761">
        <f t="shared" si="1"/>
        <v>814730665.52250004</v>
      </c>
    </row>
    <row r="20" spans="1:8">
      <c r="A20" s="553" t="s">
        <v>17</v>
      </c>
      <c r="B20" s="765" t="s">
        <v>38</v>
      </c>
      <c r="C20" s="759">
        <v>0</v>
      </c>
      <c r="D20" s="759">
        <v>292851396.67690003</v>
      </c>
      <c r="E20" s="760">
        <f t="shared" si="0"/>
        <v>292851396.67690003</v>
      </c>
      <c r="F20" s="759">
        <v>0</v>
      </c>
      <c r="G20" s="759">
        <v>341495531.9060998</v>
      </c>
      <c r="H20" s="761">
        <f t="shared" si="1"/>
        <v>341495531.9060998</v>
      </c>
    </row>
    <row r="21" spans="1:8">
      <c r="A21" s="553" t="s">
        <v>18</v>
      </c>
      <c r="B21" s="765" t="s">
        <v>39</v>
      </c>
      <c r="C21" s="759">
        <v>1181900</v>
      </c>
      <c r="D21" s="759">
        <v>1152410107.5468998</v>
      </c>
      <c r="E21" s="760">
        <f t="shared" si="0"/>
        <v>1153592007.5468998</v>
      </c>
      <c r="F21" s="759">
        <v>610300</v>
      </c>
      <c r="G21" s="759">
        <v>784268052.06132376</v>
      </c>
      <c r="H21" s="761">
        <f t="shared" si="1"/>
        <v>784878352.06132376</v>
      </c>
    </row>
    <row r="22" spans="1:8">
      <c r="A22" s="553" t="s">
        <v>19</v>
      </c>
      <c r="B22" s="765" t="s">
        <v>40</v>
      </c>
      <c r="C22" s="759">
        <v>51000</v>
      </c>
      <c r="D22" s="759">
        <v>122379155.58379994</v>
      </c>
      <c r="E22" s="760">
        <f t="shared" si="0"/>
        <v>122430155.58379994</v>
      </c>
      <c r="F22" s="759">
        <v>51000</v>
      </c>
      <c r="G22" s="759">
        <v>79598800.823880017</v>
      </c>
      <c r="H22" s="761">
        <f t="shared" si="1"/>
        <v>79649800.823880017</v>
      </c>
    </row>
    <row r="23" spans="1:8">
      <c r="A23" s="553">
        <v>5.4</v>
      </c>
      <c r="B23" s="764" t="s">
        <v>184</v>
      </c>
      <c r="C23" s="759">
        <v>2760542.17</v>
      </c>
      <c r="D23" s="759">
        <v>419582090.19999999</v>
      </c>
      <c r="E23" s="760">
        <f t="shared" si="0"/>
        <v>422342632.37</v>
      </c>
      <c r="F23" s="759">
        <v>2747042.64</v>
      </c>
      <c r="G23" s="759">
        <v>244174676.80000001</v>
      </c>
      <c r="H23" s="761">
        <f t="shared" si="1"/>
        <v>246921719.44</v>
      </c>
    </row>
    <row r="24" spans="1:8">
      <c r="A24" s="553">
        <v>5.5</v>
      </c>
      <c r="B24" s="764" t="s">
        <v>185</v>
      </c>
      <c r="C24" s="759">
        <v>13625000</v>
      </c>
      <c r="D24" s="759">
        <v>578272086.29999995</v>
      </c>
      <c r="E24" s="760">
        <f t="shared" si="0"/>
        <v>591897086.29999995</v>
      </c>
      <c r="F24" s="759">
        <v>14125000</v>
      </c>
      <c r="G24" s="759">
        <v>637061691.39999998</v>
      </c>
      <c r="H24" s="761">
        <f t="shared" si="1"/>
        <v>651186691.39999998</v>
      </c>
    </row>
    <row r="25" spans="1:8">
      <c r="A25" s="553">
        <v>5.6</v>
      </c>
      <c r="B25" s="764" t="s">
        <v>186</v>
      </c>
      <c r="C25" s="759">
        <v>19000010</v>
      </c>
      <c r="D25" s="759">
        <v>483142905.19999999</v>
      </c>
      <c r="E25" s="760">
        <f t="shared" si="0"/>
        <v>502142915.19999999</v>
      </c>
      <c r="F25" s="759">
        <v>19000010</v>
      </c>
      <c r="G25" s="759">
        <v>699682605.89999998</v>
      </c>
      <c r="H25" s="761">
        <f t="shared" si="1"/>
        <v>718682615.89999998</v>
      </c>
    </row>
    <row r="26" spans="1:8">
      <c r="A26" s="553">
        <v>5.7</v>
      </c>
      <c r="B26" s="764" t="s">
        <v>40</v>
      </c>
      <c r="C26" s="759">
        <v>52762345</v>
      </c>
      <c r="D26" s="759">
        <v>343305161.69999999</v>
      </c>
      <c r="E26" s="760">
        <f t="shared" si="0"/>
        <v>396067506.69999999</v>
      </c>
      <c r="F26" s="759">
        <v>54463114.549999997</v>
      </c>
      <c r="G26" s="759">
        <v>380263066.80000001</v>
      </c>
      <c r="H26" s="761">
        <f t="shared" si="1"/>
        <v>434726181.35000002</v>
      </c>
    </row>
    <row r="27" spans="1:8">
      <c r="A27" s="553">
        <v>6</v>
      </c>
      <c r="B27" s="766" t="s">
        <v>658</v>
      </c>
      <c r="C27" s="759">
        <v>79763614.939999998</v>
      </c>
      <c r="D27" s="759">
        <v>116723099.23</v>
      </c>
      <c r="E27" s="760">
        <f t="shared" si="0"/>
        <v>196486714.17000002</v>
      </c>
      <c r="F27" s="759">
        <v>94272189.969999999</v>
      </c>
      <c r="G27" s="759">
        <v>99960196.976999998</v>
      </c>
      <c r="H27" s="761">
        <f t="shared" si="1"/>
        <v>194232386.947</v>
      </c>
    </row>
    <row r="28" spans="1:8">
      <c r="A28" s="553">
        <v>7</v>
      </c>
      <c r="B28" s="766" t="s">
        <v>659</v>
      </c>
      <c r="C28" s="759">
        <v>26146505.129999999</v>
      </c>
      <c r="D28" s="759">
        <v>10851165.938999999</v>
      </c>
      <c r="E28" s="760">
        <f t="shared" si="0"/>
        <v>36997671.068999998</v>
      </c>
      <c r="F28" s="759">
        <v>35159694.170000002</v>
      </c>
      <c r="G28" s="759">
        <v>7556646.8719999995</v>
      </c>
      <c r="H28" s="761">
        <f t="shared" si="1"/>
        <v>42716341.042000003</v>
      </c>
    </row>
    <row r="29" spans="1:8">
      <c r="A29" s="553">
        <v>8</v>
      </c>
      <c r="B29" s="766" t="s">
        <v>194</v>
      </c>
      <c r="C29" s="759">
        <v>0</v>
      </c>
      <c r="D29" s="759">
        <v>0</v>
      </c>
      <c r="E29" s="760">
        <f t="shared" si="0"/>
        <v>0</v>
      </c>
      <c r="F29" s="759">
        <v>0</v>
      </c>
      <c r="G29" s="759">
        <v>0</v>
      </c>
      <c r="H29" s="761">
        <f t="shared" si="1"/>
        <v>0</v>
      </c>
    </row>
    <row r="30" spans="1:8">
      <c r="A30" s="553">
        <v>9</v>
      </c>
      <c r="B30" s="767" t="s">
        <v>211</v>
      </c>
      <c r="C30" s="759">
        <f>C31+C32+C33+C34+C35+C36+C37</f>
        <v>107040800.99999999</v>
      </c>
      <c r="D30" s="759">
        <f>D31+D32+D33+D34+D35+D36+D37</f>
        <v>77298293.879999995</v>
      </c>
      <c r="E30" s="760">
        <f t="shared" si="0"/>
        <v>184339094.88</v>
      </c>
      <c r="F30" s="759">
        <f>F31+F32+F33+F34+F35+F36+F37</f>
        <v>179453122</v>
      </c>
      <c r="G30" s="759">
        <f>G31+G32+G33+G34+G35+G36+G37</f>
        <v>303181088.43000001</v>
      </c>
      <c r="H30" s="761">
        <f t="shared" si="1"/>
        <v>482634210.43000001</v>
      </c>
    </row>
    <row r="31" spans="1:8">
      <c r="A31" s="553">
        <v>9.1</v>
      </c>
      <c r="B31" s="768" t="s">
        <v>201</v>
      </c>
      <c r="C31" s="759">
        <v>2873999.9999999851</v>
      </c>
      <c r="D31" s="759">
        <v>71886034</v>
      </c>
      <c r="E31" s="760">
        <f t="shared" si="0"/>
        <v>74760033.999999985</v>
      </c>
      <c r="F31" s="759">
        <v>15968909</v>
      </c>
      <c r="G31" s="759">
        <v>210372713.65000001</v>
      </c>
      <c r="H31" s="761">
        <f t="shared" si="1"/>
        <v>226341622.65000001</v>
      </c>
    </row>
    <row r="32" spans="1:8">
      <c r="A32" s="553">
        <v>9.1999999999999993</v>
      </c>
      <c r="B32" s="768" t="s">
        <v>202</v>
      </c>
      <c r="C32" s="759">
        <v>104166801</v>
      </c>
      <c r="D32" s="759">
        <v>5412259.8799999999</v>
      </c>
      <c r="E32" s="760">
        <f t="shared" si="0"/>
        <v>109579060.88</v>
      </c>
      <c r="F32" s="759">
        <v>163484213</v>
      </c>
      <c r="G32" s="759">
        <v>92808374.780000001</v>
      </c>
      <c r="H32" s="761">
        <f t="shared" si="1"/>
        <v>256292587.78</v>
      </c>
    </row>
    <row r="33" spans="1:8">
      <c r="A33" s="553">
        <v>9.3000000000000007</v>
      </c>
      <c r="B33" s="768" t="s">
        <v>198</v>
      </c>
      <c r="C33" s="759">
        <v>0</v>
      </c>
      <c r="D33" s="759">
        <v>0</v>
      </c>
      <c r="E33" s="760">
        <f t="shared" si="0"/>
        <v>0</v>
      </c>
      <c r="F33" s="759">
        <v>0</v>
      </c>
      <c r="G33" s="759">
        <v>0</v>
      </c>
      <c r="H33" s="761">
        <f t="shared" si="1"/>
        <v>0</v>
      </c>
    </row>
    <row r="34" spans="1:8">
      <c r="A34" s="553">
        <v>9.4</v>
      </c>
      <c r="B34" s="768" t="s">
        <v>199</v>
      </c>
      <c r="C34" s="759">
        <v>0</v>
      </c>
      <c r="D34" s="759">
        <v>0</v>
      </c>
      <c r="E34" s="760">
        <f t="shared" si="0"/>
        <v>0</v>
      </c>
      <c r="F34" s="759">
        <v>0</v>
      </c>
      <c r="G34" s="759">
        <v>0</v>
      </c>
      <c r="H34" s="761">
        <f t="shared" si="1"/>
        <v>0</v>
      </c>
    </row>
    <row r="35" spans="1:8">
      <c r="A35" s="553">
        <v>9.5</v>
      </c>
      <c r="B35" s="768" t="s">
        <v>200</v>
      </c>
      <c r="C35" s="759">
        <v>0</v>
      </c>
      <c r="D35" s="759">
        <v>0</v>
      </c>
      <c r="E35" s="760">
        <f t="shared" si="0"/>
        <v>0</v>
      </c>
      <c r="F35" s="759">
        <v>0</v>
      </c>
      <c r="G35" s="759">
        <v>0</v>
      </c>
      <c r="H35" s="761">
        <f t="shared" si="1"/>
        <v>0</v>
      </c>
    </row>
    <row r="36" spans="1:8">
      <c r="A36" s="553">
        <v>9.6</v>
      </c>
      <c r="B36" s="768" t="s">
        <v>203</v>
      </c>
      <c r="C36" s="759">
        <v>0</v>
      </c>
      <c r="D36" s="759">
        <v>0</v>
      </c>
      <c r="E36" s="760">
        <f t="shared" si="0"/>
        <v>0</v>
      </c>
      <c r="F36" s="759">
        <v>0</v>
      </c>
      <c r="G36" s="759">
        <v>0</v>
      </c>
      <c r="H36" s="761">
        <f t="shared" si="1"/>
        <v>0</v>
      </c>
    </row>
    <row r="37" spans="1:8">
      <c r="A37" s="553">
        <v>9.6999999999999993</v>
      </c>
      <c r="B37" s="768" t="s">
        <v>204</v>
      </c>
      <c r="C37" s="759">
        <v>0</v>
      </c>
      <c r="D37" s="759">
        <v>0</v>
      </c>
      <c r="E37" s="760">
        <f t="shared" si="0"/>
        <v>0</v>
      </c>
      <c r="F37" s="759">
        <v>0</v>
      </c>
      <c r="G37" s="759">
        <v>0</v>
      </c>
      <c r="H37" s="761">
        <f t="shared" si="1"/>
        <v>0</v>
      </c>
    </row>
    <row r="38" spans="1:8">
      <c r="A38" s="553">
        <v>10</v>
      </c>
      <c r="B38" s="763" t="s">
        <v>207</v>
      </c>
      <c r="C38" s="759">
        <f>C39+C40+C41+C42</f>
        <v>166261095.7599996</v>
      </c>
      <c r="D38" s="759">
        <f>D39+D40+D41+D42</f>
        <v>2831492.6834357106</v>
      </c>
      <c r="E38" s="760">
        <f t="shared" si="0"/>
        <v>169092588.44343531</v>
      </c>
      <c r="F38" s="759">
        <f>F39+F40+F41+F42</f>
        <v>175499930.35999951</v>
      </c>
      <c r="G38" s="759">
        <f>G39+G40+G41+G42</f>
        <v>1698607.0380097101</v>
      </c>
      <c r="H38" s="761">
        <f t="shared" si="1"/>
        <v>177198537.39800921</v>
      </c>
    </row>
    <row r="39" spans="1:8">
      <c r="A39" s="553">
        <v>10.1</v>
      </c>
      <c r="B39" s="769" t="s">
        <v>208</v>
      </c>
      <c r="C39" s="759">
        <v>3125660.1100000013</v>
      </c>
      <c r="D39" s="759">
        <v>108548.23881400001</v>
      </c>
      <c r="E39" s="760">
        <f t="shared" si="0"/>
        <v>3234208.3488140013</v>
      </c>
      <c r="F39" s="759">
        <v>22564861.569999941</v>
      </c>
      <c r="G39" s="759">
        <v>0</v>
      </c>
      <c r="H39" s="761">
        <f t="shared" si="1"/>
        <v>22564861.569999941</v>
      </c>
    </row>
    <row r="40" spans="1:8">
      <c r="A40" s="553">
        <v>10.199999999999999</v>
      </c>
      <c r="B40" s="769" t="s">
        <v>209</v>
      </c>
      <c r="C40" s="759">
        <v>0</v>
      </c>
      <c r="D40" s="759">
        <v>0</v>
      </c>
      <c r="E40" s="760">
        <f t="shared" si="0"/>
        <v>0</v>
      </c>
      <c r="F40" s="759">
        <v>0</v>
      </c>
      <c r="G40" s="759">
        <v>0</v>
      </c>
      <c r="H40" s="761">
        <f t="shared" si="1"/>
        <v>0</v>
      </c>
    </row>
    <row r="41" spans="1:8">
      <c r="A41" s="553">
        <v>10.3</v>
      </c>
      <c r="B41" s="769" t="s">
        <v>212</v>
      </c>
      <c r="C41" s="759">
        <v>163135435.64999959</v>
      </c>
      <c r="D41" s="759">
        <v>2722944.4446217106</v>
      </c>
      <c r="E41" s="760">
        <f t="shared" si="0"/>
        <v>165858380.0946213</v>
      </c>
      <c r="F41" s="759">
        <v>152935068.78999957</v>
      </c>
      <c r="G41" s="759">
        <v>1698607.0380097101</v>
      </c>
      <c r="H41" s="761">
        <f t="shared" si="1"/>
        <v>154633675.82800928</v>
      </c>
    </row>
    <row r="42" spans="1:8" ht="26.4">
      <c r="A42" s="553">
        <v>10.4</v>
      </c>
      <c r="B42" s="769" t="s">
        <v>213</v>
      </c>
      <c r="C42" s="759">
        <v>0</v>
      </c>
      <c r="D42" s="759">
        <v>0</v>
      </c>
      <c r="E42" s="760">
        <f t="shared" si="0"/>
        <v>0</v>
      </c>
      <c r="F42" s="759">
        <v>0</v>
      </c>
      <c r="G42" s="759">
        <v>0</v>
      </c>
      <c r="H42" s="761">
        <f t="shared" si="1"/>
        <v>0</v>
      </c>
    </row>
    <row r="43" spans="1:8" ht="15" thickBot="1">
      <c r="A43" s="554">
        <v>11</v>
      </c>
      <c r="B43" s="555" t="s">
        <v>210</v>
      </c>
      <c r="C43" s="770">
        <v>1629023</v>
      </c>
      <c r="D43" s="770">
        <v>522700</v>
      </c>
      <c r="E43" s="771">
        <f t="shared" si="0"/>
        <v>2151723</v>
      </c>
      <c r="F43" s="770">
        <v>281794</v>
      </c>
      <c r="G43" s="770">
        <v>2035902</v>
      </c>
      <c r="H43" s="772">
        <f t="shared" si="1"/>
        <v>2317696</v>
      </c>
    </row>
    <row r="44" spans="1:8">
      <c r="C44" s="368"/>
      <c r="D44" s="368"/>
      <c r="E44" s="368"/>
      <c r="F44" s="368"/>
      <c r="G44" s="368"/>
      <c r="H44" s="368"/>
    </row>
    <row r="45" spans="1:8">
      <c r="C45" s="368"/>
      <c r="D45" s="368"/>
      <c r="E45" s="368"/>
      <c r="F45" s="368"/>
      <c r="G45" s="368"/>
      <c r="H45" s="368"/>
    </row>
    <row r="46" spans="1:8">
      <c r="C46" s="368"/>
      <c r="D46" s="368"/>
      <c r="E46" s="368"/>
      <c r="F46" s="368"/>
      <c r="G46" s="368"/>
      <c r="H46" s="368"/>
    </row>
    <row r="47" spans="1:8">
      <c r="C47" s="368"/>
      <c r="D47" s="368"/>
      <c r="E47" s="368"/>
      <c r="F47" s="368"/>
      <c r="G47" s="368"/>
      <c r="H47" s="368"/>
    </row>
  </sheetData>
  <mergeCells count="4">
    <mergeCell ref="A4:A5"/>
    <mergeCell ref="B4:B5"/>
    <mergeCell ref="C4:E4"/>
    <mergeCell ref="F4:H4"/>
  </mergeCells>
  <pageMargins left="0.7" right="0.7" top="0.75" bottom="0.75"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Normal="100" workbookViewId="0">
      <pane xSplit="1" ySplit="4" topLeftCell="B5" activePane="bottomRight" state="frozen"/>
      <selection pane="topRight"/>
      <selection pane="bottomLeft"/>
      <selection pane="bottomRight"/>
    </sheetView>
  </sheetViews>
  <sheetFormatPr defaultColWidth="9.109375" defaultRowHeight="13.2"/>
  <cols>
    <col min="1" max="1" width="9.5546875" style="4" bestFit="1" customWidth="1"/>
    <col min="2" max="2" width="85.6640625" style="4" customWidth="1"/>
    <col min="3" max="4" width="14.44140625" style="4" bestFit="1" customWidth="1"/>
    <col min="5" max="7" width="14.6640625" style="16" bestFit="1" customWidth="1"/>
    <col min="8" max="11" width="9.6640625" style="16" customWidth="1"/>
    <col min="12" max="16384" width="9.109375" style="16"/>
  </cols>
  <sheetData>
    <row r="1" spans="1:8">
      <c r="A1" s="2" t="s">
        <v>30</v>
      </c>
      <c r="B1" s="3" t="str">
        <f>'Info '!C2</f>
        <v>JSC "Liberty Bank"</v>
      </c>
      <c r="C1" s="3"/>
    </row>
    <row r="2" spans="1:8">
      <c r="A2" s="2" t="s">
        <v>31</v>
      </c>
      <c r="B2" s="536">
        <f>'1. key ratios '!B2</f>
        <v>45107</v>
      </c>
      <c r="C2" s="6"/>
      <c r="D2" s="7"/>
      <c r="E2" s="18"/>
      <c r="F2" s="18"/>
      <c r="G2" s="18"/>
      <c r="H2" s="18"/>
    </row>
    <row r="3" spans="1:8">
      <c r="A3" s="2"/>
      <c r="B3" s="3"/>
      <c r="C3" s="6"/>
      <c r="D3" s="7"/>
      <c r="E3" s="18"/>
      <c r="F3" s="18"/>
      <c r="G3" s="18"/>
      <c r="H3" s="18"/>
    </row>
    <row r="4" spans="1:8" ht="15" customHeight="1" thickBot="1">
      <c r="A4" s="7" t="s">
        <v>96</v>
      </c>
      <c r="B4" s="86" t="s">
        <v>187</v>
      </c>
      <c r="C4" s="19" t="s">
        <v>35</v>
      </c>
    </row>
    <row r="5" spans="1:8" ht="15" customHeight="1">
      <c r="A5" s="133" t="s">
        <v>6</v>
      </c>
      <c r="B5" s="134"/>
      <c r="C5" s="279" t="str">
        <f>INT((MONTH($B$2))/3)&amp;"Q"&amp;"-"&amp;YEAR($B$2)</f>
        <v>2Q-2023</v>
      </c>
      <c r="D5" s="279" t="str">
        <f>IF(INT(MONTH($B$2))=3, "4"&amp;"Q"&amp;"-"&amp;YEAR($B$2)-1, IF(INT(MONTH($B$2))=6, "1"&amp;"Q"&amp;"-"&amp;YEAR($B$2), IF(INT(MONTH($B$2))=9, "2"&amp;"Q"&amp;"-"&amp;YEAR($B$2),IF(INT(MONTH($B$2))=12, "3"&amp;"Q"&amp;"-"&amp;YEAR($B$2), 0))))</f>
        <v>1Q-2023</v>
      </c>
      <c r="E5" s="279" t="str">
        <f>IF(INT(MONTH($B$2))=3, "3"&amp;"Q"&amp;"-"&amp;YEAR($B$2)-1, IF(INT(MONTH($B$2))=6, "4"&amp;"Q"&amp;"-"&amp;YEAR($B$2)-1, IF(INT(MONTH($B$2))=9, "1"&amp;"Q"&amp;"-"&amp;YEAR($B$2),IF(INT(MONTH($B$2))=12, "2"&amp;"Q"&amp;"-"&amp;YEAR($B$2), 0))))</f>
        <v>4Q-2022</v>
      </c>
      <c r="F5" s="279" t="str">
        <f>IF(INT(MONTH($B$2))=3, "2"&amp;"Q"&amp;"-"&amp;YEAR($B$2)-1, IF(INT(MONTH($B$2))=6, "3"&amp;"Q"&amp;"-"&amp;YEAR($B$2)-1, IF(INT(MONTH($B$2))=9, "4"&amp;"Q"&amp;"-"&amp;YEAR($B$2)-1,IF(INT(MONTH($B$2))=12, "1"&amp;"Q"&amp;"-"&amp;YEAR($B$2), 0))))</f>
        <v>3Q-2022</v>
      </c>
      <c r="G5" s="280" t="str">
        <f>IF(INT(MONTH($B$2))=3, "1"&amp;"Q"&amp;"-"&amp;YEAR($B$2)-1, IF(INT(MONTH($B$2))=6, "2"&amp;"Q"&amp;"-"&amp;YEAR($B$2)-1, IF(INT(MONTH($B$2))=9, "3"&amp;"Q"&amp;"-"&amp;YEAR($B$2)-1,IF(INT(MONTH($B$2))=12, "4"&amp;"Q"&amp;"-"&amp;YEAR($B$2)-1, 0))))</f>
        <v>2Q-2022</v>
      </c>
    </row>
    <row r="6" spans="1:8" ht="15" customHeight="1">
      <c r="A6" s="20">
        <v>1</v>
      </c>
      <c r="B6" s="211" t="s">
        <v>191</v>
      </c>
      <c r="C6" s="629">
        <f>C7+C9+C10</f>
        <v>2268079471.4187307</v>
      </c>
      <c r="D6" s="638">
        <f>D7+D9+D10</f>
        <v>2242914612.7673388</v>
      </c>
      <c r="E6" s="639">
        <f t="shared" ref="E6:G6" si="0">E7+E9+E10</f>
        <v>2319632463.9605579</v>
      </c>
      <c r="F6" s="639">
        <f t="shared" si="0"/>
        <v>2256347998</v>
      </c>
      <c r="G6" s="638">
        <f t="shared" si="0"/>
        <v>2199213262</v>
      </c>
    </row>
    <row r="7" spans="1:8" ht="15" customHeight="1">
      <c r="A7" s="20">
        <v>1.1000000000000001</v>
      </c>
      <c r="B7" s="211" t="s">
        <v>357</v>
      </c>
      <c r="C7" s="631">
        <v>2213201648.169136</v>
      </c>
      <c r="D7" s="640">
        <v>2198431158.9651175</v>
      </c>
      <c r="E7" s="641">
        <v>2275311776.6833458</v>
      </c>
      <c r="F7" s="630">
        <v>2189681516</v>
      </c>
      <c r="G7" s="640">
        <v>2115399084</v>
      </c>
    </row>
    <row r="8" spans="1:8">
      <c r="A8" s="20" t="s">
        <v>14</v>
      </c>
      <c r="B8" s="211" t="s">
        <v>95</v>
      </c>
      <c r="C8" s="630">
        <v>0</v>
      </c>
      <c r="D8" s="640">
        <v>0</v>
      </c>
      <c r="E8" s="641">
        <v>0</v>
      </c>
      <c r="F8" s="630">
        <v>0</v>
      </c>
      <c r="G8" s="640">
        <v>0</v>
      </c>
    </row>
    <row r="9" spans="1:8" ht="15" customHeight="1">
      <c r="A9" s="20">
        <v>1.2</v>
      </c>
      <c r="B9" s="212" t="s">
        <v>94</v>
      </c>
      <c r="C9" s="630">
        <v>44114198.479594752</v>
      </c>
      <c r="D9" s="640">
        <v>33719829.032221504</v>
      </c>
      <c r="E9" s="641">
        <v>33496202.98721201</v>
      </c>
      <c r="F9" s="630">
        <v>55902857</v>
      </c>
      <c r="G9" s="640">
        <v>69844562</v>
      </c>
    </row>
    <row r="10" spans="1:8" ht="15" customHeight="1">
      <c r="A10" s="20">
        <v>1.3</v>
      </c>
      <c r="B10" s="211" t="s">
        <v>28</v>
      </c>
      <c r="C10" s="631">
        <v>10763624.77</v>
      </c>
      <c r="D10" s="640">
        <v>10763624.77</v>
      </c>
      <c r="E10" s="642">
        <v>10824484.289999999</v>
      </c>
      <c r="F10" s="630">
        <v>10763625</v>
      </c>
      <c r="G10" s="643">
        <v>13969616</v>
      </c>
    </row>
    <row r="11" spans="1:8" ht="15" customHeight="1">
      <c r="A11" s="20">
        <v>2</v>
      </c>
      <c r="B11" s="211" t="s">
        <v>188</v>
      </c>
      <c r="C11" s="630">
        <v>4467292.0140835429</v>
      </c>
      <c r="D11" s="640">
        <v>15507878.162166128</v>
      </c>
      <c r="E11" s="641">
        <v>16964315.872999772</v>
      </c>
      <c r="F11" s="630">
        <v>21776208</v>
      </c>
      <c r="G11" s="640">
        <v>18470152</v>
      </c>
    </row>
    <row r="12" spans="1:8" ht="15" customHeight="1">
      <c r="A12" s="20">
        <v>3</v>
      </c>
      <c r="B12" s="211" t="s">
        <v>189</v>
      </c>
      <c r="C12" s="631">
        <v>451569288.71260834</v>
      </c>
      <c r="D12" s="640">
        <v>451569288.71260834</v>
      </c>
      <c r="E12" s="642">
        <v>452774511.31249994</v>
      </c>
      <c r="F12" s="630">
        <v>395236760</v>
      </c>
      <c r="G12" s="643">
        <v>395236760</v>
      </c>
    </row>
    <row r="13" spans="1:8" ht="15" customHeight="1" thickBot="1">
      <c r="A13" s="22">
        <v>4</v>
      </c>
      <c r="B13" s="23" t="s">
        <v>190</v>
      </c>
      <c r="C13" s="213">
        <f>C6+C11+C12</f>
        <v>2724116052.1454225</v>
      </c>
      <c r="D13" s="278">
        <f>D6+D11+D12</f>
        <v>2709991779.6421132</v>
      </c>
      <c r="E13" s="278">
        <f t="shared" ref="E13:G13" si="1">E6+E11+E12</f>
        <v>2789371291.1460576</v>
      </c>
      <c r="F13" s="213">
        <f t="shared" si="1"/>
        <v>2673360966</v>
      </c>
      <c r="G13" s="278">
        <f t="shared" si="1"/>
        <v>2612920174</v>
      </c>
    </row>
    <row r="14" spans="1:8">
      <c r="B14" s="26"/>
    </row>
    <row r="15" spans="1:8" ht="26.4">
      <c r="B15" s="27" t="s">
        <v>358</v>
      </c>
    </row>
    <row r="16" spans="1:8">
      <c r="B16" s="27"/>
    </row>
    <row r="17" s="16" customFormat="1" ht="10.199999999999999"/>
    <row r="18" s="16" customFormat="1" ht="10.199999999999999"/>
    <row r="19" s="16" customFormat="1" ht="10.199999999999999"/>
    <row r="20" s="16" customFormat="1" ht="10.199999999999999"/>
    <row r="21" s="16" customFormat="1" ht="10.199999999999999"/>
    <row r="22" s="16" customFormat="1" ht="10.199999999999999"/>
    <row r="23" s="16" customFormat="1" ht="10.199999999999999"/>
    <row r="24" s="16" customFormat="1" ht="10.199999999999999"/>
    <row r="25" s="16" customFormat="1" ht="10.199999999999999"/>
    <row r="26" s="16" customFormat="1" ht="10.199999999999999"/>
    <row r="27" s="16" customFormat="1" ht="10.199999999999999"/>
    <row r="28" s="16" customFormat="1" ht="10.199999999999999"/>
    <row r="29" s="16" customFormat="1" ht="10.199999999999999"/>
  </sheetData>
  <pageMargins left="0.7" right="0.7" top="0.75" bottom="0.75" header="0.3" footer="0.3"/>
  <pageSetup paperSize="9"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zoomScaleNormal="100" workbookViewId="0">
      <pane xSplit="1" ySplit="4" topLeftCell="B5" activePane="bottomRight" state="frozen"/>
      <selection pane="topRight"/>
      <selection pane="bottomLeft"/>
      <selection pane="bottomRight"/>
    </sheetView>
  </sheetViews>
  <sheetFormatPr defaultColWidth="9.109375" defaultRowHeight="13.8"/>
  <cols>
    <col min="1" max="1" width="9.5546875" style="4" bestFit="1" customWidth="1"/>
    <col min="2" max="2" width="62.88671875" style="4" customWidth="1"/>
    <col min="3" max="3" width="28.109375" style="4" customWidth="1"/>
    <col min="4" max="16384" width="9.109375" style="5"/>
  </cols>
  <sheetData>
    <row r="1" spans="1:3">
      <c r="A1" s="2" t="s">
        <v>30</v>
      </c>
      <c r="B1" s="3" t="str">
        <f>'Info '!C2</f>
        <v>JSC "Liberty Bank"</v>
      </c>
    </row>
    <row r="2" spans="1:3">
      <c r="A2" s="2" t="s">
        <v>31</v>
      </c>
      <c r="B2" s="536">
        <f>'1. key ratios '!B2</f>
        <v>45107</v>
      </c>
    </row>
    <row r="4" spans="1:3" ht="27.9" customHeight="1" thickBot="1">
      <c r="A4" s="28" t="s">
        <v>41</v>
      </c>
      <c r="B4" s="29" t="s">
        <v>163</v>
      </c>
      <c r="C4" s="30"/>
    </row>
    <row r="5" spans="1:3">
      <c r="A5" s="31"/>
      <c r="B5" s="272" t="s">
        <v>42</v>
      </c>
      <c r="C5" s="273" t="s">
        <v>371</v>
      </c>
    </row>
    <row r="6" spans="1:3">
      <c r="A6" s="531">
        <v>1</v>
      </c>
      <c r="B6" s="537" t="s">
        <v>714</v>
      </c>
      <c r="C6" s="543" t="s">
        <v>717</v>
      </c>
    </row>
    <row r="7" spans="1:3">
      <c r="A7" s="531">
        <v>2</v>
      </c>
      <c r="B7" s="537" t="s">
        <v>718</v>
      </c>
      <c r="C7" s="543" t="s">
        <v>719</v>
      </c>
    </row>
    <row r="8" spans="1:3">
      <c r="A8" s="531">
        <v>3</v>
      </c>
      <c r="B8" s="537" t="s">
        <v>720</v>
      </c>
      <c r="C8" s="543" t="s">
        <v>721</v>
      </c>
    </row>
    <row r="9" spans="1:3">
      <c r="A9" s="531">
        <v>4</v>
      </c>
      <c r="B9" s="537" t="s">
        <v>722</v>
      </c>
      <c r="C9" s="543" t="s">
        <v>721</v>
      </c>
    </row>
    <row r="10" spans="1:3">
      <c r="A10" s="531">
        <v>5</v>
      </c>
      <c r="B10" s="537" t="s">
        <v>723</v>
      </c>
      <c r="C10" s="543" t="s">
        <v>721</v>
      </c>
    </row>
    <row r="11" spans="1:3">
      <c r="A11" s="32"/>
      <c r="B11" s="33"/>
      <c r="C11" s="34"/>
    </row>
    <row r="12" spans="1:3">
      <c r="A12" s="32"/>
      <c r="B12" s="274"/>
      <c r="C12" s="275"/>
    </row>
    <row r="13" spans="1:3" ht="26.4">
      <c r="A13" s="32"/>
      <c r="B13" s="276" t="s">
        <v>43</v>
      </c>
      <c r="C13" s="277" t="s">
        <v>372</v>
      </c>
    </row>
    <row r="14" spans="1:3">
      <c r="A14" s="531">
        <v>1</v>
      </c>
      <c r="B14" s="537" t="s">
        <v>715</v>
      </c>
      <c r="C14" s="544" t="s">
        <v>724</v>
      </c>
    </row>
    <row r="15" spans="1:3">
      <c r="A15" s="531">
        <v>2</v>
      </c>
      <c r="B15" s="538" t="s">
        <v>725</v>
      </c>
      <c r="C15" s="542" t="s">
        <v>726</v>
      </c>
    </row>
    <row r="16" spans="1:3">
      <c r="A16" s="531">
        <v>3</v>
      </c>
      <c r="B16" s="545" t="s">
        <v>727</v>
      </c>
      <c r="C16" s="544" t="s">
        <v>728</v>
      </c>
    </row>
    <row r="17" spans="1:3">
      <c r="A17" s="32"/>
      <c r="B17" s="33"/>
      <c r="C17" s="35"/>
    </row>
    <row r="18" spans="1:3" ht="15.75" customHeight="1">
      <c r="A18" s="32"/>
      <c r="B18" s="33"/>
      <c r="C18" s="36"/>
    </row>
    <row r="19" spans="1:3" ht="30" customHeight="1">
      <c r="A19" s="32"/>
      <c r="B19" s="824" t="s">
        <v>44</v>
      </c>
      <c r="C19" s="825"/>
    </row>
    <row r="20" spans="1:3">
      <c r="A20" s="644">
        <v>1</v>
      </c>
      <c r="B20" s="537" t="s">
        <v>729</v>
      </c>
      <c r="C20" s="645">
        <v>0.96239859066808831</v>
      </c>
    </row>
    <row r="21" spans="1:3" s="530" customFormat="1">
      <c r="A21" s="644">
        <v>2</v>
      </c>
      <c r="B21" s="537" t="s">
        <v>730</v>
      </c>
      <c r="C21" s="646">
        <v>3.7601409331911674E-2</v>
      </c>
    </row>
    <row r="22" spans="1:3" s="530" customFormat="1">
      <c r="A22" s="644"/>
      <c r="B22" s="537"/>
      <c r="C22" s="546"/>
    </row>
    <row r="23" spans="1:3" ht="15.75" customHeight="1">
      <c r="A23" s="32"/>
      <c r="B23" s="33"/>
      <c r="C23" s="34"/>
    </row>
    <row r="24" spans="1:3" ht="29.25" customHeight="1">
      <c r="A24" s="32"/>
      <c r="B24" s="824" t="s">
        <v>45</v>
      </c>
      <c r="C24" s="825"/>
    </row>
    <row r="25" spans="1:3" s="530" customFormat="1">
      <c r="A25" s="531">
        <v>1</v>
      </c>
      <c r="B25" s="540" t="s">
        <v>718</v>
      </c>
      <c r="C25" s="645">
        <v>0.30661797782283562</v>
      </c>
    </row>
    <row r="26" spans="1:3" s="530" customFormat="1">
      <c r="A26" s="539">
        <v>2</v>
      </c>
      <c r="B26" s="541" t="s">
        <v>731</v>
      </c>
      <c r="C26" s="645">
        <v>0.30661797782283562</v>
      </c>
    </row>
    <row r="27" spans="1:3" s="530" customFormat="1">
      <c r="A27" s="539">
        <v>3</v>
      </c>
      <c r="B27" s="540" t="s">
        <v>732</v>
      </c>
      <c r="C27" s="646">
        <v>0.30661797782283562</v>
      </c>
    </row>
    <row r="28" spans="1:3" s="530" customFormat="1">
      <c r="A28" s="531"/>
      <c r="B28" s="528"/>
      <c r="C28" s="527"/>
    </row>
    <row r="29" spans="1:3" ht="14.4" thickBot="1">
      <c r="A29" s="37"/>
      <c r="B29" s="38"/>
      <c r="C29" s="39"/>
    </row>
  </sheetData>
  <mergeCells count="2">
    <mergeCell ref="B24:C24"/>
    <mergeCell ref="B19:C19"/>
  </mergeCells>
  <dataValidations count="1">
    <dataValidation type="list" allowBlank="1" showInputMessage="1" showErrorMessage="1" sqref="C6:C11" xr:uid="{00000000-0002-0000-0600-000000000000}">
      <formula1>"Independent chair, Non-independent chair, Independent member, Non-independent member"</formula1>
    </dataValidation>
  </dataValidations>
  <pageMargins left="0.7" right="0.7" top="0.75" bottom="0.75" header="0.3" footer="0.3"/>
  <pageSetup scale="8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6" activePane="bottomRight" state="frozen"/>
      <selection pane="topRight"/>
      <selection pane="bottomLeft"/>
      <selection pane="bottomRight"/>
    </sheetView>
  </sheetViews>
  <sheetFormatPr defaultColWidth="9.109375" defaultRowHeight="13.8"/>
  <cols>
    <col min="1" max="1" width="9.5546875" style="4" bestFit="1" customWidth="1"/>
    <col min="2" max="2" width="54.33203125" style="4" customWidth="1"/>
    <col min="3" max="3" width="28" style="4" customWidth="1"/>
    <col min="4" max="4" width="22.44140625" style="4" customWidth="1"/>
    <col min="5" max="5" width="22.33203125" style="4" customWidth="1"/>
    <col min="6" max="6" width="12" style="5" bestFit="1" customWidth="1"/>
    <col min="7" max="7" width="12.5546875" style="5" bestFit="1" customWidth="1"/>
    <col min="8" max="16384" width="9.109375" style="5"/>
  </cols>
  <sheetData>
    <row r="1" spans="1:7">
      <c r="A1" s="168" t="s">
        <v>30</v>
      </c>
      <c r="B1" s="3" t="str">
        <f>'Info '!C2</f>
        <v>JSC "Liberty Bank"</v>
      </c>
      <c r="C1" s="50"/>
      <c r="D1" s="50"/>
      <c r="E1" s="50"/>
      <c r="F1" s="14"/>
    </row>
    <row r="2" spans="1:7" s="40" customFormat="1" ht="15.75" customHeight="1">
      <c r="A2" s="168" t="s">
        <v>31</v>
      </c>
      <c r="B2" s="536">
        <f>'1. key ratios '!B2</f>
        <v>45107</v>
      </c>
    </row>
    <row r="3" spans="1:7" s="40" customFormat="1" ht="15.75" customHeight="1">
      <c r="A3" s="168"/>
    </row>
    <row r="4" spans="1:7" s="40" customFormat="1" ht="15.75" customHeight="1" thickBot="1">
      <c r="A4" s="169" t="s">
        <v>99</v>
      </c>
      <c r="B4" s="830" t="s">
        <v>225</v>
      </c>
      <c r="C4" s="831"/>
      <c r="D4" s="831"/>
      <c r="E4" s="831"/>
    </row>
    <row r="5" spans="1:7" s="44" customFormat="1" ht="17.399999999999999" customHeight="1">
      <c r="A5" s="118"/>
      <c r="B5" s="119"/>
      <c r="C5" s="42" t="s">
        <v>0</v>
      </c>
      <c r="D5" s="42" t="s">
        <v>1</v>
      </c>
      <c r="E5" s="43" t="s">
        <v>2</v>
      </c>
    </row>
    <row r="6" spans="1:7" s="14" customFormat="1" ht="14.4" customHeight="1">
      <c r="A6" s="170"/>
      <c r="B6" s="826" t="s">
        <v>232</v>
      </c>
      <c r="C6" s="826" t="s">
        <v>660</v>
      </c>
      <c r="D6" s="828" t="s">
        <v>98</v>
      </c>
      <c r="E6" s="829"/>
      <c r="G6" s="5"/>
    </row>
    <row r="7" spans="1:7" s="14" customFormat="1" ht="99.6" customHeight="1">
      <c r="A7" s="170"/>
      <c r="B7" s="827"/>
      <c r="C7" s="826"/>
      <c r="D7" s="710" t="s">
        <v>97</v>
      </c>
      <c r="E7" s="196" t="s">
        <v>233</v>
      </c>
      <c r="G7" s="5"/>
    </row>
    <row r="8" spans="1:7" ht="20.399999999999999">
      <c r="A8" s="553">
        <v>1</v>
      </c>
      <c r="B8" s="711" t="s">
        <v>561</v>
      </c>
      <c r="C8" s="647">
        <f>SUM(C9:C11)</f>
        <v>503820580.21999997</v>
      </c>
      <c r="D8" s="647">
        <f>SUM(D9:D11)</f>
        <v>0</v>
      </c>
      <c r="E8" s="712">
        <f>C8-D8</f>
        <v>503820580.21999997</v>
      </c>
      <c r="F8" s="14"/>
    </row>
    <row r="9" spans="1:7" ht="14.4">
      <c r="A9" s="553">
        <v>1.1000000000000001</v>
      </c>
      <c r="B9" s="343" t="s">
        <v>562</v>
      </c>
      <c r="C9" s="647">
        <v>317933059.18000001</v>
      </c>
      <c r="D9" s="647"/>
      <c r="E9" s="712">
        <f t="shared" ref="E9:E34" si="0">C9-D9</f>
        <v>317933059.18000001</v>
      </c>
      <c r="F9" s="14"/>
    </row>
    <row r="10" spans="1:7" ht="14.4">
      <c r="A10" s="553">
        <v>1.2</v>
      </c>
      <c r="B10" s="343" t="s">
        <v>563</v>
      </c>
      <c r="C10" s="647">
        <v>73926399.219999999</v>
      </c>
      <c r="D10" s="647"/>
      <c r="E10" s="712">
        <f t="shared" si="0"/>
        <v>73926399.219999999</v>
      </c>
      <c r="F10" s="14"/>
    </row>
    <row r="11" spans="1:7" ht="14.4">
      <c r="A11" s="553">
        <v>1.3</v>
      </c>
      <c r="B11" s="343" t="s">
        <v>564</v>
      </c>
      <c r="C11" s="647">
        <v>111961121.81999999</v>
      </c>
      <c r="D11" s="647"/>
      <c r="E11" s="712">
        <f t="shared" si="0"/>
        <v>111961121.81999999</v>
      </c>
      <c r="F11" s="14"/>
    </row>
    <row r="12" spans="1:7" ht="14.4">
      <c r="A12" s="553">
        <v>2</v>
      </c>
      <c r="B12" s="328" t="s">
        <v>565</v>
      </c>
      <c r="C12" s="647"/>
      <c r="D12" s="647"/>
      <c r="E12" s="712">
        <f t="shared" si="0"/>
        <v>0</v>
      </c>
      <c r="F12" s="14"/>
    </row>
    <row r="13" spans="1:7" ht="14.4">
      <c r="A13" s="553">
        <v>2.1</v>
      </c>
      <c r="B13" s="341" t="s">
        <v>566</v>
      </c>
      <c r="C13" s="647"/>
      <c r="D13" s="647"/>
      <c r="E13" s="712">
        <f t="shared" si="0"/>
        <v>0</v>
      </c>
      <c r="F13" s="14"/>
    </row>
    <row r="14" spans="1:7" ht="20.399999999999999">
      <c r="A14" s="553">
        <v>3</v>
      </c>
      <c r="B14" s="330" t="s">
        <v>567</v>
      </c>
      <c r="C14" s="647"/>
      <c r="D14" s="647"/>
      <c r="E14" s="712">
        <f t="shared" si="0"/>
        <v>0</v>
      </c>
      <c r="F14" s="14"/>
    </row>
    <row r="15" spans="1:7" ht="14.4">
      <c r="A15" s="553">
        <v>4</v>
      </c>
      <c r="B15" s="331" t="s">
        <v>568</v>
      </c>
      <c r="C15" s="647"/>
      <c r="D15" s="647"/>
      <c r="E15" s="712">
        <f t="shared" si="0"/>
        <v>0</v>
      </c>
      <c r="F15" s="14"/>
    </row>
    <row r="16" spans="1:7" ht="20.399999999999999">
      <c r="A16" s="553">
        <v>5</v>
      </c>
      <c r="B16" s="332" t="s">
        <v>569</v>
      </c>
      <c r="C16" s="647">
        <f>SUM(C17:C19)</f>
        <v>95429768.973535776</v>
      </c>
      <c r="D16" s="647">
        <f>SUM(D17:D19)</f>
        <v>0</v>
      </c>
      <c r="E16" s="712">
        <f t="shared" si="0"/>
        <v>95429768.973535776</v>
      </c>
      <c r="F16" s="14"/>
    </row>
    <row r="17" spans="1:6" ht="14.4">
      <c r="A17" s="553">
        <v>5.0999999999999996</v>
      </c>
      <c r="B17" s="333" t="s">
        <v>570</v>
      </c>
      <c r="C17" s="647"/>
      <c r="D17" s="647"/>
      <c r="E17" s="712">
        <f t="shared" si="0"/>
        <v>0</v>
      </c>
      <c r="F17" s="14"/>
    </row>
    <row r="18" spans="1:6" ht="14.4">
      <c r="A18" s="553">
        <v>5.2</v>
      </c>
      <c r="B18" s="333" t="s">
        <v>571</v>
      </c>
      <c r="C18" s="647">
        <v>95429768.973535776</v>
      </c>
      <c r="D18" s="647"/>
      <c r="E18" s="712">
        <f t="shared" si="0"/>
        <v>95429768.973535776</v>
      </c>
      <c r="F18" s="14"/>
    </row>
    <row r="19" spans="1:6" ht="14.4">
      <c r="A19" s="553">
        <v>5.3</v>
      </c>
      <c r="B19" s="334" t="s">
        <v>572</v>
      </c>
      <c r="C19" s="647"/>
      <c r="D19" s="647"/>
      <c r="E19" s="712">
        <f t="shared" si="0"/>
        <v>0</v>
      </c>
      <c r="F19" s="14"/>
    </row>
    <row r="20" spans="1:6" ht="14.4">
      <c r="A20" s="553">
        <v>6</v>
      </c>
      <c r="B20" s="330" t="s">
        <v>573</v>
      </c>
      <c r="C20" s="647">
        <f>SUM(C21:C22)</f>
        <v>2804737607.6211257</v>
      </c>
      <c r="D20" s="647">
        <f>SUM(D21:D22)</f>
        <v>0</v>
      </c>
      <c r="E20" s="712">
        <f t="shared" si="0"/>
        <v>2804737607.6211257</v>
      </c>
      <c r="F20" s="14"/>
    </row>
    <row r="21" spans="1:6" ht="14.4">
      <c r="A21" s="553">
        <v>6.1</v>
      </c>
      <c r="B21" s="333" t="s">
        <v>571</v>
      </c>
      <c r="C21" s="648">
        <v>210638882.4510349</v>
      </c>
      <c r="D21" s="648"/>
      <c r="E21" s="713">
        <f t="shared" si="0"/>
        <v>210638882.4510349</v>
      </c>
      <c r="F21" s="14"/>
    </row>
    <row r="22" spans="1:6" ht="14.4">
      <c r="A22" s="553">
        <v>6.2</v>
      </c>
      <c r="B22" s="334" t="s">
        <v>572</v>
      </c>
      <c r="C22" s="648">
        <v>2594098725.1700907</v>
      </c>
      <c r="D22" s="648"/>
      <c r="E22" s="713">
        <f t="shared" si="0"/>
        <v>2594098725.1700907</v>
      </c>
      <c r="F22" s="14"/>
    </row>
    <row r="23" spans="1:6" ht="14.4">
      <c r="A23" s="553">
        <v>7</v>
      </c>
      <c r="B23" s="328" t="s">
        <v>574</v>
      </c>
      <c r="C23" s="648">
        <v>106733.3</v>
      </c>
      <c r="D23" s="648">
        <v>106733.3</v>
      </c>
      <c r="E23" s="713">
        <f t="shared" si="0"/>
        <v>0</v>
      </c>
      <c r="F23" s="14"/>
    </row>
    <row r="24" spans="1:6" ht="20.399999999999999">
      <c r="A24" s="553">
        <v>8</v>
      </c>
      <c r="B24" s="335" t="s">
        <v>575</v>
      </c>
      <c r="C24" s="648"/>
      <c r="D24" s="648"/>
      <c r="E24" s="713">
        <f t="shared" si="0"/>
        <v>0</v>
      </c>
      <c r="F24" s="14"/>
    </row>
    <row r="25" spans="1:6" ht="14.4">
      <c r="A25" s="553">
        <v>9</v>
      </c>
      <c r="B25" s="331" t="s">
        <v>576</v>
      </c>
      <c r="C25" s="648">
        <f>SUM(C26:C27)</f>
        <v>185810770.83000004</v>
      </c>
      <c r="D25" s="648">
        <f>SUM(D26:D27)</f>
        <v>22428115.0071842</v>
      </c>
      <c r="E25" s="713">
        <f t="shared" si="0"/>
        <v>163382655.82281584</v>
      </c>
      <c r="F25" s="14"/>
    </row>
    <row r="26" spans="1:6" ht="14.4">
      <c r="A26" s="553">
        <v>9.1</v>
      </c>
      <c r="B26" s="333" t="s">
        <v>577</v>
      </c>
      <c r="C26" s="648">
        <v>183803183.83000004</v>
      </c>
      <c r="D26" s="648">
        <v>22428115.0071842</v>
      </c>
      <c r="E26" s="713">
        <f t="shared" si="0"/>
        <v>161375068.82281584</v>
      </c>
      <c r="F26" s="14"/>
    </row>
    <row r="27" spans="1:6" ht="14.4">
      <c r="A27" s="553">
        <v>9.1999999999999993</v>
      </c>
      <c r="B27" s="333" t="s">
        <v>578</v>
      </c>
      <c r="C27" s="648">
        <v>2007587</v>
      </c>
      <c r="D27" s="648"/>
      <c r="E27" s="713">
        <f t="shared" si="0"/>
        <v>2007587</v>
      </c>
      <c r="F27" s="14"/>
    </row>
    <row r="28" spans="1:6" ht="14.4">
      <c r="A28" s="553">
        <v>10</v>
      </c>
      <c r="B28" s="331" t="s">
        <v>579</v>
      </c>
      <c r="C28" s="648">
        <f>SUM(C29:C30)</f>
        <v>59047868.039999984</v>
      </c>
      <c r="D28" s="648">
        <f>SUM(D29:D30)</f>
        <v>59047868.040000021</v>
      </c>
      <c r="E28" s="713">
        <f t="shared" si="0"/>
        <v>0</v>
      </c>
      <c r="F28" s="14"/>
    </row>
    <row r="29" spans="1:6" ht="14.4">
      <c r="A29" s="553">
        <v>10.1</v>
      </c>
      <c r="B29" s="333" t="s">
        <v>580</v>
      </c>
      <c r="C29" s="648"/>
      <c r="D29" s="648"/>
      <c r="E29" s="713">
        <f t="shared" si="0"/>
        <v>0</v>
      </c>
      <c r="F29" s="14"/>
    </row>
    <row r="30" spans="1:6" ht="14.4">
      <c r="A30" s="553">
        <v>10.199999999999999</v>
      </c>
      <c r="B30" s="333" t="s">
        <v>581</v>
      </c>
      <c r="C30" s="648">
        <v>59047868.039999984</v>
      </c>
      <c r="D30" s="648">
        <v>59047868.040000021</v>
      </c>
      <c r="E30" s="713">
        <f t="shared" si="0"/>
        <v>0</v>
      </c>
      <c r="F30" s="14"/>
    </row>
    <row r="31" spans="1:6" ht="14.4">
      <c r="A31" s="553">
        <v>11</v>
      </c>
      <c r="B31" s="331" t="s">
        <v>582</v>
      </c>
      <c r="C31" s="648">
        <f>SUM(C32:C33)</f>
        <v>2176710.61</v>
      </c>
      <c r="D31" s="648">
        <f>SUM(D32:D33)</f>
        <v>0</v>
      </c>
      <c r="E31" s="713">
        <f t="shared" si="0"/>
        <v>2176710.61</v>
      </c>
      <c r="F31" s="14"/>
    </row>
    <row r="32" spans="1:6" ht="14.4">
      <c r="A32" s="553">
        <v>11.1</v>
      </c>
      <c r="B32" s="333" t="s">
        <v>583</v>
      </c>
      <c r="C32" s="648">
        <v>2176710.61</v>
      </c>
      <c r="D32" s="648"/>
      <c r="E32" s="713">
        <f t="shared" si="0"/>
        <v>2176710.61</v>
      </c>
      <c r="F32" s="14"/>
    </row>
    <row r="33" spans="1:7" ht="14.4">
      <c r="A33" s="553">
        <v>11.2</v>
      </c>
      <c r="B33" s="333" t="s">
        <v>584</v>
      </c>
      <c r="C33" s="648"/>
      <c r="D33" s="648"/>
      <c r="E33" s="713">
        <f t="shared" si="0"/>
        <v>0</v>
      </c>
      <c r="F33" s="14"/>
    </row>
    <row r="34" spans="1:7" ht="14.4">
      <c r="A34" s="553">
        <v>13</v>
      </c>
      <c r="B34" s="331" t="s">
        <v>585</v>
      </c>
      <c r="C34" s="648">
        <v>87684505.081999987</v>
      </c>
      <c r="D34" s="648"/>
      <c r="E34" s="713">
        <f t="shared" si="0"/>
        <v>87684505.081999987</v>
      </c>
      <c r="F34" s="14"/>
    </row>
    <row r="35" spans="1:7" ht="14.4">
      <c r="A35" s="553">
        <v>13.1</v>
      </c>
      <c r="B35" s="714" t="s">
        <v>586</v>
      </c>
      <c r="C35" s="648"/>
      <c r="D35" s="648"/>
      <c r="E35" s="713"/>
      <c r="F35" s="14"/>
    </row>
    <row r="36" spans="1:7" ht="14.4">
      <c r="A36" s="553">
        <v>13.2</v>
      </c>
      <c r="B36" s="714" t="s">
        <v>587</v>
      </c>
      <c r="C36" s="648"/>
      <c r="D36" s="648"/>
      <c r="E36" s="713"/>
      <c r="F36" s="14"/>
    </row>
    <row r="37" spans="1:7" ht="27" thickBot="1">
      <c r="A37" s="102"/>
      <c r="B37" s="171" t="s">
        <v>234</v>
      </c>
      <c r="C37" s="556">
        <f>SUM(C8,C12,C14,C15,C16,C20,C23,C24,C25,C28,C31,C34)</f>
        <v>3738814544.6766615</v>
      </c>
      <c r="D37" s="556">
        <f t="shared" ref="D37:E37" si="1">SUM(D8,D12,D14,D15,D16,D20,D23,D24,D25,D28,D31,D34)</f>
        <v>81582716.347184226</v>
      </c>
      <c r="E37" s="715">
        <f t="shared" si="1"/>
        <v>3657231828.3294773</v>
      </c>
    </row>
    <row r="38" spans="1:7">
      <c r="A38" s="5"/>
      <c r="B38" s="5"/>
      <c r="C38" s="5"/>
      <c r="D38" s="5"/>
      <c r="E38" s="5"/>
    </row>
    <row r="39" spans="1:7">
      <c r="A39" s="5"/>
      <c r="B39" s="5"/>
      <c r="C39" s="5"/>
      <c r="D39" s="5"/>
      <c r="E39" s="5"/>
    </row>
    <row r="41" spans="1:7" s="4" customFormat="1">
      <c r="B41" s="45"/>
      <c r="F41" s="5"/>
      <c r="G41" s="5"/>
    </row>
    <row r="42" spans="1:7" s="4" customFormat="1">
      <c r="B42" s="45"/>
      <c r="F42" s="5"/>
      <c r="G42" s="5"/>
    </row>
    <row r="43" spans="1:7" s="4" customFormat="1">
      <c r="B43" s="45"/>
      <c r="F43" s="5"/>
      <c r="G43" s="5"/>
    </row>
    <row r="44" spans="1:7" s="4" customFormat="1">
      <c r="B44" s="45"/>
      <c r="F44" s="5"/>
      <c r="G44" s="5"/>
    </row>
    <row r="45" spans="1:7" s="4" customFormat="1">
      <c r="B45" s="45"/>
      <c r="F45" s="5"/>
      <c r="G45" s="5"/>
    </row>
    <row r="46" spans="1:7" s="4" customFormat="1">
      <c r="B46" s="45"/>
      <c r="F46" s="5"/>
      <c r="G46" s="5"/>
    </row>
    <row r="47" spans="1:7" s="4" customFormat="1">
      <c r="B47" s="45"/>
      <c r="F47" s="5"/>
      <c r="G47" s="5"/>
    </row>
    <row r="48" spans="1:7" s="4" customFormat="1">
      <c r="B48" s="45"/>
      <c r="F48" s="5"/>
      <c r="G48" s="5"/>
    </row>
    <row r="49" spans="2:7" s="4" customFormat="1">
      <c r="B49" s="45"/>
      <c r="F49" s="5"/>
      <c r="G49" s="5"/>
    </row>
    <row r="50" spans="2:7" s="4" customFormat="1">
      <c r="B50" s="45"/>
      <c r="F50" s="5"/>
      <c r="G50" s="5"/>
    </row>
    <row r="51" spans="2:7" s="4" customFormat="1">
      <c r="B51" s="45"/>
      <c r="F51" s="5"/>
      <c r="G51" s="5"/>
    </row>
    <row r="52" spans="2:7" s="4" customFormat="1">
      <c r="B52" s="45"/>
      <c r="F52" s="5"/>
      <c r="G52" s="5"/>
    </row>
    <row r="53" spans="2:7" s="4" customFormat="1">
      <c r="B53" s="45"/>
      <c r="F53" s="5"/>
      <c r="G53" s="5"/>
    </row>
  </sheetData>
  <mergeCells count="4">
    <mergeCell ref="B6:B7"/>
    <mergeCell ref="C6:C7"/>
    <mergeCell ref="D6:E6"/>
    <mergeCell ref="B4:E4"/>
  </mergeCells>
  <pageMargins left="0.7" right="0.7"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pane="topRight"/>
      <selection pane="bottomLeft"/>
      <selection pane="bottomRight"/>
    </sheetView>
  </sheetViews>
  <sheetFormatPr defaultColWidth="9.109375" defaultRowHeight="13.2" outlineLevelRow="1"/>
  <cols>
    <col min="1" max="1" width="9.5546875" style="4" bestFit="1" customWidth="1"/>
    <col min="2" max="2" width="106.109375" style="4" customWidth="1"/>
    <col min="3" max="3" width="18.88671875" style="4" customWidth="1"/>
    <col min="4" max="4" width="25.44140625" style="4" customWidth="1"/>
    <col min="5" max="5" width="24.33203125" style="4" customWidth="1"/>
    <col min="6" max="6" width="24" style="4" customWidth="1"/>
    <col min="7" max="7" width="10" style="4" bestFit="1" customWidth="1"/>
    <col min="8" max="8" width="12" style="4" bestFit="1" customWidth="1"/>
    <col min="9" max="9" width="12.5546875" style="4" bestFit="1" customWidth="1"/>
    <col min="10" max="16384" width="9.109375" style="4"/>
  </cols>
  <sheetData>
    <row r="1" spans="1:6">
      <c r="A1" s="2" t="s">
        <v>30</v>
      </c>
      <c r="B1" s="3" t="str">
        <f>'Info '!C2</f>
        <v>JSC "Liberty Bank"</v>
      </c>
    </row>
    <row r="2" spans="1:6" s="40" customFormat="1" ht="15.75" customHeight="1">
      <c r="A2" s="2" t="s">
        <v>31</v>
      </c>
      <c r="B2" s="536">
        <f>'1. key ratios '!B2</f>
        <v>45107</v>
      </c>
      <c r="C2" s="4"/>
      <c r="D2" s="4"/>
      <c r="E2" s="4"/>
      <c r="F2" s="4"/>
    </row>
    <row r="3" spans="1:6" s="40" customFormat="1" ht="15.75" customHeight="1">
      <c r="C3" s="4"/>
      <c r="D3" s="4"/>
      <c r="E3" s="4"/>
      <c r="F3" s="4"/>
    </row>
    <row r="4" spans="1:6" s="40" customFormat="1" ht="28.5" customHeight="1" thickBot="1">
      <c r="A4" s="40" t="s">
        <v>46</v>
      </c>
      <c r="B4" s="716" t="s">
        <v>554</v>
      </c>
      <c r="C4" s="41" t="s">
        <v>35</v>
      </c>
      <c r="D4" s="4"/>
      <c r="E4" s="4"/>
      <c r="F4" s="4"/>
    </row>
    <row r="5" spans="1:6">
      <c r="A5" s="124">
        <v>1</v>
      </c>
      <c r="B5" s="172" t="s">
        <v>556</v>
      </c>
      <c r="C5" s="125">
        <f>'7. LI1 '!E37</f>
        <v>3657231828.3294773</v>
      </c>
    </row>
    <row r="6" spans="1:6" s="126" customFormat="1">
      <c r="A6" s="46">
        <v>2.1</v>
      </c>
      <c r="B6" s="121" t="s">
        <v>214</v>
      </c>
      <c r="C6" s="94">
        <v>232089404.90760672</v>
      </c>
    </row>
    <row r="7" spans="1:6" s="26" customFormat="1" outlineLevel="1">
      <c r="A7" s="20">
        <v>2.2000000000000002</v>
      </c>
      <c r="B7" s="21" t="s">
        <v>215</v>
      </c>
      <c r="C7" s="127">
        <v>167401445</v>
      </c>
    </row>
    <row r="8" spans="1:6" s="26" customFormat="1" ht="26.4">
      <c r="A8" s="20">
        <v>3</v>
      </c>
      <c r="B8" s="122" t="s">
        <v>555</v>
      </c>
      <c r="C8" s="128">
        <f>SUM(C5:C7)</f>
        <v>4056722678.2370839</v>
      </c>
    </row>
    <row r="9" spans="1:6" s="126" customFormat="1">
      <c r="A9" s="46">
        <v>4</v>
      </c>
      <c r="B9" s="48" t="s">
        <v>48</v>
      </c>
      <c r="C9" s="94"/>
    </row>
    <row r="10" spans="1:6" s="26" customFormat="1" outlineLevel="1">
      <c r="A10" s="20">
        <v>5.0999999999999996</v>
      </c>
      <c r="B10" s="21" t="s">
        <v>216</v>
      </c>
      <c r="C10" s="127">
        <v>-180475463.56388003</v>
      </c>
    </row>
    <row r="11" spans="1:6" s="26" customFormat="1" outlineLevel="1">
      <c r="A11" s="20">
        <v>5.2</v>
      </c>
      <c r="B11" s="21" t="s">
        <v>217</v>
      </c>
      <c r="C11" s="127">
        <v>-156637820.22999999</v>
      </c>
    </row>
    <row r="12" spans="1:6" s="26" customFormat="1">
      <c r="A12" s="20">
        <v>6</v>
      </c>
      <c r="B12" s="120" t="s">
        <v>359</v>
      </c>
      <c r="C12" s="127"/>
    </row>
    <row r="13" spans="1:6" s="26" customFormat="1" ht="13.8" thickBot="1">
      <c r="A13" s="22">
        <v>7</v>
      </c>
      <c r="B13" s="123" t="s">
        <v>177</v>
      </c>
      <c r="C13" s="129">
        <f>SUM(C8:C12)</f>
        <v>3719609394.4432039</v>
      </c>
    </row>
    <row r="15" spans="1:6" ht="26.4">
      <c r="A15" s="140"/>
      <c r="B15" s="27" t="s">
        <v>360</v>
      </c>
    </row>
    <row r="16" spans="1:6">
      <c r="A16" s="140"/>
      <c r="B16" s="140"/>
    </row>
    <row r="17" spans="1:5" ht="13.8">
      <c r="A17" s="135"/>
      <c r="B17" s="136"/>
      <c r="C17" s="140"/>
      <c r="D17" s="140"/>
      <c r="E17" s="140"/>
    </row>
    <row r="18" spans="1:5" ht="14.4">
      <c r="A18" s="141"/>
      <c r="B18" s="142"/>
      <c r="C18" s="140"/>
      <c r="D18" s="140"/>
      <c r="E18" s="140"/>
    </row>
    <row r="19" spans="1:5" ht="13.8">
      <c r="A19" s="143"/>
      <c r="B19" s="137"/>
      <c r="C19" s="140"/>
      <c r="D19" s="140"/>
      <c r="E19" s="140"/>
    </row>
    <row r="20" spans="1:5" ht="13.8">
      <c r="A20" s="144"/>
      <c r="B20" s="138"/>
      <c r="C20" s="140"/>
      <c r="D20" s="140"/>
      <c r="E20" s="140"/>
    </row>
    <row r="21" spans="1:5" ht="13.8">
      <c r="A21" s="144"/>
      <c r="B21" s="142"/>
      <c r="C21" s="140"/>
      <c r="D21" s="140"/>
      <c r="E21" s="140"/>
    </row>
    <row r="22" spans="1:5" ht="13.8">
      <c r="A22" s="143"/>
      <c r="B22" s="139"/>
      <c r="C22" s="140"/>
      <c r="D22" s="140"/>
      <c r="E22" s="140"/>
    </row>
    <row r="23" spans="1:5" ht="13.8">
      <c r="A23" s="144"/>
      <c r="B23" s="138"/>
      <c r="C23" s="140"/>
      <c r="D23" s="140"/>
      <c r="E23" s="140"/>
    </row>
    <row r="24" spans="1:5" ht="13.8">
      <c r="A24" s="144"/>
      <c r="B24" s="138"/>
      <c r="C24" s="140"/>
      <c r="D24" s="140"/>
      <c r="E24" s="140"/>
    </row>
    <row r="25" spans="1:5" ht="13.8">
      <c r="A25" s="144"/>
      <c r="B25" s="145"/>
      <c r="C25" s="140"/>
      <c r="D25" s="140"/>
      <c r="E25" s="140"/>
    </row>
    <row r="26" spans="1:5" ht="13.8">
      <c r="A26" s="144"/>
      <c r="B26" s="142"/>
      <c r="C26" s="140"/>
      <c r="D26" s="140"/>
      <c r="E26" s="140"/>
    </row>
    <row r="27" spans="1:5">
      <c r="A27" s="140"/>
      <c r="B27" s="146"/>
      <c r="C27" s="140"/>
      <c r="D27" s="140"/>
      <c r="E27" s="140"/>
    </row>
    <row r="28" spans="1:5">
      <c r="A28" s="140"/>
      <c r="B28" s="146"/>
      <c r="C28" s="140"/>
      <c r="D28" s="140"/>
      <c r="E28" s="140"/>
    </row>
    <row r="29" spans="1:5">
      <c r="A29" s="140"/>
      <c r="B29" s="146"/>
      <c r="C29" s="140"/>
      <c r="D29" s="140"/>
      <c r="E29" s="140"/>
    </row>
    <row r="30" spans="1:5">
      <c r="A30" s="140"/>
      <c r="B30" s="146"/>
      <c r="C30" s="140"/>
      <c r="D30" s="140"/>
      <c r="E30" s="140"/>
    </row>
    <row r="31" spans="1:5">
      <c r="A31" s="140"/>
      <c r="B31" s="146"/>
      <c r="C31" s="140"/>
      <c r="D31" s="140"/>
      <c r="E31" s="140"/>
    </row>
    <row r="32" spans="1:5">
      <c r="A32" s="140"/>
      <c r="B32" s="146"/>
      <c r="C32" s="140"/>
      <c r="D32" s="140"/>
      <c r="E32" s="140"/>
    </row>
    <row r="33" spans="1:5">
      <c r="A33" s="140"/>
      <c r="B33" s="146"/>
      <c r="C33" s="140"/>
      <c r="D33" s="140"/>
      <c r="E33" s="140"/>
    </row>
  </sheetData>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2024-02-14T22:25:27Z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