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201_{09327802-76A4-42C4-B229-6627EC4D7350}" xr6:coauthVersionLast="47" xr6:coauthVersionMax="47" xr10:uidLastSave="{00000000-0000-0000-0000-000000000000}"/>
  <bookViews>
    <workbookView xWindow="-120" yWindow="-120" windowWidth="29040" windowHeight="1584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14" l="1"/>
  <c r="C7" i="114"/>
  <c r="C15" i="114" l="1"/>
  <c r="D14" i="97"/>
  <c r="C24" i="97" l="1"/>
  <c r="C10" i="115" l="1"/>
  <c r="C18" i="115" s="1"/>
  <c r="D10" i="114"/>
  <c r="D7" i="114"/>
  <c r="G22" i="111"/>
  <c r="F22" i="111"/>
  <c r="E22" i="111"/>
  <c r="D22" i="111"/>
  <c r="C22" i="111"/>
  <c r="H21" i="111"/>
  <c r="H20" i="111"/>
  <c r="H19" i="111"/>
  <c r="H18" i="111"/>
  <c r="H17" i="111"/>
  <c r="H16" i="111"/>
  <c r="H15" i="111"/>
  <c r="H14" i="111"/>
  <c r="H13" i="111"/>
  <c r="H12" i="111"/>
  <c r="H11" i="111"/>
  <c r="H10" i="111"/>
  <c r="H9" i="111"/>
  <c r="H8" i="111"/>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J7" i="92"/>
  <c r="I7" i="92"/>
  <c r="H7" i="92"/>
  <c r="H21" i="92" s="1"/>
  <c r="G7" i="92"/>
  <c r="F7" i="92"/>
  <c r="C7" i="92"/>
  <c r="G22" i="91"/>
  <c r="F22" i="91"/>
  <c r="E22" i="91"/>
  <c r="D22" i="91"/>
  <c r="C22" i="91"/>
  <c r="H21" i="91"/>
  <c r="H18" i="91"/>
  <c r="H17" i="91"/>
  <c r="H16" i="91"/>
  <c r="H15" i="91"/>
  <c r="H14" i="91"/>
  <c r="H13" i="91"/>
  <c r="H12" i="91"/>
  <c r="H8"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C62" i="69"/>
  <c r="C58" i="69"/>
  <c r="C46" i="69"/>
  <c r="C40" i="69"/>
  <c r="C29" i="69"/>
  <c r="C26" i="69"/>
  <c r="C23" i="69"/>
  <c r="C18" i="69"/>
  <c r="C14" i="69"/>
  <c r="C6" i="69"/>
  <c r="C48" i="89"/>
  <c r="C44" i="89"/>
  <c r="C36" i="89"/>
  <c r="C32" i="89"/>
  <c r="C31" i="89" s="1"/>
  <c r="C12" i="89"/>
  <c r="C6" i="89"/>
  <c r="E31" i="88"/>
  <c r="D31" i="88"/>
  <c r="C31" i="88"/>
  <c r="E28" i="88"/>
  <c r="D28" i="88"/>
  <c r="C28" i="88"/>
  <c r="E25" i="88"/>
  <c r="D25" i="88"/>
  <c r="C25" i="88"/>
  <c r="E20" i="88"/>
  <c r="D20" i="88"/>
  <c r="C20" i="88"/>
  <c r="E16" i="88"/>
  <c r="D16" i="88"/>
  <c r="C16" i="88"/>
  <c r="E8" i="88"/>
  <c r="D8" i="88"/>
  <c r="C8" i="88"/>
  <c r="G6" i="86"/>
  <c r="G13" i="86" s="1"/>
  <c r="F6" i="86"/>
  <c r="F13" i="86" s="1"/>
  <c r="E6" i="86"/>
  <c r="E13" i="86" s="1"/>
  <c r="D6" i="86"/>
  <c r="D13" i="86" s="1"/>
  <c r="C6" i="86"/>
  <c r="C13" i="86" s="1"/>
  <c r="H44" i="109"/>
  <c r="E44" i="109"/>
  <c r="H42" i="109"/>
  <c r="E42" i="109"/>
  <c r="H41" i="109"/>
  <c r="E41" i="109"/>
  <c r="H40" i="109"/>
  <c r="E40" i="109"/>
  <c r="H39" i="109"/>
  <c r="E39" i="109"/>
  <c r="H38" i="109"/>
  <c r="E38" i="109"/>
  <c r="G37" i="109"/>
  <c r="F37" i="109"/>
  <c r="D37" i="109"/>
  <c r="C37" i="109"/>
  <c r="H36" i="109"/>
  <c r="E36" i="109"/>
  <c r="H35" i="109"/>
  <c r="E35" i="109"/>
  <c r="G34" i="109"/>
  <c r="F34" i="109"/>
  <c r="D34" i="109"/>
  <c r="C34" i="109"/>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H12" i="109"/>
  <c r="E12" i="109"/>
  <c r="H11" i="109"/>
  <c r="E11" i="109"/>
  <c r="H10" i="109"/>
  <c r="E10" i="109"/>
  <c r="H9" i="109"/>
  <c r="E9" i="109"/>
  <c r="H8" i="109"/>
  <c r="E8" i="109"/>
  <c r="H7" i="109"/>
  <c r="E7" i="109"/>
  <c r="G6" i="109"/>
  <c r="F6" i="109"/>
  <c r="D6" i="109"/>
  <c r="C6" i="109"/>
  <c r="G68" i="108"/>
  <c r="F68" i="108"/>
  <c r="H67" i="108"/>
  <c r="E67" i="108"/>
  <c r="H66" i="108"/>
  <c r="E66" i="108"/>
  <c r="H65" i="108"/>
  <c r="E65" i="108"/>
  <c r="H64" i="108"/>
  <c r="E64" i="108"/>
  <c r="H63" i="108"/>
  <c r="D63" i="108"/>
  <c r="C63" i="108"/>
  <c r="E63" i="108" s="1"/>
  <c r="H62" i="108"/>
  <c r="E62" i="108"/>
  <c r="H61" i="108"/>
  <c r="E61" i="108"/>
  <c r="H60" i="108"/>
  <c r="E60" i="108"/>
  <c r="H59" i="108"/>
  <c r="D59" i="108"/>
  <c r="D68" i="108" s="1"/>
  <c r="C59" i="108"/>
  <c r="H58" i="108"/>
  <c r="E58" i="108"/>
  <c r="H57" i="108"/>
  <c r="E57" i="108"/>
  <c r="H56" i="108"/>
  <c r="E56" i="108"/>
  <c r="H55" i="108"/>
  <c r="E55" i="108"/>
  <c r="G53" i="108"/>
  <c r="F53" i="108"/>
  <c r="H52" i="108"/>
  <c r="E52" i="108"/>
  <c r="H51" i="108"/>
  <c r="E51" i="108"/>
  <c r="H50" i="108"/>
  <c r="E50" i="108"/>
  <c r="H49" i="108"/>
  <c r="E49" i="108"/>
  <c r="H48" i="108"/>
  <c r="E48" i="108"/>
  <c r="H47" i="108"/>
  <c r="D47" i="108"/>
  <c r="C47" i="108"/>
  <c r="H46" i="108"/>
  <c r="E46" i="108"/>
  <c r="H45" i="108"/>
  <c r="E45" i="108"/>
  <c r="H44" i="108"/>
  <c r="E44" i="108"/>
  <c r="H43" i="108"/>
  <c r="E43" i="108"/>
  <c r="H42" i="108"/>
  <c r="E42" i="108"/>
  <c r="H41" i="108"/>
  <c r="D41" i="108"/>
  <c r="D53" i="108" s="1"/>
  <c r="C41" i="108"/>
  <c r="H40" i="108"/>
  <c r="E40" i="108"/>
  <c r="H39" i="108"/>
  <c r="E39" i="108"/>
  <c r="H38" i="108"/>
  <c r="E38" i="108"/>
  <c r="G36" i="108"/>
  <c r="F36" i="108"/>
  <c r="H35" i="108"/>
  <c r="E35" i="108"/>
  <c r="H34" i="108"/>
  <c r="E34" i="108"/>
  <c r="H33" i="108"/>
  <c r="E33" i="108"/>
  <c r="H32" i="108"/>
  <c r="E32" i="108"/>
  <c r="H31" i="108"/>
  <c r="E31" i="108"/>
  <c r="H30" i="108"/>
  <c r="D30" i="108"/>
  <c r="C30" i="108"/>
  <c r="H29" i="108"/>
  <c r="E29" i="108"/>
  <c r="H28" i="108"/>
  <c r="E28" i="108"/>
  <c r="H27" i="108"/>
  <c r="D27" i="108"/>
  <c r="C27" i="108"/>
  <c r="H26" i="108"/>
  <c r="E26" i="108"/>
  <c r="H25" i="108"/>
  <c r="E25" i="108"/>
  <c r="H24" i="108"/>
  <c r="D24" i="108"/>
  <c r="C24" i="108"/>
  <c r="H23" i="108"/>
  <c r="E23" i="108"/>
  <c r="H22" i="108"/>
  <c r="E22" i="108"/>
  <c r="H21" i="108"/>
  <c r="E21" i="108"/>
  <c r="H20" i="108"/>
  <c r="E20" i="108"/>
  <c r="H19" i="108"/>
  <c r="D19" i="108"/>
  <c r="C19" i="108"/>
  <c r="H18" i="108"/>
  <c r="E18" i="108"/>
  <c r="H17" i="108"/>
  <c r="E17" i="108"/>
  <c r="H16" i="108"/>
  <c r="E16" i="108"/>
  <c r="H15" i="108"/>
  <c r="D15" i="108"/>
  <c r="C15" i="108"/>
  <c r="H14" i="108"/>
  <c r="E14" i="108"/>
  <c r="H13" i="108"/>
  <c r="E13" i="108"/>
  <c r="H12" i="108"/>
  <c r="E12" i="108"/>
  <c r="H11" i="108"/>
  <c r="E11" i="108"/>
  <c r="H10" i="108"/>
  <c r="E10" i="108"/>
  <c r="H9" i="108"/>
  <c r="E9" i="108"/>
  <c r="H8" i="108"/>
  <c r="E8" i="108"/>
  <c r="H7" i="108"/>
  <c r="D7" i="108"/>
  <c r="C7" i="108"/>
  <c r="H29" i="109" l="1"/>
  <c r="H34" i="109"/>
  <c r="E14" i="92"/>
  <c r="C68" i="108"/>
  <c r="E29" i="109"/>
  <c r="E37" i="109"/>
  <c r="D15" i="114"/>
  <c r="D43" i="109"/>
  <c r="D45" i="109" s="1"/>
  <c r="E13" i="109"/>
  <c r="C53" i="89"/>
  <c r="C52" i="69"/>
  <c r="N7" i="92"/>
  <c r="J21" i="92"/>
  <c r="C29" i="89"/>
  <c r="K21" i="92"/>
  <c r="E30" i="108"/>
  <c r="G43" i="109"/>
  <c r="G45" i="109" s="1"/>
  <c r="F21" i="92"/>
  <c r="E7" i="92"/>
  <c r="E21" i="92" s="1"/>
  <c r="G69" i="108"/>
  <c r="M21" i="92"/>
  <c r="C36" i="108"/>
  <c r="H36" i="108"/>
  <c r="E41" i="108"/>
  <c r="H68" i="108"/>
  <c r="D36" i="108"/>
  <c r="E15" i="108"/>
  <c r="D69" i="108"/>
  <c r="G21" i="92"/>
  <c r="F69" i="108"/>
  <c r="E6" i="109"/>
  <c r="E34" i="109"/>
  <c r="H22" i="111"/>
  <c r="E19" i="108"/>
  <c r="D37" i="88"/>
  <c r="C37" i="88"/>
  <c r="C67" i="69"/>
  <c r="V21" i="64"/>
  <c r="I21" i="92"/>
  <c r="C21" i="92"/>
  <c r="F43" i="109"/>
  <c r="F45" i="109" s="1"/>
  <c r="E37" i="88"/>
  <c r="C5" i="73" s="1"/>
  <c r="C8" i="73" s="1"/>
  <c r="C13" i="73" s="1"/>
  <c r="C35" i="69"/>
  <c r="S22" i="90"/>
  <c r="E24" i="108"/>
  <c r="E47" i="108"/>
  <c r="H13" i="109"/>
  <c r="H37" i="109"/>
  <c r="H22" i="91"/>
  <c r="N14" i="92"/>
  <c r="N21" i="92" s="1"/>
  <c r="E27" i="108"/>
  <c r="C42" i="89"/>
  <c r="H6" i="109"/>
  <c r="C43" i="109"/>
  <c r="E68" i="108"/>
  <c r="E7" i="108"/>
  <c r="C53" i="108"/>
  <c r="E59" i="108"/>
  <c r="H53" i="108"/>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G17" i="110"/>
  <c r="G14" i="110" s="1"/>
  <c r="F17" i="110"/>
  <c r="D17" i="110"/>
  <c r="D14" i="110" s="1"/>
  <c r="C17" i="110"/>
  <c r="C14" i="110" s="1"/>
  <c r="H16" i="110"/>
  <c r="E16" i="110"/>
  <c r="H15" i="110"/>
  <c r="E15" i="110"/>
  <c r="H13" i="110"/>
  <c r="E13" i="110"/>
  <c r="H12" i="110"/>
  <c r="E12" i="110"/>
  <c r="G11" i="110"/>
  <c r="F11" i="110"/>
  <c r="D11" i="110"/>
  <c r="C11" i="110"/>
  <c r="H10" i="110"/>
  <c r="E10" i="110"/>
  <c r="H9" i="110"/>
  <c r="E9" i="110"/>
  <c r="G8" i="110"/>
  <c r="F8" i="110"/>
  <c r="D8" i="110"/>
  <c r="C8" i="110"/>
  <c r="E8" i="110" s="1"/>
  <c r="H7" i="110"/>
  <c r="E7" i="110"/>
  <c r="H6" i="110"/>
  <c r="E6" i="110"/>
  <c r="C68" i="69" l="1"/>
  <c r="E30" i="110"/>
  <c r="E36" i="108"/>
  <c r="H45" i="109"/>
  <c r="H17" i="110"/>
  <c r="E14" i="110"/>
  <c r="H38" i="110"/>
  <c r="H8" i="110"/>
  <c r="H11" i="110"/>
  <c r="H69" i="108"/>
  <c r="H30" i="110"/>
  <c r="E38" i="110"/>
  <c r="H43" i="109"/>
  <c r="E11" i="110"/>
  <c r="F14" i="110"/>
  <c r="H14" i="110" s="1"/>
  <c r="C45" i="109"/>
  <c r="E45" i="109" s="1"/>
  <c r="E43" i="109"/>
  <c r="C69" i="108"/>
  <c r="E69" i="108" s="1"/>
  <c r="E53" i="108"/>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G33" i="97"/>
  <c r="F33" i="97"/>
  <c r="E33" i="97"/>
  <c r="D33" i="97"/>
  <c r="C33" i="97"/>
  <c r="G24" i="97"/>
  <c r="F24" i="97"/>
  <c r="E24" i="97"/>
  <c r="D24" i="97"/>
  <c r="G18" i="97"/>
  <c r="F18" i="97"/>
  <c r="E18" i="97"/>
  <c r="D18" i="97"/>
  <c r="C18" i="97"/>
  <c r="G14" i="97"/>
  <c r="F14" i="97"/>
  <c r="E14" i="97"/>
  <c r="C14" i="97"/>
  <c r="G11" i="97"/>
  <c r="F11" i="97"/>
  <c r="E11" i="97"/>
  <c r="D11" i="97"/>
  <c r="C11" i="97"/>
  <c r="G8" i="97"/>
  <c r="F8" i="97"/>
  <c r="E8" i="97"/>
  <c r="D8" i="97"/>
  <c r="C8" i="97"/>
  <c r="G37" i="97" l="1"/>
  <c r="G21" i="97"/>
  <c r="B1" i="95"/>
  <c r="B1" i="92"/>
  <c r="B1" i="93"/>
  <c r="B1" i="64"/>
  <c r="B1" i="90"/>
  <c r="B1" i="69"/>
  <c r="B1" i="94"/>
  <c r="B1" i="89"/>
  <c r="B1" i="73"/>
  <c r="B1" i="88"/>
  <c r="B1" i="52"/>
  <c r="B1" i="86"/>
  <c r="G5" i="86"/>
  <c r="F5" i="86"/>
  <c r="E5" i="86"/>
  <c r="D5" i="86"/>
  <c r="G5" i="84"/>
  <c r="L5" i="84" s="1"/>
  <c r="F5" i="84"/>
  <c r="K5" i="84" s="1"/>
  <c r="E5" i="84"/>
  <c r="J5" i="84" s="1"/>
  <c r="D5" i="84"/>
  <c r="I5" i="84" s="1"/>
  <c r="C5" i="84"/>
  <c r="G39" i="97" l="1"/>
  <c r="B1" i="91"/>
  <c r="B1" i="84"/>
  <c r="C30" i="95" l="1"/>
  <c r="C26" i="95"/>
  <c r="C18" i="95"/>
  <c r="C8" i="95"/>
  <c r="C36" i="95" l="1"/>
  <c r="C38" i="95" l="1"/>
</calcChain>
</file>

<file path=xl/sharedStrings.xml><?xml version="1.0" encoding="utf-8"?>
<sst xmlns="http://schemas.openxmlformats.org/spreadsheetml/2006/main" count="1193" uniqueCount="737">
  <si>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</si>
  <si>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</si>
  <si>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</si>
  <si>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</si>
  <si>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</si>
  <si>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</si>
  <si>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</si>
  <si>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</si>
  <si>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</si>
  <si>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</si>
  <si>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</si>
  <si>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</si>
  <si>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</si>
  <si>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</si>
  <si>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</si>
  <si>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</si>
  <si>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</si>
  <si>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</si>
  <si>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</si>
  <si>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</si>
  <si>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</si>
  <si>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</si>
  <si>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</si>
  <si>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</si>
  <si>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</si>
  <si>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</si>
  <si>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</si>
  <si>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</si>
  <si>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</si>
  <si>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</si>
  <si>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</si>
  <si>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</si>
  <si>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</si>
  <si>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</si>
  <si>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</si>
  <si>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</si>
  <si>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</si>
  <si>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</si>
  <si>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</si>
  <si>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</si>
  <si>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</si>
  <si>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</si>
  <si>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</si>
  <si>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</si>
  <si>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</si>
  <si>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</si>
  <si>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</si>
  <si>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</si>
  <si>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</si>
  <si>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</si>
  <si>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</si>
  <si>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</si>
  <si>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</si>
  <si>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</si>
  <si>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</si>
  <si>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</si>
  <si>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</si>
  <si>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</si>
  <si>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</si>
  <si>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</si>
  <si>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</si>
  <si>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</si>
  <si>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</si>
  <si>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</si>
  <si>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</si>
  <si>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</si>
  <si>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</si>
  <si>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</si>
  <si>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</si>
  <si>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</si>
  <si>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</si>
  <si>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</si>
  <si>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</si>
  <si>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</si>
  <si>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</si>
  <si>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</si>
  <si>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</si>
  <si>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</si>
  <si>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</si>
  <si>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</si>
  <si>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</si>
  <si>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</si>
  <si>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</si>
  <si>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</si>
  <si>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</si>
  <si>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</si>
  <si>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</si>
  <si>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</si>
  <si>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</si>
  <si>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</si>
  <si>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</si>
  <si>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</si>
  <si>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</si>
  <si>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</si>
  <si>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</si>
  <si>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</si>
  <si>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</si>
  <si>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</si>
  <si>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</si>
  <si>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</si>
  <si>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</si>
  <si>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</si>
  <si>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</si>
  <si>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</si>
  <si>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</si>
  <si>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</si>
  <si>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</si>
  <si>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</si>
  <si>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</si>
  <si>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</si>
  <si>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</si>
  <si>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</si>
  <si>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</si>
  <si>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</si>
  <si>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</si>
  <si>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</si>
  <si>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</si>
  <si>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</si>
  <si>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</si>
  <si>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</si>
  <si>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</si>
  <si>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</si>
  <si>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</si>
  <si>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</si>
  <si>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</si>
  <si>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</si>
  <si>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</si>
  <si>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</si>
  <si>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</si>
  <si>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</si>
  <si>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</si>
  <si>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</si>
  <si>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</si>
  <si>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</si>
  <si>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</si>
  <si>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</si>
  <si>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</si>
  <si>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</si>
  <si>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</si>
  <si>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</si>
  <si>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</si>
  <si>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</si>
  <si>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</si>
  <si>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</si>
  <si>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</si>
  <si>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</si>
  <si>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</si>
  <si>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</si>
  <si>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</si>
  <si>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</si>
  <si>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</si>
  <si>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</si>
  <si>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</si>
  <si>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</si>
  <si>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</si>
  <si>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</si>
  <si>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</si>
  <si>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</si>
  <si>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</si>
  <si>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</si>
  <si>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</si>
  <si>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</si>
  <si>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</si>
  <si>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</si>
  <si>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</si>
  <si>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</si>
  <si>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</si>
  <si>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</si>
  <si>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</si>
  <si>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</si>
  <si>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</si>
  <si>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</si>
  <si>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</si>
  <si>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</si>
  <si>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</si>
  <si>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</si>
  <si>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</si>
  <si>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</si>
  <si>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</si>
  <si>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</si>
  <si>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</si>
  <si>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</si>
  <si>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</si>
  <si>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</si>
  <si>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</si>
  <si>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</si>
  <si>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</si>
  <si>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</si>
  <si>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</si>
  <si>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</si>
  <si>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</si>
  <si>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</si>
  <si>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</si>
  <si>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</si>
  <si>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</si>
  <si>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</si>
  <si>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</si>
  <si>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</si>
  <si>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</si>
  <si>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</si>
  <si>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</si>
  <si>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</si>
  <si>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</si>
  <si>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</si>
  <si>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</si>
  <si>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</si>
  <si>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</si>
  <si>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</si>
  <si>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</si>
  <si>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</si>
  <si>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</si>
  <si>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</si>
  <si>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</si>
  <si>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</si>
  <si>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</si>
  <si>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</si>
  <si>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</si>
  <si>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</si>
  <si>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</si>
  <si>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</si>
  <si>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</si>
  <si>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</si>
  <si>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</si>
  <si>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</si>
  <si>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</si>
  <si>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</si>
  <si>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</si>
  <si>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</si>
  <si>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</si>
  <si>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</si>
  <si>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</si>
  <si>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</si>
  <si>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</si>
  <si>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</si>
  <si>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</si>
  <si>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</si>
  <si>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</si>
  <si>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</si>
  <si>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</si>
  <si>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</si>
  <si>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</si>
  <si>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</si>
  <si>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</si>
  <si>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</si>
  <si>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</si>
  <si>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</si>
  <si>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</si>
  <si>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</si>
  <si>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</si>
  <si>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</si>
  <si>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</si>
  <si>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</si>
  <si>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</si>
  <si>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</si>
  <si>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</si>
  <si>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</si>
  <si>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</si>
  <si>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</si>
  <si>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</si>
  <si>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</si>
  <si>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</si>
  <si>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</si>
  <si>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</si>
  <si>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</si>
  <si>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</si>
  <si>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</si>
  <si>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</si>
  <si>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</si>
  <si>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</si>
  <si>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</si>
  <si>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</si>
  <si>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</si>
  <si>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</si>
  <si>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</si>
  <si>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</si>
  <si>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</si>
  <si>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</si>
  <si>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</si>
  <si>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</si>
  <si>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</si>
  <si>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</si>
  <si>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</si>
  <si>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</si>
  <si>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</si>
  <si>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</si>
  <si>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</si>
  <si>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</si>
  <si>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</si>
  <si>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</si>
  <si>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</si>
  <si>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</si>
  <si>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</si>
  <si>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</si>
  <si>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</si>
  <si>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</si>
  <si>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</si>
  <si>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</si>
  <si>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</si>
  <si>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</si>
  <si>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</si>
  <si>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</si>
  <si>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</si>
  <si>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</si>
  <si>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</si>
  <si>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</si>
  <si>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</si>
  <si>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</si>
  <si>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</si>
  <si>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</si>
  <si>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</si>
  <si>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</si>
  <si>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</si>
  <si>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</si>
  <si>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</si>
  <si>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</si>
  <si>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</si>
  <si>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</si>
  <si>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</si>
  <si>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</si>
  <si>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</si>
  <si>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</si>
  <si>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</si>
  <si>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</si>
  <si>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</si>
  <si>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</si>
  <si>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</si>
  <si>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</si>
  <si>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</si>
  <si>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</si>
  <si>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</si>
  <si>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</si>
  <si>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</si>
  <si>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</si>
  <si>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</si>
  <si>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</si>
  <si>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</si>
  <si>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</si>
  <si>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</si>
  <si>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</si>
  <si>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</si>
  <si>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</si>
  <si>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</si>
  <si>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</si>
  <si>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</si>
  <si>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</si>
  <si>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</si>
  <si>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</si>
  <si>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</si>
  <si>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</si>
  <si>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</si>
  <si>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</si>
  <si>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</si>
  <si>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</si>
  <si>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</si>
  <si>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</si>
  <si>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</si>
  <si>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</si>
  <si>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</si>
  <si>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</si>
  <si>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</si>
  <si>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</si>
  <si>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</si>
  <si>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</si>
  <si>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</si>
  <si>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</si>
  <si>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</si>
  <si>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</si>
  <si>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</si>
  <si>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</si>
  <si>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</si>
  <si>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</si>
  <si>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</si>
  <si>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</si>
  <si>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</si>
  <si>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</si>
  <si>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</si>
  <si>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</si>
  <si>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</si>
  <si>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</si>
  <si>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</si>
  <si>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</si>
  <si>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</si>
  <si>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</si>
  <si>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</si>
  <si>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</si>
  <si>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</si>
  <si>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</si>
  <si>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</si>
  <si>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</si>
  <si>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</si>
  <si>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</si>
  <si>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</si>
  <si>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</si>
  <si>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</si>
  <si>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</si>
  <si>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</si>
  <si>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</si>
  <si>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</si>
  <si>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</si>
  <si>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</si>
  <si>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</si>
  <si>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</si>
  <si>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</si>
  <si>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</si>
  <si>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</si>
  <si>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</si>
  <si>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</si>
  <si>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</si>
  <si>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</si>
  <si>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</si>
  <si>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</si>
  <si>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</si>
  <si>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</si>
  <si>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</si>
  <si>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</si>
  <si>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</si>
  <si>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</si>
  <si>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</si>
  <si>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</si>
  <si>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</si>
  <si>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</si>
  <si>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</si>
  <si>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</si>
  <si>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</si>
  <si>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</si>
  <si>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</si>
  <si>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</si>
  <si>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</si>
  <si>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</si>
  <si>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</si>
  <si>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</si>
  <si>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</si>
  <si>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</si>
  <si>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</si>
  <si>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</si>
  <si>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</si>
  <si>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</si>
  <si>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</si>
  <si>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</si>
  <si>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</si>
  <si>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</si>
  <si>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</si>
  <si>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</si>
  <si>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</si>
  <si>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</si>
  <si>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</si>
  <si>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</si>
  <si>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</si>
  <si>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</si>
  <si>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</si>
  <si>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</si>
  <si>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</si>
  <si>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</si>
  <si>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</si>
  <si>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</si>
  <si>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</si>
  <si>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</si>
  <si>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</si>
  <si>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</si>
  <si>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</si>
  <si>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</si>
  <si>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</si>
  <si>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</si>
  <si>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</si>
  <si>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</si>
  <si>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</si>
  <si>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</si>
  <si>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</si>
  <si>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</si>
  <si>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</si>
  <si>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</si>
  <si>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</si>
  <si>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</si>
  <si>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</si>
  <si>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</si>
  <si>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</si>
  <si>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</si>
  <si>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</si>
  <si>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</si>
  <si>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</si>
  <si>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</si>
  <si>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</si>
  <si>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</si>
  <si>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</si>
  <si>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</si>
  <si>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</si>
  <si>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</si>
  <si>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</si>
  <si>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</si>
  <si>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</si>
  <si>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</si>
  <si>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</si>
  <si>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</si>
  <si>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</si>
  <si>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</si>
  <si>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</si>
  <si>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</si>
  <si>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</si>
  <si>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</si>
  <si>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</si>
  <si>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</si>
  <si>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</si>
  <si>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</si>
  <si>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</si>
  <si>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</si>
  <si>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</si>
  <si>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</si>
  <si>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</si>
  <si>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</si>
  <si>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</si>
  <si>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</si>
  <si>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</si>
  <si>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</si>
  <si>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</si>
  <si>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</si>
  <si>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</si>
  <si>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</si>
  <si>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</si>
  <si>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</si>
  <si>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</si>
  <si>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</si>
  <si>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</si>
  <si>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</si>
  <si>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</si>
  <si>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</si>
  <si>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</si>
  <si>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</si>
  <si>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</si>
  <si>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</si>
  <si>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</si>
  <si>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</si>
  <si>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</si>
  <si>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</si>
  <si>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</si>
  <si>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</si>
  <si>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</si>
  <si>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</si>
  <si>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</si>
  <si>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</si>
  <si>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</si>
  <si>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</si>
  <si>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</si>
  <si>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</si>
  <si>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</si>
  <si>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</si>
  <si>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</si>
  <si>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</si>
  <si>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</si>
  <si>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</si>
  <si>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</si>
  <si>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</si>
  <si>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</si>
  <si>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</si>
  <si>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</si>
  <si>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</si>
  <si>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</si>
  <si>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</si>
  <si>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</si>
  <si>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</si>
  <si>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</si>
  <si>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</si>
  <si>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</si>
  <si>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</si>
  <si>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</si>
  <si>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</si>
  <si>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</si>
  <si>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</si>
  <si>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</si>
  <si>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</si>
  <si>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</si>
  <si>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</si>
  <si>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</si>
  <si>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</si>
  <si>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</si>
  <si>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</si>
  <si>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</si>
  <si>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</si>
  <si>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</si>
  <si>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</si>
  <si>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</si>
  <si>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</si>
  <si>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</si>
  <si>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</si>
  <si>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</si>
  <si>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</si>
  <si>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</si>
  <si>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</si>
  <si>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</si>
  <si>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</si>
  <si>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</si>
  <si>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</si>
  <si>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</si>
  <si>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</si>
  <si>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</si>
  <si>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</si>
  <si>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</si>
  <si>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</si>
  <si>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</si>
  <si>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</si>
  <si>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</si>
  <si>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</si>
  <si>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</si>
  <si>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</si>
  <si>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</si>
  <si>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</si>
  <si>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</si>
  <si>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</si>
  <si>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</si>
  <si>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</si>
  <si>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</si>
  <si>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</si>
  <si>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</si>
  <si>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</si>
  <si>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</si>
  <si>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</si>
  <si>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</si>
  <si>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</si>
  <si>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</si>
  <si>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</si>
  <si>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</si>
  <si>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</si>
  <si>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</si>
  <si>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</si>
  <si>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</si>
  <si>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</si>
  <si>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</si>
  <si>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</si>
  <si>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</si>
  <si>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</si>
  <si>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</si>
  <si>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</si>
  <si>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</si>
  <si>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</si>
  <si>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</si>
  <si>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</si>
  <si>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</si>
  <si>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</si>
  <si>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</si>
  <si>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</si>
  <si>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</si>
  <si>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</si>
  <si>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</si>
  <si>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</si>
  <si>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</si>
  <si>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</si>
  <si>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</si>
  <si>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</si>
  <si>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</si>
  <si>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</si>
  <si>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</si>
  <si>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</si>
  <si>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</si>
  <si>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</si>
  <si>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</si>
  <si>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</si>
  <si>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</si>
  <si>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</si>
  <si>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</si>
  <si>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</si>
  <si>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</si>
  <si>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</si>
  <si>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</si>
  <si>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</si>
  <si>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</si>
  <si>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</si>
  <si>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</si>
  <si>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</si>
  <si>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</si>
  <si>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</si>
  <si>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</si>
  <si>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</si>
  <si>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</si>
  <si>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</si>
  <si>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</si>
  <si>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</si>
  <si>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</si>
  <si>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</si>
  <si>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</si>
  <si>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</si>
  <si>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</si>
  <si>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</si>
  <si>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</si>
  <si>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</si>
  <si>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</si>
  <si>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</si>
  <si>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</si>
  <si>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</si>
  <si>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</si>
  <si>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</si>
  <si>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</si>
  <si>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</si>
  <si>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</si>
  <si>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</si>
  <si>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</si>
  <si>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</si>
  <si>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</si>
  <si>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</si>
  <si>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</si>
  <si>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</si>
  <si>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</si>
  <si>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</si>
  <si>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</si>
  <si>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</si>
  <si>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</si>
  <si>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</si>
  <si>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</si>
  <si>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</si>
  <si>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</si>
  <si>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</si>
  <si>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</si>
  <si>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</si>
  <si>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</si>
  <si>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</si>
  <si>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</si>
  <si>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"Liberty Bank"</t>
  </si>
  <si>
    <t>Murtaz Kikoria</t>
  </si>
  <si>
    <t>Beka Gogichaishvili</t>
  </si>
  <si>
    <t>www.libertybank.ge</t>
  </si>
  <si>
    <t>Chairman</t>
  </si>
  <si>
    <t>Irakli Otar Rukhadze</t>
  </si>
  <si>
    <t>Non-independent member</t>
  </si>
  <si>
    <t>Mamuka Tsereteli</t>
  </si>
  <si>
    <t>Independent member</t>
  </si>
  <si>
    <t>Magda Magradze</t>
  </si>
  <si>
    <t>Bruno Juan Balvanera</t>
  </si>
  <si>
    <t>CEO</t>
  </si>
  <si>
    <t>Vakhtang Babunashvili</t>
  </si>
  <si>
    <t>Chief Financial Officer, Deputy CEO</t>
  </si>
  <si>
    <t>Giorgi Gvazava</t>
  </si>
  <si>
    <t>Risk Director, Deputy CEO</t>
  </si>
  <si>
    <t>Georgian Financial Group B.V.</t>
  </si>
  <si>
    <t>JSC "GALT &amp; TAGGART" (Nominal owner)</t>
  </si>
  <si>
    <t>Other shareholders</t>
  </si>
  <si>
    <t xml:space="preserve">Benjamin Albert Marson </t>
  </si>
  <si>
    <t>Igor Alexeev</t>
  </si>
  <si>
    <r>
      <t>*</t>
    </r>
    <r>
      <rPr>
        <sz val="9"/>
        <rFont val="Sylfaen"/>
        <family val="1"/>
      </rPr>
      <t xml:space="preserve">Includes additional Expected Credit Loss provision (buffer), generated as a result of a new methodology </t>
    </r>
  </si>
  <si>
    <t>*122,573,377.93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</si>
</sst>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46">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sz val="10"/>
      <color theme="1"/>
      <name val="Sylfaen"/>
      <family val="1"/>
      <charset val="204"/>
    </font>
    <font>
      <u/>
      <sz val="10"/>
      <color indexed="12"/>
      <name val="Sylfaen"/>
      <family val="1"/>
      <charset val="204"/>
    </font>
    <font>
      <sz val="9"/>
      <color theme="1"/>
      <name val="Arial"/>
      <family val="2"/>
    </font>
    <font>
      <b/>
      <i/>
      <sz val="10"/>
      <color theme="1"/>
      <name val="Calibri"/>
      <family val="2"/>
      <scheme val="minor"/>
    </font>
    <font>
      <b/>
      <i/>
      <sz val="11"/>
      <color theme="1"/>
      <name val="Calibri"/>
      <family val="2"/>
      <scheme val="minor"/>
    </font>
    <font>
      <sz val="10"/>
      <color rgb="FF333333"/>
      <name val="Calibri"/>
      <family val="2"/>
      <scheme val="minor"/>
    </font>
    <font>
      <b/>
      <sz val="10"/>
      <color theme="1"/>
      <name val="Sylfaen"/>
      <family val="1"/>
    </font>
    <font>
      <sz val="10"/>
      <color theme="1"/>
      <name val="Sylfaen"/>
      <family val="1"/>
    </font>
    <font>
      <b/>
      <i/>
      <sz val="10"/>
      <color theme="1"/>
      <name val="Sylfaen"/>
      <family val="1"/>
    </font>
    <font>
      <sz val="9"/>
      <color theme="1"/>
      <name val="Calibri"/>
      <family val="1"/>
      <scheme val="minor"/>
    </font>
    <font>
      <sz val="9"/>
      <color rgb="FFFF0000"/>
      <name val="Sylfaen"/>
      <family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5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auto="1"/>
      </top>
      <bottom style="thin">
        <color auto="1"/>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9" fontId="23"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0" fontId="21"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168" fontId="23" fillId="64" borderId="132" applyNumberFormat="0" applyAlignment="0" applyProtection="0"/>
    <xf numFmtId="169" fontId="23" fillId="64" borderId="132" applyNumberFormat="0" applyAlignment="0" applyProtection="0"/>
    <xf numFmtId="168" fontId="23" fillId="64" borderId="132" applyNumberFormat="0" applyAlignment="0" applyProtection="0"/>
    <xf numFmtId="0" fontId="21" fillId="64" borderId="132" applyNumberFormat="0" applyAlignment="0" applyProtection="0"/>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19" fillId="0" borderId="122" applyNumberFormat="0" applyAlignment="0">
      <alignment horizontal="right"/>
      <protection locked="0"/>
    </xf>
    <xf numFmtId="0" fontId="2" fillId="69" borderId="122" applyNumberFormat="0" applyFont="0" applyBorder="0" applyProtection="0">
      <alignment horizontal="center" vertical="center"/>
    </xf>
    <xf numFmtId="0" fontId="37" fillId="0" borderId="124">
      <alignment horizontal="left" vertical="center"/>
    </xf>
    <xf numFmtId="0" fontId="37" fillId="0" borderId="124">
      <alignment horizontal="left" vertical="center"/>
    </xf>
    <xf numFmtId="168" fontId="37" fillId="0" borderId="124">
      <alignment horizontal="left" vertical="center"/>
    </xf>
    <xf numFmtId="0" fontId="45" fillId="70" borderId="123" applyFont="0" applyBorder="0">
      <alignment horizontal="center" wrapText="1"/>
    </xf>
    <xf numFmtId="3" fontId="2" fillId="71" borderId="122" applyFont="0" applyProtection="0">
      <alignment horizontal="right" vertical="center"/>
    </xf>
    <xf numFmtId="9" fontId="2" fillId="71" borderId="122" applyFont="0" applyProtection="0">
      <alignment horizontal="right" vertical="center"/>
    </xf>
    <xf numFmtId="0" fontId="2" fillId="71" borderId="123" applyNumberFormat="0" applyFont="0" applyBorder="0" applyProtection="0">
      <alignment horizontal="left" vertical="center"/>
    </xf>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9" fontId="51"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0" fontId="49"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168" fontId="51" fillId="43" borderId="132" applyNumberFormat="0" applyAlignment="0" applyProtection="0"/>
    <xf numFmtId="169" fontId="51" fillId="43" borderId="132" applyNumberFormat="0" applyAlignment="0" applyProtection="0"/>
    <xf numFmtId="168" fontId="51" fillId="43" borderId="132" applyNumberFormat="0" applyAlignment="0" applyProtection="0"/>
    <xf numFmtId="0" fontId="49" fillId="43" borderId="132" applyNumberFormat="0" applyAlignment="0" applyProtection="0"/>
    <xf numFmtId="3" fontId="2" fillId="72" borderId="122" applyFont="0">
      <alignment horizontal="right" vertical="center"/>
      <protection locked="0"/>
    </xf>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10"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0" fontId="2" fillId="74" borderId="133" applyNumberFormat="0" applyFont="0" applyAlignment="0" applyProtection="0"/>
    <xf numFmtId="3" fontId="2" fillId="75" borderId="122" applyFont="0">
      <alignment horizontal="right" vertical="center"/>
      <protection locked="0"/>
    </xf>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9" fontId="68"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0" fontId="66"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168" fontId="68" fillId="64" borderId="134" applyNumberFormat="0" applyAlignment="0" applyProtection="0"/>
    <xf numFmtId="169" fontId="68" fillId="64" borderId="134" applyNumberFormat="0" applyAlignment="0" applyProtection="0"/>
    <xf numFmtId="168" fontId="68" fillId="64" borderId="134" applyNumberFormat="0" applyAlignment="0" applyProtection="0"/>
    <xf numFmtId="0" fontId="66" fillId="64" borderId="134" applyNumberFormat="0" applyAlignment="0" applyProtection="0"/>
    <xf numFmtId="3" fontId="2" fillId="70" borderId="122" applyFont="0">
      <alignment horizontal="right" vertical="center"/>
    </xf>
    <xf numFmtId="188" fontId="2" fillId="70" borderId="122" applyFont="0">
      <alignment horizontal="right" vertical="center"/>
    </xf>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9" fontId="77"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0" fontId="30"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168" fontId="77" fillId="0" borderId="135" applyNumberFormat="0" applyFill="0" applyAlignment="0" applyProtection="0"/>
    <xf numFmtId="169" fontId="77" fillId="0" borderId="135" applyNumberFormat="0" applyFill="0" applyAlignment="0" applyProtection="0"/>
    <xf numFmtId="168" fontId="77" fillId="0" borderId="135" applyNumberFormat="0" applyFill="0" applyAlignment="0" applyProtection="0"/>
    <xf numFmtId="0" fontId="30" fillId="0" borderId="135" applyNumberFormat="0" applyFill="0" applyAlignment="0" applyProtection="0"/>
  </cellStyleXfs>
  <cellXfs count="90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7"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8" xfId="0" applyNumberFormat="1" applyFont="1" applyBorder="1" applyAlignment="1"/>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0"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0" borderId="18" xfId="0" applyNumberFormat="1" applyFont="1" applyBorder="1" applyAlignment="1">
      <alignment wrapText="1"/>
    </xf>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36" borderId="22"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99"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78" xfId="0" applyFont="1" applyFill="1" applyBorder="1" applyAlignment="1">
      <alignment vertical="center"/>
    </xf>
    <xf numFmtId="0" fontId="4" fillId="0" borderId="78"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169" fontId="9" fillId="37" borderId="54" xfId="20" applyBorder="1"/>
    <xf numFmtId="0" fontId="3" fillId="0" borderId="84" xfId="0" applyFont="1" applyFill="1" applyBorder="1" applyAlignment="1">
      <alignment horizontal="center" vertical="center"/>
    </xf>
    <xf numFmtId="0" fontId="3" fillId="0" borderId="85" xfId="0" applyFont="1" applyFill="1" applyBorder="1" applyAlignment="1">
      <alignment vertical="center"/>
    </xf>
    <xf numFmtId="169" fontId="9" fillId="37" borderId="23" xfId="20" applyBorder="1"/>
    <xf numFmtId="169" fontId="9" fillId="37" borderId="86" xfId="20" applyBorder="1"/>
    <xf numFmtId="169" fontId="9" fillId="37" borderId="24" xfId="20" applyBorder="1"/>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69" fontId="9" fillId="37" borderId="29" xfId="20" applyBorder="1"/>
    <xf numFmtId="0" fontId="4" fillId="0" borderId="0" xfId="0" applyFont="1" applyFill="1" applyAlignment="1">
      <alignment horizontal="center"/>
    </xf>
    <xf numFmtId="0" fontId="86" fillId="0" borderId="78" xfId="0" applyFont="1" applyFill="1" applyBorder="1" applyAlignment="1">
      <alignment horizontal="center" vertical="center" wrapText="1"/>
    </xf>
    <xf numFmtId="0" fontId="86" fillId="0" borderId="79"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3" fillId="36" borderId="21"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5" xfId="20964" applyFont="1" applyFill="1" applyBorder="1" applyAlignment="1">
      <alignment vertical="center"/>
    </xf>
    <xf numFmtId="0" fontId="45" fillId="76" borderId="96" xfId="20964" applyFont="1" applyFill="1" applyBorder="1" applyAlignment="1">
      <alignment vertical="center"/>
    </xf>
    <xf numFmtId="0" fontId="45" fillId="76" borderId="93" xfId="20964" applyFont="1" applyFill="1" applyBorder="1" applyAlignment="1">
      <alignment vertical="center"/>
    </xf>
    <xf numFmtId="0" fontId="105" fillId="70" borderId="92" xfId="20964" applyFont="1" applyFill="1" applyBorder="1" applyAlignment="1">
      <alignment horizontal="center" vertical="center"/>
    </xf>
    <xf numFmtId="0" fontId="105" fillId="70" borderId="93" xfId="20964" applyFont="1" applyFill="1" applyBorder="1" applyAlignment="1">
      <alignment horizontal="left" vertical="center" wrapText="1"/>
    </xf>
    <xf numFmtId="164" fontId="105" fillId="0" borderId="94" xfId="7" applyNumberFormat="1" applyFont="1" applyFill="1" applyBorder="1" applyAlignment="1" applyProtection="1">
      <alignment horizontal="right" vertical="center"/>
      <protection locked="0"/>
    </xf>
    <xf numFmtId="0" fontId="104" fillId="77" borderId="94" xfId="20964" applyFont="1" applyFill="1" applyBorder="1" applyAlignment="1">
      <alignment horizontal="center" vertical="center"/>
    </xf>
    <xf numFmtId="0" fontId="104" fillId="77" borderId="96" xfId="20964" applyFont="1" applyFill="1" applyBorder="1" applyAlignment="1">
      <alignment vertical="top" wrapText="1"/>
    </xf>
    <xf numFmtId="164" fontId="45" fillId="76" borderId="93" xfId="7" applyNumberFormat="1" applyFont="1" applyFill="1" applyBorder="1" applyAlignment="1">
      <alignment horizontal="right" vertical="center"/>
    </xf>
    <xf numFmtId="0" fontId="106" fillId="70" borderId="92" xfId="20964" applyFont="1" applyFill="1" applyBorder="1" applyAlignment="1">
      <alignment horizontal="center" vertical="center"/>
    </xf>
    <xf numFmtId="0" fontId="105" fillId="70" borderId="96" xfId="20964" applyFont="1" applyFill="1" applyBorder="1" applyAlignment="1">
      <alignment vertical="center" wrapText="1"/>
    </xf>
    <xf numFmtId="0" fontId="105" fillId="70" borderId="93" xfId="20964" applyFont="1" applyFill="1" applyBorder="1" applyAlignment="1">
      <alignment horizontal="left" vertical="center"/>
    </xf>
    <xf numFmtId="0" fontId="106" fillId="3" borderId="92" xfId="20964" applyFont="1" applyFill="1" applyBorder="1" applyAlignment="1">
      <alignment horizontal="center" vertical="center"/>
    </xf>
    <xf numFmtId="0" fontId="105" fillId="3" borderId="93" xfId="20964" applyFont="1" applyFill="1" applyBorder="1" applyAlignment="1">
      <alignment horizontal="left" vertical="center"/>
    </xf>
    <xf numFmtId="0" fontId="106" fillId="0" borderId="92" xfId="20964" applyFont="1" applyFill="1" applyBorder="1" applyAlignment="1">
      <alignment horizontal="center" vertical="center"/>
    </xf>
    <xf numFmtId="0" fontId="105" fillId="0" borderId="93" xfId="20964" applyFont="1" applyFill="1" applyBorder="1" applyAlignment="1">
      <alignment horizontal="left" vertical="center"/>
    </xf>
    <xf numFmtId="0" fontId="107" fillId="77" borderId="94" xfId="20964" applyFont="1" applyFill="1" applyBorder="1" applyAlignment="1">
      <alignment horizontal="center" vertical="center"/>
    </xf>
    <xf numFmtId="0" fontId="104" fillId="77" borderId="96" xfId="20964" applyFont="1" applyFill="1" applyBorder="1" applyAlignment="1">
      <alignment vertical="center"/>
    </xf>
    <xf numFmtId="164" fontId="105" fillId="77" borderId="94" xfId="7" applyNumberFormat="1" applyFont="1" applyFill="1" applyBorder="1" applyAlignment="1" applyProtection="1">
      <alignment horizontal="right" vertical="center"/>
      <protection locked="0"/>
    </xf>
    <xf numFmtId="0" fontId="104" fillId="76" borderId="95" xfId="20964" applyFont="1" applyFill="1" applyBorder="1" applyAlignment="1">
      <alignment vertical="center"/>
    </xf>
    <xf numFmtId="0" fontId="104" fillId="76" borderId="96" xfId="20964" applyFont="1" applyFill="1" applyBorder="1" applyAlignment="1">
      <alignment vertical="center"/>
    </xf>
    <xf numFmtId="164" fontId="104" fillId="76" borderId="93" xfId="7" applyNumberFormat="1" applyFont="1" applyFill="1" applyBorder="1" applyAlignment="1">
      <alignment horizontal="right" vertical="center"/>
    </xf>
    <xf numFmtId="0" fontId="109" fillId="3" borderId="92" xfId="20964" applyFont="1" applyFill="1" applyBorder="1" applyAlignment="1">
      <alignment horizontal="center" vertical="center"/>
    </xf>
    <xf numFmtId="0" fontId="110" fillId="77" borderId="94" xfId="20964" applyFont="1" applyFill="1" applyBorder="1" applyAlignment="1">
      <alignment horizontal="center" vertical="center"/>
    </xf>
    <xf numFmtId="0" fontId="45" fillId="77" borderId="96" xfId="20964" applyFont="1" applyFill="1" applyBorder="1" applyAlignment="1">
      <alignment vertical="center"/>
    </xf>
    <xf numFmtId="0" fontId="109" fillId="70" borderId="92" xfId="20964" applyFont="1" applyFill="1" applyBorder="1" applyAlignment="1">
      <alignment horizontal="center" vertical="center"/>
    </xf>
    <xf numFmtId="164" fontId="105" fillId="3" borderId="94" xfId="7" applyNumberFormat="1" applyFont="1" applyFill="1" applyBorder="1" applyAlignment="1" applyProtection="1">
      <alignment horizontal="right" vertical="center"/>
      <protection locked="0"/>
    </xf>
    <xf numFmtId="0" fontId="110" fillId="3" borderId="94" xfId="20964" applyFont="1" applyFill="1" applyBorder="1" applyAlignment="1">
      <alignment horizontal="center" vertical="center"/>
    </xf>
    <xf numFmtId="0" fontId="45" fillId="3" borderId="96" xfId="20964" applyFont="1" applyFill="1" applyBorder="1" applyAlignment="1">
      <alignment vertical="center"/>
    </xf>
    <xf numFmtId="0" fontId="106" fillId="70" borderId="94" xfId="20964" applyFont="1" applyFill="1" applyBorder="1" applyAlignment="1">
      <alignment horizontal="center" vertical="center"/>
    </xf>
    <xf numFmtId="0" fontId="19" fillId="70" borderId="94" xfId="20964" applyFont="1" applyFill="1" applyBorder="1" applyAlignment="1">
      <alignment horizontal="center" vertical="center"/>
    </xf>
    <xf numFmtId="0" fontId="100" fillId="0" borderId="94" xfId="0" applyFont="1" applyFill="1" applyBorder="1" applyAlignment="1">
      <alignment horizontal="left" vertical="center" wrapText="1"/>
    </xf>
    <xf numFmtId="10" fontId="96" fillId="0" borderId="94" xfId="20962" applyNumberFormat="1" applyFont="1" applyFill="1" applyBorder="1" applyAlignment="1">
      <alignment horizontal="left" vertical="center" wrapText="1"/>
    </xf>
    <xf numFmtId="10" fontId="3" fillId="0" borderId="94" xfId="20962" applyNumberFormat="1" applyFont="1" applyFill="1" applyBorder="1" applyAlignment="1">
      <alignment horizontal="left" vertical="center" wrapText="1"/>
    </xf>
    <xf numFmtId="10" fontId="4" fillId="36" borderId="94" xfId="0" applyNumberFormat="1" applyFont="1" applyFill="1" applyBorder="1" applyAlignment="1">
      <alignment horizontal="left" vertical="center" wrapText="1"/>
    </xf>
    <xf numFmtId="10" fontId="100" fillId="0" borderId="94" xfId="20962" applyNumberFormat="1" applyFont="1" applyFill="1" applyBorder="1" applyAlignment="1">
      <alignment horizontal="left" vertical="center" wrapText="1"/>
    </xf>
    <xf numFmtId="10" fontId="4" fillId="36" borderId="94" xfId="20962" applyNumberFormat="1" applyFont="1" applyFill="1" applyBorder="1" applyAlignment="1">
      <alignment horizontal="left" vertical="center" wrapText="1"/>
    </xf>
    <xf numFmtId="10" fontId="4" fillId="36" borderId="94"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4"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4" fillId="36" borderId="80" xfId="0" applyFont="1" applyFill="1" applyBorder="1" applyAlignment="1">
      <alignment vertical="center" wrapText="1"/>
    </xf>
    <xf numFmtId="0" fontId="4" fillId="36" borderId="93"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4" xfId="0" applyFont="1" applyBorder="1"/>
    <xf numFmtId="0" fontId="6" fillId="0" borderId="94" xfId="17" applyFill="1" applyBorder="1" applyAlignment="1" applyProtection="1">
      <alignment horizontal="left" vertical="center"/>
    </xf>
    <xf numFmtId="0" fontId="6" fillId="0" borderId="94" xfId="17" applyBorder="1" applyAlignment="1" applyProtection="1"/>
    <xf numFmtId="0" fontId="84" fillId="0" borderId="94" xfId="0" applyFont="1" applyFill="1" applyBorder="1"/>
    <xf numFmtId="0" fontId="6" fillId="0" borderId="94" xfId="17" applyFill="1" applyBorder="1" applyAlignment="1" applyProtection="1">
      <alignment horizontal="left" vertical="center" wrapText="1"/>
    </xf>
    <xf numFmtId="0" fontId="6" fillId="0" borderId="94"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3" fontId="103" fillId="36" borderId="23" xfId="0" applyNumberFormat="1" applyFont="1" applyFill="1" applyBorder="1" applyAlignment="1">
      <alignment vertical="center" wrapText="1"/>
    </xf>
    <xf numFmtId="3" fontId="103" fillId="36" borderId="37"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97" xfId="0" applyFont="1" applyFill="1" applyBorder="1" applyAlignment="1">
      <alignment wrapText="1"/>
    </xf>
    <xf numFmtId="0" fontId="3" fillId="3" borderId="98" xfId="0" applyFont="1" applyFill="1" applyBorder="1"/>
    <xf numFmtId="0" fontId="4" fillId="3" borderId="73" xfId="0" applyFont="1" applyFill="1" applyBorder="1" applyAlignment="1">
      <alignment horizontal="center" wrapText="1"/>
    </xf>
    <xf numFmtId="0" fontId="3" fillId="0" borderId="94" xfId="0" applyFont="1" applyFill="1" applyBorder="1" applyAlignment="1">
      <alignment horizontal="center"/>
    </xf>
    <xf numFmtId="0" fontId="3" fillId="0" borderId="94"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1" xfId="0" applyFont="1" applyFill="1" applyBorder="1" applyAlignment="1">
      <alignment horizontal="center" vertical="center" wrapText="1"/>
    </xf>
    <xf numFmtId="0" fontId="3" fillId="0" borderId="17" xfId="0" applyFont="1" applyBorder="1"/>
    <xf numFmtId="0" fontId="3" fillId="0" borderId="94" xfId="0" applyFont="1" applyBorder="1" applyAlignment="1">
      <alignment wrapText="1"/>
    </xf>
    <xf numFmtId="164" fontId="3" fillId="0" borderId="94" xfId="7" applyNumberFormat="1" applyFont="1" applyBorder="1"/>
    <xf numFmtId="164" fontId="3" fillId="0" borderId="79" xfId="7" applyNumberFormat="1" applyFont="1" applyBorder="1"/>
    <xf numFmtId="0" fontId="99" fillId="0" borderId="94" xfId="0" applyFont="1" applyBorder="1" applyAlignment="1">
      <alignment horizontal="left" wrapText="1" indent="2"/>
    </xf>
    <xf numFmtId="169" fontId="9" fillId="37" borderId="94" xfId="20" applyBorder="1"/>
    <xf numFmtId="164" fontId="3" fillId="0" borderId="94" xfId="7" applyNumberFormat="1" applyFont="1" applyBorder="1" applyAlignment="1">
      <alignment vertical="center"/>
    </xf>
    <xf numFmtId="0" fontId="4" fillId="0" borderId="17" xfId="0" applyFont="1" applyBorder="1"/>
    <xf numFmtId="0" fontId="4" fillId="0" borderId="94" xfId="0" applyFont="1" applyBorder="1" applyAlignment="1">
      <alignment wrapText="1"/>
    </xf>
    <xf numFmtId="164" fontId="4" fillId="0" borderId="79" xfId="7" applyNumberFormat="1" applyFont="1" applyBorder="1"/>
    <xf numFmtId="0" fontId="111" fillId="3" borderId="61"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1" xfId="7" applyNumberFormat="1" applyFont="1" applyFill="1" applyBorder="1"/>
    <xf numFmtId="164" fontId="3" fillId="0" borderId="94" xfId="7" applyNumberFormat="1" applyFont="1" applyFill="1" applyBorder="1"/>
    <xf numFmtId="164" fontId="3" fillId="0" borderId="94" xfId="7" applyNumberFormat="1" applyFont="1" applyFill="1" applyBorder="1" applyAlignment="1">
      <alignment vertical="center"/>
    </xf>
    <xf numFmtId="0" fontId="99" fillId="0" borderId="94"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1"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6" xfId="0" applyNumberFormat="1" applyFont="1" applyFill="1" applyBorder="1" applyAlignment="1">
      <alignment horizontal="left" vertical="center" wrapText="1"/>
    </xf>
    <xf numFmtId="0" fontId="6" fillId="0" borderId="109" xfId="17" applyBorder="1" applyAlignment="1" applyProtection="1"/>
    <xf numFmtId="0" fontId="113" fillId="0" borderId="0" xfId="0" applyFont="1" applyFill="1" applyAlignment="1">
      <alignment horizontal="left" vertical="top" wrapText="1"/>
    </xf>
    <xf numFmtId="0" fontId="2" fillId="0" borderId="109" xfId="0" applyFont="1" applyFill="1" applyBorder="1" applyAlignment="1" applyProtection="1">
      <alignment horizontal="center" vertical="center" wrapText="1"/>
    </xf>
    <xf numFmtId="0" fontId="111" fillId="0" borderId="109" xfId="0" applyFont="1" applyBorder="1" applyAlignment="1">
      <alignment horizontal="center" vertical="center"/>
    </xf>
    <xf numFmtId="0" fontId="0" fillId="0" borderId="109" xfId="0" applyBorder="1" applyAlignment="1">
      <alignment horizontal="center"/>
    </xf>
    <xf numFmtId="0" fontId="124" fillId="3" borderId="109" xfId="20966" applyFont="1" applyFill="1" applyBorder="1" applyAlignment="1">
      <alignment horizontal="left" vertical="center" wrapText="1"/>
    </xf>
    <xf numFmtId="0" fontId="125" fillId="0" borderId="109" xfId="20966" applyFont="1" applyFill="1" applyBorder="1" applyAlignment="1">
      <alignment horizontal="left" vertical="center" wrapText="1" indent="1"/>
    </xf>
    <xf numFmtId="0" fontId="126" fillId="3" borderId="119" xfId="0" applyFont="1" applyFill="1" applyBorder="1" applyAlignment="1">
      <alignment horizontal="left" vertical="center" wrapText="1"/>
    </xf>
    <xf numFmtId="0" fontId="125" fillId="3" borderId="109" xfId="20966" applyFont="1" applyFill="1" applyBorder="1" applyAlignment="1">
      <alignment horizontal="left" vertical="center" wrapText="1" indent="1"/>
    </xf>
    <xf numFmtId="0" fontId="124" fillId="0" borderId="119" xfId="0" applyFont="1" applyFill="1" applyBorder="1" applyAlignment="1">
      <alignment horizontal="left" vertical="center" wrapText="1"/>
    </xf>
    <xf numFmtId="0" fontId="126" fillId="0" borderId="119" xfId="0" applyFont="1" applyFill="1" applyBorder="1" applyAlignment="1">
      <alignment horizontal="left" vertical="center" wrapText="1"/>
    </xf>
    <xf numFmtId="0" fontId="126" fillId="0" borderId="119" xfId="0" applyFont="1" applyFill="1" applyBorder="1" applyAlignment="1">
      <alignment vertical="center" wrapText="1"/>
    </xf>
    <xf numFmtId="0" fontId="127" fillId="0" borderId="119" xfId="0" applyFont="1" applyFill="1" applyBorder="1" applyAlignment="1">
      <alignment horizontal="left" vertical="center" wrapText="1" indent="1"/>
    </xf>
    <xf numFmtId="0" fontId="127" fillId="3" borderId="119" xfId="0" applyFont="1" applyFill="1" applyBorder="1" applyAlignment="1">
      <alignment horizontal="left" vertical="center" wrapText="1" indent="1"/>
    </xf>
    <xf numFmtId="0" fontId="126" fillId="3" borderId="120" xfId="0" applyFont="1" applyFill="1" applyBorder="1" applyAlignment="1">
      <alignment horizontal="left" vertical="center" wrapText="1"/>
    </xf>
    <xf numFmtId="0" fontId="127" fillId="0" borderId="109" xfId="20966" applyFont="1" applyFill="1" applyBorder="1" applyAlignment="1">
      <alignment horizontal="left" vertical="center" wrapText="1" indent="1"/>
    </xf>
    <xf numFmtId="0" fontId="126" fillId="0" borderId="109" xfId="0" applyFont="1" applyFill="1" applyBorder="1" applyAlignment="1">
      <alignment horizontal="left" vertical="center" wrapText="1"/>
    </xf>
    <xf numFmtId="0" fontId="128" fillId="0" borderId="109" xfId="20966" applyFont="1" applyFill="1" applyBorder="1" applyAlignment="1">
      <alignment horizontal="center" vertical="center" wrapText="1"/>
    </xf>
    <xf numFmtId="0" fontId="126" fillId="3" borderId="121" xfId="0" applyFont="1" applyFill="1" applyBorder="1" applyAlignment="1">
      <alignment horizontal="left" vertical="center" wrapText="1"/>
    </xf>
    <xf numFmtId="0" fontId="0" fillId="0" borderId="122" xfId="0" applyBorder="1" applyAlignment="1">
      <alignment horizontal="center"/>
    </xf>
    <xf numFmtId="0" fontId="125" fillId="3" borderId="122" xfId="20966" applyFont="1" applyFill="1" applyBorder="1" applyAlignment="1">
      <alignment horizontal="left" vertical="center" wrapText="1" indent="1"/>
    </xf>
    <xf numFmtId="0" fontId="125" fillId="3" borderId="119" xfId="0" applyFont="1" applyFill="1" applyBorder="1" applyAlignment="1">
      <alignment horizontal="left" vertical="center" wrapText="1" indent="1"/>
    </xf>
    <xf numFmtId="0" fontId="125" fillId="0" borderId="122" xfId="20966" applyFont="1" applyFill="1" applyBorder="1" applyAlignment="1">
      <alignment horizontal="left" vertical="center" wrapText="1" indent="1"/>
    </xf>
    <xf numFmtId="0" fontId="126" fillId="0" borderId="119" xfId="0" applyFont="1" applyBorder="1" applyAlignment="1">
      <alignment horizontal="left" vertical="center" wrapText="1"/>
    </xf>
    <xf numFmtId="0" fontId="125" fillId="0" borderId="119" xfId="0" applyFont="1" applyBorder="1" applyAlignment="1">
      <alignment horizontal="left" vertical="center" wrapText="1" indent="1"/>
    </xf>
    <xf numFmtId="0" fontId="125" fillId="0" borderId="120" xfId="0" applyFont="1" applyBorder="1" applyAlignment="1">
      <alignment horizontal="left" vertical="center" wrapText="1" indent="1"/>
    </xf>
    <xf numFmtId="0" fontId="126" fillId="0" borderId="122" xfId="20966" applyFont="1" applyFill="1" applyBorder="1" applyAlignment="1">
      <alignment horizontal="left" vertical="center" wrapText="1"/>
    </xf>
    <xf numFmtId="0" fontId="126" fillId="0" borderId="122" xfId="0" applyFont="1" applyFill="1" applyBorder="1" applyAlignment="1">
      <alignment vertical="center" wrapText="1"/>
    </xf>
    <xf numFmtId="0" fontId="128" fillId="0" borderId="122" xfId="20966" applyFont="1" applyFill="1" applyBorder="1" applyAlignment="1">
      <alignment horizontal="center" vertical="center" wrapText="1"/>
    </xf>
    <xf numFmtId="0" fontId="126" fillId="3" borderId="122" xfId="20966" applyFont="1" applyFill="1" applyBorder="1" applyAlignment="1">
      <alignment horizontal="left" vertical="center" wrapText="1"/>
    </xf>
    <xf numFmtId="0" fontId="129" fillId="0" borderId="0" xfId="0" applyFont="1" applyAlignment="1">
      <alignment horizontal="justify"/>
    </xf>
    <xf numFmtId="0" fontId="126" fillId="0" borderId="122"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2" xfId="0" applyFont="1" applyFill="1" applyBorder="1" applyAlignment="1" applyProtection="1">
      <alignment horizontal="center" vertical="center" wrapText="1"/>
    </xf>
    <xf numFmtId="0" fontId="0" fillId="0" borderId="122" xfId="0" applyBorder="1" applyAlignment="1">
      <alignment horizontal="center" vertical="center"/>
    </xf>
    <xf numFmtId="0" fontId="126" fillId="0" borderId="127" xfId="0" applyFont="1" applyFill="1" applyBorder="1" applyAlignment="1">
      <alignment horizontal="justify" vertical="center" wrapText="1"/>
    </xf>
    <xf numFmtId="0" fontId="125" fillId="0" borderId="119" xfId="0" applyFont="1" applyFill="1" applyBorder="1" applyAlignment="1">
      <alignment horizontal="left" vertical="center" wrapText="1" indent="1"/>
    </xf>
    <xf numFmtId="0" fontId="125" fillId="0" borderId="120" xfId="0" applyFont="1" applyFill="1" applyBorder="1" applyAlignment="1">
      <alignment horizontal="left" vertical="center" wrapText="1" indent="1"/>
    </xf>
    <xf numFmtId="0" fontId="126" fillId="0" borderId="119" xfId="0" applyFont="1" applyFill="1" applyBorder="1" applyAlignment="1">
      <alignment horizontal="justify" vertical="center" wrapText="1"/>
    </xf>
    <xf numFmtId="0" fontId="124" fillId="0" borderId="119" xfId="0" applyFont="1" applyFill="1" applyBorder="1" applyAlignment="1">
      <alignment horizontal="justify" vertical="center" wrapText="1"/>
    </xf>
    <xf numFmtId="0" fontId="126" fillId="3" borderId="119" xfId="0" applyFont="1" applyFill="1" applyBorder="1" applyAlignment="1">
      <alignment horizontal="justify" vertical="center" wrapText="1"/>
    </xf>
    <xf numFmtId="0" fontId="126" fillId="0" borderId="120" xfId="0" applyFont="1" applyFill="1" applyBorder="1" applyAlignment="1">
      <alignment horizontal="justify" vertical="center" wrapText="1"/>
    </xf>
    <xf numFmtId="0" fontId="126" fillId="0" borderId="121" xfId="0" applyFont="1" applyFill="1" applyBorder="1" applyAlignment="1">
      <alignment horizontal="justify" vertical="center" wrapText="1"/>
    </xf>
    <xf numFmtId="0" fontId="124" fillId="0" borderId="119" xfId="0" applyFont="1" applyFill="1" applyBorder="1" applyAlignment="1">
      <alignment vertical="center" wrapText="1"/>
    </xf>
    <xf numFmtId="0" fontId="125" fillId="0" borderId="119" xfId="0" applyFont="1" applyFill="1" applyBorder="1" applyAlignment="1">
      <alignment horizontal="left" vertical="center" wrapText="1"/>
    </xf>
    <xf numFmtId="0" fontId="126" fillId="0" borderId="128" xfId="0" applyFont="1" applyFill="1" applyBorder="1" applyAlignment="1">
      <alignment vertical="center" wrapText="1"/>
    </xf>
    <xf numFmtId="193" fontId="94" fillId="0" borderId="0" xfId="0" applyNumberFormat="1" applyFont="1" applyFill="1" applyBorder="1" applyAlignment="1" applyProtection="1">
      <alignment horizontal="right"/>
    </xf>
    <xf numFmtId="0" fontId="125" fillId="3" borderId="120" xfId="0" applyFont="1" applyFill="1" applyBorder="1" applyAlignment="1">
      <alignment horizontal="left" vertical="center" wrapText="1" indent="1"/>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13" fillId="0" borderId="0" xfId="0" applyFont="1"/>
    <xf numFmtId="0" fontId="116" fillId="0" borderId="122" xfId="0" applyFont="1" applyBorder="1"/>
    <xf numFmtId="49" fontId="118" fillId="0" borderId="122" xfId="5" applyNumberFormat="1" applyFont="1" applyFill="1" applyBorder="1" applyAlignment="1" applyProtection="1">
      <alignment horizontal="right" vertical="center"/>
      <protection locked="0"/>
    </xf>
    <xf numFmtId="0" fontId="117" fillId="3" borderId="122" xfId="13" applyFont="1" applyFill="1" applyBorder="1" applyAlignment="1" applyProtection="1">
      <alignment horizontal="left" vertical="center" wrapText="1"/>
      <protection locked="0"/>
    </xf>
    <xf numFmtId="49" fontId="117" fillId="3" borderId="122" xfId="5" applyNumberFormat="1" applyFont="1" applyFill="1" applyBorder="1" applyAlignment="1" applyProtection="1">
      <alignment horizontal="right" vertical="center"/>
      <protection locked="0"/>
    </xf>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0" fontId="119" fillId="0" borderId="122" xfId="13" applyFont="1" applyFill="1" applyBorder="1" applyAlignment="1" applyProtection="1">
      <alignment horizontal="left" vertical="center" wrapText="1"/>
      <protection locked="0"/>
    </xf>
    <xf numFmtId="0" fontId="116" fillId="0" borderId="122" xfId="0" applyFont="1" applyFill="1" applyBorder="1" applyAlignment="1">
      <alignment horizontal="center" vertical="center" wrapText="1"/>
    </xf>
    <xf numFmtId="43" fontId="96" fillId="0" borderId="0" xfId="7" applyFont="1"/>
    <xf numFmtId="0" fontId="113" fillId="0" borderId="0" xfId="0" applyFont="1" applyAlignment="1">
      <alignment wrapText="1"/>
    </xf>
    <xf numFmtId="0" fontId="112" fillId="0" borderId="122" xfId="0" applyFont="1" applyBorder="1"/>
    <xf numFmtId="0" fontId="112" fillId="0" borderId="122" xfId="0" applyFont="1" applyFill="1" applyBorder="1"/>
    <xf numFmtId="0" fontId="112" fillId="0" borderId="122" xfId="0" applyFont="1" applyBorder="1" applyAlignment="1">
      <alignment horizontal="left" indent="8"/>
    </xf>
    <xf numFmtId="0" fontId="112" fillId="0" borderId="122" xfId="0" applyFont="1" applyBorder="1" applyAlignment="1">
      <alignment wrapText="1"/>
    </xf>
    <xf numFmtId="0" fontId="116" fillId="0" borderId="0" xfId="0" applyFont="1"/>
    <xf numFmtId="0" fontId="115" fillId="0" borderId="122" xfId="0" applyFont="1" applyBorder="1"/>
    <xf numFmtId="49" fontId="118" fillId="0" borderId="122" xfId="5" applyNumberFormat="1" applyFont="1" applyFill="1" applyBorder="1" applyAlignment="1" applyProtection="1">
      <alignment horizontal="right" vertical="center" wrapText="1"/>
      <protection locked="0"/>
    </xf>
    <xf numFmtId="49" fontId="117" fillId="3" borderId="122" xfId="5" applyNumberFormat="1" applyFont="1" applyFill="1" applyBorder="1" applyAlignment="1" applyProtection="1">
      <alignment horizontal="right" vertical="center" wrapText="1"/>
      <protection locked="0"/>
    </xf>
    <xf numFmtId="49" fontId="117" fillId="0" borderId="122" xfId="5" applyNumberFormat="1" applyFont="1" applyFill="1" applyBorder="1" applyAlignment="1" applyProtection="1">
      <alignment horizontal="right" vertical="center" wrapText="1"/>
      <protection locked="0"/>
    </xf>
    <xf numFmtId="0" fontId="112" fillId="0" borderId="122" xfId="0" applyFont="1" applyBorder="1" applyAlignment="1">
      <alignment horizontal="center" vertical="center" wrapText="1"/>
    </xf>
    <xf numFmtId="0" fontId="112" fillId="0" borderId="126" xfId="0" applyFont="1" applyFill="1" applyBorder="1" applyAlignment="1">
      <alignment horizontal="center" vertical="center" wrapText="1"/>
    </xf>
    <xf numFmtId="0" fontId="112" fillId="0" borderId="122"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2" xfId="0" applyFont="1" applyFill="1" applyBorder="1"/>
    <xf numFmtId="0" fontId="112" fillId="0" borderId="122" xfId="0" applyNumberFormat="1" applyFont="1" applyFill="1" applyBorder="1" applyAlignment="1">
      <alignment horizontal="left" vertical="center" wrapText="1"/>
    </xf>
    <xf numFmtId="0" fontId="115" fillId="0" borderId="122" xfId="0" applyFont="1" applyFill="1" applyBorder="1" applyAlignment="1">
      <alignment horizontal="left" wrapText="1" indent="1"/>
    </xf>
    <xf numFmtId="0" fontId="115" fillId="0" borderId="122" xfId="0" applyFont="1" applyFill="1" applyBorder="1" applyAlignment="1">
      <alignment horizontal="left" vertical="center" indent="1"/>
    </xf>
    <xf numFmtId="0" fontId="112"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Font="1" applyFill="1" applyBorder="1" applyAlignment="1">
      <alignment horizontal="left" wrapText="1" indent="4"/>
    </xf>
    <xf numFmtId="0" fontId="112" fillId="0" borderId="122" xfId="0" applyNumberFormat="1" applyFont="1" applyFill="1" applyBorder="1" applyAlignment="1">
      <alignment horizontal="left" indent="3"/>
    </xf>
    <xf numFmtId="0" fontId="115" fillId="0" borderId="122" xfId="0" applyFont="1" applyFill="1" applyBorder="1" applyAlignment="1">
      <alignment horizontal="left" indent="1"/>
    </xf>
    <xf numFmtId="0" fontId="116" fillId="0" borderId="7" xfId="0" applyFont="1" applyBorder="1"/>
    <xf numFmtId="0" fontId="116" fillId="0" borderId="122" xfId="0" applyFont="1" applyFill="1" applyBorder="1"/>
    <xf numFmtId="0" fontId="113" fillId="0" borderId="122" xfId="0" applyFont="1" applyFill="1" applyBorder="1" applyAlignment="1">
      <alignment horizontal="left" wrapText="1" indent="2"/>
    </xf>
    <xf numFmtId="0" fontId="113" fillId="0" borderId="122" xfId="0" applyFont="1" applyFill="1" applyBorder="1"/>
    <xf numFmtId="0" fontId="113" fillId="0" borderId="122" xfId="0" applyFont="1" applyFill="1" applyBorder="1" applyAlignment="1">
      <alignment horizontal="left" wrapText="1"/>
    </xf>
    <xf numFmtId="0" fontId="112" fillId="0" borderId="0" xfId="0" applyFont="1" applyBorder="1"/>
    <xf numFmtId="0" fontId="112" fillId="0" borderId="122" xfId="0" applyFont="1" applyBorder="1" applyAlignment="1">
      <alignment horizontal="left" indent="1"/>
    </xf>
    <xf numFmtId="0" fontId="112" fillId="0" borderId="122" xfId="0" applyFont="1" applyBorder="1" applyAlignment="1">
      <alignment horizontal="center"/>
    </xf>
    <xf numFmtId="0" fontId="112" fillId="0" borderId="0" xfId="0" applyFont="1" applyBorder="1" applyAlignment="1">
      <alignment horizontal="center" vertical="center"/>
    </xf>
    <xf numFmtId="0" fontId="112" fillId="0" borderId="122"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1"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2" fillId="0" borderId="102" xfId="0" applyFont="1" applyFill="1" applyBorder="1" applyAlignment="1">
      <alignment horizontal="center" vertical="center" wrapText="1"/>
    </xf>
    <xf numFmtId="0" fontId="112" fillId="0" borderId="0" xfId="0" applyFont="1" applyFill="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49" fontId="112" fillId="0" borderId="79"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3"/>
    </xf>
    <xf numFmtId="49" fontId="112" fillId="0" borderId="79"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79" xfId="0" applyNumberFormat="1" applyFont="1" applyFill="1" applyBorder="1" applyAlignment="1">
      <alignment horizontal="left" vertical="top" wrapText="1" indent="2"/>
    </xf>
    <xf numFmtId="49" fontId="112" fillId="0" borderId="79" xfId="0" applyNumberFormat="1" applyFont="1" applyFill="1" applyBorder="1" applyAlignment="1">
      <alignment horizontal="left" indent="1"/>
    </xf>
    <xf numFmtId="0" fontId="112" fillId="0" borderId="17" xfId="0" applyNumberFormat="1" applyFont="1" applyBorder="1" applyAlignment="1">
      <alignment horizontal="left" indent="1"/>
    </xf>
    <xf numFmtId="49" fontId="112" fillId="0" borderId="17" xfId="0" applyNumberFormat="1" applyFont="1" applyBorder="1" applyAlignment="1">
      <alignment horizontal="left" indent="1"/>
    </xf>
    <xf numFmtId="49" fontId="112" fillId="0" borderId="79"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79" xfId="0" applyFont="1" applyBorder="1" applyAlignment="1">
      <alignment horizontal="left" indent="2"/>
    </xf>
    <xf numFmtId="0" fontId="112" fillId="0" borderId="17" xfId="0" applyFont="1" applyBorder="1" applyAlignment="1">
      <alignment horizontal="left" indent="1"/>
    </xf>
    <xf numFmtId="0" fontId="112" fillId="0" borderId="79" xfId="0" applyFont="1" applyBorder="1" applyAlignment="1">
      <alignment horizontal="left" indent="1"/>
    </xf>
    <xf numFmtId="0" fontId="115" fillId="0" borderId="62" xfId="0" applyFont="1" applyBorder="1"/>
    <xf numFmtId="0" fontId="112" fillId="0" borderId="65" xfId="0" applyFont="1" applyBorder="1"/>
    <xf numFmtId="0" fontId="112" fillId="0" borderId="73" xfId="0" applyFont="1" applyBorder="1" applyAlignment="1">
      <alignment horizontal="center" vertical="center" wrapText="1"/>
    </xf>
    <xf numFmtId="0" fontId="112" fillId="0" borderId="79"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2"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22"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7" xfId="0" applyNumberFormat="1" applyFont="1" applyFill="1" applyBorder="1" applyAlignment="1">
      <alignment horizontal="left" vertical="center" wrapText="1" indent="1" readingOrder="1"/>
    </xf>
    <xf numFmtId="0" fontId="133" fillId="0" borderId="122" xfId="0" applyFont="1" applyBorder="1" applyAlignment="1">
      <alignment horizontal="left" indent="3"/>
    </xf>
    <xf numFmtId="0" fontId="115" fillId="0" borderId="122" xfId="0" applyNumberFormat="1" applyFont="1" applyFill="1" applyBorder="1" applyAlignment="1">
      <alignment vertical="center" wrapText="1" readingOrder="1"/>
    </xf>
    <xf numFmtId="0" fontId="133" fillId="0" borderId="122" xfId="0" applyFont="1" applyFill="1" applyBorder="1" applyAlignment="1">
      <alignment horizontal="left" indent="2"/>
    </xf>
    <xf numFmtId="0" fontId="112" fillId="0" borderId="118" xfId="0" applyNumberFormat="1" applyFont="1" applyFill="1" applyBorder="1" applyAlignment="1">
      <alignment vertical="center" wrapText="1" readingOrder="1"/>
    </xf>
    <xf numFmtId="0" fontId="133" fillId="0" borderId="126" xfId="0" applyFont="1" applyBorder="1" applyAlignment="1">
      <alignment horizontal="left" indent="2"/>
    </xf>
    <xf numFmtId="0" fontId="112" fillId="0" borderId="117" xfId="0" applyNumberFormat="1" applyFont="1" applyFill="1" applyBorder="1" applyAlignment="1">
      <alignment vertical="center" wrapText="1" readingOrder="1"/>
    </xf>
    <xf numFmtId="0" fontId="133" fillId="0" borderId="122" xfId="0" applyFont="1" applyBorder="1" applyAlignment="1">
      <alignment horizontal="left" indent="2"/>
    </xf>
    <xf numFmtId="0" fontId="112" fillId="0" borderId="116" xfId="0" applyNumberFormat="1" applyFont="1" applyFill="1" applyBorder="1" applyAlignment="1">
      <alignment vertical="center" wrapText="1" readingOrder="1"/>
    </xf>
    <xf numFmtId="0" fontId="133" fillId="0" borderId="7" xfId="0" applyFont="1" applyBorder="1"/>
    <xf numFmtId="167" fontId="134" fillId="80" borderId="55" xfId="0" applyNumberFormat="1" applyFont="1" applyFill="1" applyBorder="1" applyAlignment="1">
      <alignment horizontal="center"/>
    </xf>
    <xf numFmtId="0" fontId="2" fillId="81" borderId="0" xfId="13" applyFont="1" applyFill="1" applyBorder="1" applyAlignment="1" applyProtection="1">
      <alignment wrapText="1"/>
      <protection locked="0"/>
    </xf>
    <xf numFmtId="193" fontId="96" fillId="2" borderId="143" xfId="0" applyNumberFormat="1" applyFont="1" applyFill="1" applyBorder="1" applyAlignment="1" applyProtection="1">
      <alignment vertical="center"/>
      <protection locked="0"/>
    </xf>
    <xf numFmtId="10" fontId="96" fillId="2" borderId="143" xfId="20962" applyNumberFormat="1" applyFont="1" applyFill="1" applyBorder="1" applyAlignment="1" applyProtection="1">
      <alignment vertical="center"/>
      <protection locked="0"/>
    </xf>
    <xf numFmtId="10" fontId="3" fillId="0" borderId="143" xfId="20962" applyNumberFormat="1" applyFont="1" applyFill="1" applyBorder="1" applyAlignment="1" applyProtection="1">
      <alignment horizontal="right" vertical="center" wrapText="1"/>
      <protection locked="0"/>
    </xf>
    <xf numFmtId="193" fontId="96" fillId="0" borderId="143" xfId="0" applyNumberFormat="1" applyFont="1" applyFill="1" applyBorder="1" applyAlignment="1" applyProtection="1">
      <alignment horizontal="right" vertical="center" wrapText="1"/>
      <protection locked="0"/>
    </xf>
    <xf numFmtId="193" fontId="96" fillId="0" borderId="143" xfId="0" applyNumberFormat="1" applyFont="1" applyFill="1" applyBorder="1" applyAlignment="1" applyProtection="1">
      <alignment vertical="center" wrapText="1"/>
      <protection locked="0"/>
    </xf>
    <xf numFmtId="0" fontId="96" fillId="0" borderId="28" xfId="0" applyNumberFormat="1" applyFont="1" applyFill="1" applyBorder="1" applyAlignment="1">
      <alignment horizontal="left" vertical="center" wrapText="1" indent="1"/>
    </xf>
    <xf numFmtId="0" fontId="2" fillId="0" borderId="142" xfId="0" applyFont="1" applyBorder="1" applyAlignment="1">
      <alignment vertical="center" wrapText="1"/>
    </xf>
    <xf numFmtId="0" fontId="2" fillId="2" borderId="140" xfId="0" applyFont="1" applyFill="1" applyBorder="1" applyAlignment="1">
      <alignment horizontal="right" vertical="center"/>
    </xf>
    <xf numFmtId="0" fontId="2" fillId="0" borderId="137" xfId="0" applyFont="1" applyBorder="1" applyAlignment="1">
      <alignment vertical="center" wrapText="1"/>
    </xf>
    <xf numFmtId="0" fontId="65" fillId="0" borderId="137" xfId="0" applyFont="1" applyFill="1" applyBorder="1" applyAlignment="1">
      <alignment horizontal="left" vertical="center" wrapText="1"/>
    </xf>
    <xf numFmtId="0" fontId="45" fillId="0" borderId="137" xfId="0" applyFont="1" applyFill="1" applyBorder="1" applyAlignment="1">
      <alignment horizontal="center" vertical="center" wrapText="1"/>
    </xf>
    <xf numFmtId="0" fontId="2" fillId="0" borderId="61" xfId="0" applyFont="1" applyBorder="1"/>
    <xf numFmtId="0" fontId="2" fillId="0" borderId="14" xfId="0" applyFont="1" applyBorder="1" applyAlignment="1">
      <alignment horizontal="right" vertical="center" wrapText="1"/>
    </xf>
    <xf numFmtId="10" fontId="140" fillId="2" borderId="22" xfId="20962" applyNumberFormat="1" applyFont="1" applyFill="1" applyBorder="1" applyAlignment="1" applyProtection="1">
      <alignment vertical="center"/>
      <protection locked="0"/>
    </xf>
    <xf numFmtId="10" fontId="96" fillId="0" borderId="21" xfId="20962" applyNumberFormat="1" applyFont="1" applyFill="1" applyBorder="1" applyAlignment="1" applyProtection="1">
      <alignment vertical="center"/>
      <protection locked="0"/>
    </xf>
    <xf numFmtId="10" fontId="96" fillId="0" borderId="20" xfId="20962" applyNumberFormat="1" applyFont="1" applyFill="1" applyBorder="1" applyAlignment="1" applyProtection="1">
      <alignment vertical="center"/>
      <protection locked="0"/>
    </xf>
    <xf numFmtId="193" fontId="96" fillId="0" borderId="142" xfId="0" applyNumberFormat="1" applyFont="1" applyFill="1" applyBorder="1" applyAlignment="1" applyProtection="1">
      <alignment vertical="center"/>
      <protection locked="0"/>
    </xf>
    <xf numFmtId="193" fontId="96" fillId="0" borderId="140" xfId="0" applyNumberFormat="1" applyFont="1" applyFill="1" applyBorder="1" applyAlignment="1" applyProtection="1">
      <alignment vertical="center"/>
      <protection locked="0"/>
    </xf>
    <xf numFmtId="193" fontId="140" fillId="2" borderId="141" xfId="0" applyNumberFormat="1" applyFont="1" applyFill="1" applyBorder="1" applyAlignment="1" applyProtection="1">
      <alignment vertical="center"/>
      <protection locked="0"/>
    </xf>
    <xf numFmtId="193" fontId="140" fillId="2" borderId="142" xfId="0" applyNumberFormat="1" applyFont="1" applyFill="1" applyBorder="1" applyAlignment="1" applyProtection="1">
      <alignment vertical="center"/>
      <protection locked="0"/>
    </xf>
    <xf numFmtId="193" fontId="96" fillId="2" borderId="17" xfId="0" applyNumberFormat="1" applyFont="1" applyFill="1" applyBorder="1" applyAlignment="1" applyProtection="1">
      <alignment vertical="center"/>
      <protection locked="0"/>
    </xf>
    <xf numFmtId="10" fontId="96" fillId="2" borderId="138" xfId="20962" applyNumberFormat="1" applyFont="1" applyFill="1" applyBorder="1" applyAlignment="1" applyProtection="1">
      <alignment vertical="center"/>
      <protection locked="0"/>
    </xf>
    <xf numFmtId="193" fontId="96" fillId="2" borderId="138" xfId="0" applyNumberFormat="1" applyFont="1" applyFill="1" applyBorder="1" applyAlignment="1" applyProtection="1">
      <alignment vertical="center"/>
      <protection locked="0"/>
    </xf>
    <xf numFmtId="193" fontId="96" fillId="2" borderId="137" xfId="0" applyNumberFormat="1" applyFont="1" applyFill="1" applyBorder="1" applyAlignment="1" applyProtection="1">
      <alignment vertical="center"/>
      <protection locked="0"/>
    </xf>
    <xf numFmtId="10" fontId="96" fillId="37" borderId="91" xfId="20962" applyNumberFormat="1" applyFont="1" applyFill="1" applyBorder="1"/>
    <xf numFmtId="10" fontId="96" fillId="37" borderId="0" xfId="20962" applyNumberFormat="1" applyFont="1" applyFill="1" applyBorder="1"/>
    <xf numFmtId="10" fontId="96" fillId="37" borderId="61" xfId="20962" applyNumberFormat="1" applyFont="1" applyFill="1" applyBorder="1"/>
    <xf numFmtId="10" fontId="140" fillId="2" borderId="138" xfId="20962" applyNumberFormat="1" applyFont="1" applyFill="1" applyBorder="1" applyAlignment="1" applyProtection="1">
      <alignment vertical="center"/>
      <protection locked="0"/>
    </xf>
    <xf numFmtId="10" fontId="96" fillId="2" borderId="137" xfId="20962" applyNumberFormat="1" applyFont="1" applyFill="1" applyBorder="1" applyAlignment="1" applyProtection="1">
      <alignment vertical="center"/>
      <protection locked="0"/>
    </xf>
    <xf numFmtId="193" fontId="140" fillId="2" borderId="138" xfId="0" applyNumberFormat="1" applyFont="1" applyFill="1" applyBorder="1" applyAlignment="1" applyProtection="1">
      <alignment vertical="center"/>
      <protection locked="0"/>
    </xf>
    <xf numFmtId="10" fontId="96" fillId="2" borderId="17" xfId="20962" applyNumberFormat="1" applyFont="1" applyFill="1" applyBorder="1" applyAlignment="1" applyProtection="1">
      <alignment vertical="center"/>
      <protection locked="0"/>
    </xf>
    <xf numFmtId="10" fontId="3" fillId="0" borderId="137" xfId="20962" applyNumberFormat="1" applyFont="1" applyFill="1" applyBorder="1" applyAlignment="1" applyProtection="1">
      <alignment horizontal="right" vertical="center" wrapText="1"/>
      <protection locked="0"/>
    </xf>
    <xf numFmtId="10" fontId="3" fillId="0" borderId="17" xfId="20962" applyNumberFormat="1" applyFont="1" applyFill="1" applyBorder="1" applyAlignment="1" applyProtection="1">
      <alignment horizontal="right" vertical="center" wrapText="1"/>
      <protection locked="0"/>
    </xf>
    <xf numFmtId="193" fontId="96" fillId="0" borderId="137" xfId="0" applyNumberFormat="1" applyFont="1" applyFill="1" applyBorder="1" applyAlignment="1" applyProtection="1">
      <alignment horizontal="right" vertical="center" wrapText="1"/>
      <protection locked="0"/>
    </xf>
    <xf numFmtId="193" fontId="96" fillId="0" borderId="17" xfId="0" applyNumberFormat="1" applyFont="1" applyFill="1" applyBorder="1" applyAlignment="1" applyProtection="1">
      <alignment horizontal="right" vertical="center" wrapText="1"/>
      <protection locked="0"/>
    </xf>
    <xf numFmtId="193" fontId="96" fillId="0" borderId="137" xfId="0" applyNumberFormat="1" applyFont="1" applyFill="1" applyBorder="1" applyAlignment="1" applyProtection="1">
      <alignment vertical="center" wrapText="1"/>
      <protection locked="0"/>
    </xf>
    <xf numFmtId="193" fontId="96" fillId="0" borderId="17" xfId="0" applyNumberFormat="1" applyFont="1" applyFill="1" applyBorder="1" applyAlignment="1" applyProtection="1">
      <alignment vertical="center" wrapText="1"/>
      <protection locked="0"/>
    </xf>
    <xf numFmtId="169" fontId="96" fillId="37" borderId="61" xfId="20" applyFont="1" applyBorder="1"/>
    <xf numFmtId="169" fontId="96" fillId="37" borderId="91" xfId="20" applyFont="1" applyBorder="1"/>
    <xf numFmtId="169" fontId="96" fillId="37" borderId="0" xfId="20" applyFont="1" applyBorder="1"/>
    <xf numFmtId="0" fontId="96" fillId="0" borderId="14" xfId="0" applyNumberFormat="1" applyFont="1" applyFill="1" applyBorder="1" applyAlignment="1">
      <alignment horizontal="left" vertical="center" wrapText="1" indent="1"/>
    </xf>
    <xf numFmtId="0" fontId="96" fillId="0" borderId="16" xfId="0" applyNumberFormat="1" applyFont="1" applyFill="1" applyBorder="1" applyAlignment="1">
      <alignment horizontal="left" vertical="center" wrapText="1" indent="1"/>
    </xf>
    <xf numFmtId="0" fontId="96" fillId="0" borderId="15" xfId="0" applyNumberFormat="1" applyFont="1" applyFill="1" applyBorder="1" applyAlignment="1">
      <alignment horizontal="left" vertical="center" wrapText="1" indent="1"/>
    </xf>
    <xf numFmtId="0" fontId="4" fillId="0" borderId="1" xfId="0" applyFont="1" applyBorder="1" applyAlignment="1">
      <alignment horizontal="center" vertical="center"/>
    </xf>
    <xf numFmtId="0" fontId="0" fillId="0" borderId="0" xfId="0" applyFont="1" applyBorder="1"/>
    <xf numFmtId="0" fontId="3" fillId="0" borderId="0" xfId="0" applyFont="1" applyBorder="1"/>
    <xf numFmtId="0" fontId="96" fillId="0" borderId="0" xfId="0" applyFont="1" applyBorder="1"/>
    <xf numFmtId="0" fontId="96" fillId="0" borderId="0" xfId="0" applyFont="1"/>
    <xf numFmtId="0" fontId="0" fillId="0" borderId="0" xfId="0" applyFont="1" applyFill="1"/>
    <xf numFmtId="0" fontId="0" fillId="0" borderId="0" xfId="0" applyFont="1"/>
    <xf numFmtId="10" fontId="3" fillId="0" borderId="138" xfId="20962" applyNumberFormat="1" applyFont="1" applyBorder="1" applyAlignment="1" applyProtection="1">
      <alignment vertical="center" wrapText="1"/>
      <protection locked="0"/>
    </xf>
    <xf numFmtId="10" fontId="3" fillId="0" borderId="137" xfId="20962" applyNumberFormat="1" applyFont="1" applyBorder="1" applyAlignment="1" applyProtection="1">
      <alignment vertical="center" wrapText="1"/>
      <protection locked="0"/>
    </xf>
    <xf numFmtId="193" fontId="3" fillId="0" borderId="138" xfId="0" applyNumberFormat="1" applyFont="1" applyFill="1" applyBorder="1" applyAlignment="1" applyProtection="1">
      <alignment vertical="center" wrapText="1"/>
      <protection locked="0"/>
    </xf>
    <xf numFmtId="193" fontId="3" fillId="0" borderId="137" xfId="0" applyNumberFormat="1" applyFont="1" applyFill="1" applyBorder="1" applyAlignment="1" applyProtection="1">
      <alignment vertical="center" wrapText="1"/>
      <protection locked="0"/>
    </xf>
    <xf numFmtId="3" fontId="0" fillId="36" borderId="137" xfId="0" applyNumberFormat="1" applyFill="1" applyBorder="1" applyAlignment="1">
      <alignment vertical="center"/>
    </xf>
    <xf numFmtId="3" fontId="0" fillId="0" borderId="137" xfId="0" applyNumberFormat="1" applyBorder="1" applyAlignment="1">
      <alignment vertical="center"/>
    </xf>
    <xf numFmtId="0" fontId="126" fillId="3" borderId="137" xfId="0" applyFont="1" applyFill="1" applyBorder="1" applyAlignment="1">
      <alignment vertical="center" wrapText="1"/>
    </xf>
    <xf numFmtId="3" fontId="0" fillId="36" borderId="137" xfId="0" applyNumberFormat="1" applyFill="1" applyBorder="1"/>
    <xf numFmtId="3" fontId="0" fillId="0" borderId="137" xfId="0" applyNumberFormat="1" applyBorder="1"/>
    <xf numFmtId="193" fontId="94" fillId="36" borderId="138" xfId="0" applyNumberFormat="1" applyFont="1" applyFill="1" applyBorder="1" applyAlignment="1" applyProtection="1">
      <alignment horizontal="right"/>
    </xf>
    <xf numFmtId="193" fontId="94" fillId="36" borderId="137" xfId="0" applyNumberFormat="1" applyFont="1" applyFill="1" applyBorder="1" applyAlignment="1" applyProtection="1">
      <alignment horizontal="right"/>
    </xf>
    <xf numFmtId="193" fontId="94" fillId="0" borderId="137" xfId="0" applyNumberFormat="1" applyFont="1" applyFill="1" applyBorder="1" applyAlignment="1" applyProtection="1">
      <alignment horizontal="right"/>
    </xf>
    <xf numFmtId="10" fontId="3" fillId="0" borderId="90" xfId="20641" applyNumberFormat="1" applyFont="1" applyFill="1" applyBorder="1" applyAlignment="1">
      <alignment vertical="center"/>
    </xf>
    <xf numFmtId="10" fontId="3" fillId="0" borderId="89" xfId="20641" applyNumberFormat="1" applyFont="1" applyFill="1" applyBorder="1" applyAlignment="1">
      <alignment vertical="center"/>
    </xf>
    <xf numFmtId="3" fontId="3" fillId="0" borderId="141" xfId="0" applyNumberFormat="1" applyFont="1" applyFill="1" applyBorder="1" applyAlignment="1">
      <alignment vertical="center"/>
    </xf>
    <xf numFmtId="3" fontId="3" fillId="0" borderId="136" xfId="0" applyNumberFormat="1" applyFont="1" applyFill="1" applyBorder="1" applyAlignment="1">
      <alignment vertical="center"/>
    </xf>
    <xf numFmtId="3" fontId="3" fillId="0" borderId="16" xfId="0" applyNumberFormat="1" applyFont="1" applyFill="1" applyBorder="1" applyAlignment="1">
      <alignment vertical="center"/>
    </xf>
    <xf numFmtId="3" fontId="3" fillId="0" borderId="25" xfId="0" applyNumberFormat="1" applyFont="1" applyFill="1" applyBorder="1" applyAlignment="1">
      <alignment vertical="center"/>
    </xf>
    <xf numFmtId="3" fontId="3" fillId="0" borderId="22" xfId="0" applyNumberFormat="1" applyFont="1" applyFill="1" applyBorder="1" applyAlignment="1">
      <alignment vertical="center"/>
    </xf>
    <xf numFmtId="3" fontId="3" fillId="0" borderId="23" xfId="0" applyNumberFormat="1" applyFont="1" applyFill="1" applyBorder="1" applyAlignment="1">
      <alignment vertical="center"/>
    </xf>
    <xf numFmtId="3" fontId="3" fillId="0" borderId="21" xfId="0" applyNumberFormat="1" applyFont="1" applyFill="1" applyBorder="1" applyAlignment="1">
      <alignment vertical="center"/>
    </xf>
    <xf numFmtId="3" fontId="3" fillId="0" borderId="138" xfId="0" applyNumberFormat="1" applyFont="1" applyFill="1" applyBorder="1" applyAlignment="1">
      <alignment vertical="center"/>
    </xf>
    <xf numFmtId="3" fontId="3" fillId="0" borderId="144" xfId="0" applyNumberFormat="1" applyFont="1" applyFill="1" applyBorder="1" applyAlignment="1">
      <alignment vertical="center"/>
    </xf>
    <xf numFmtId="3" fontId="3" fillId="0" borderId="137" xfId="0" applyNumberFormat="1" applyFont="1" applyFill="1" applyBorder="1" applyAlignment="1">
      <alignment vertical="center"/>
    </xf>
    <xf numFmtId="3" fontId="3" fillId="3" borderId="139" xfId="0" applyNumberFormat="1" applyFont="1" applyFill="1" applyBorder="1" applyAlignment="1">
      <alignment vertical="center"/>
    </xf>
    <xf numFmtId="3" fontId="3" fillId="3" borderId="145" xfId="0" applyNumberFormat="1" applyFont="1" applyFill="1" applyBorder="1" applyAlignment="1">
      <alignment vertical="center"/>
    </xf>
    <xf numFmtId="3" fontId="3" fillId="0" borderId="62" xfId="0" applyNumberFormat="1" applyFont="1" applyFill="1" applyBorder="1" applyAlignment="1">
      <alignment vertical="center"/>
    </xf>
    <xf numFmtId="3" fontId="3" fillId="0" borderId="83" xfId="0" applyNumberFormat="1" applyFont="1" applyFill="1" applyBorder="1" applyAlignment="1">
      <alignment vertical="center"/>
    </xf>
    <xf numFmtId="3" fontId="9" fillId="37" borderId="0" xfId="20" applyNumberFormat="1" applyBorder="1"/>
    <xf numFmtId="0" fontId="5" fillId="0" borderId="144" xfId="0" applyFont="1" applyBorder="1" applyAlignment="1">
      <alignment wrapText="1"/>
    </xf>
    <xf numFmtId="0" fontId="45" fillId="0" borderId="139" xfId="0" applyFont="1" applyBorder="1" applyAlignment="1">
      <alignment horizontal="center" vertical="center" wrapText="1"/>
    </xf>
    <xf numFmtId="0" fontId="45" fillId="0" borderId="144" xfId="0" applyFont="1" applyBorder="1" applyAlignment="1">
      <alignment horizontal="center" vertical="center" wrapText="1"/>
    </xf>
    <xf numFmtId="14" fontId="113" fillId="0" borderId="0" xfId="0" applyNumberFormat="1" applyFont="1" applyAlignment="1">
      <alignment horizontal="left"/>
    </xf>
    <xf numFmtId="0" fontId="85" fillId="0" borderId="0" xfId="0" applyFont="1"/>
    <xf numFmtId="0" fontId="2" fillId="0" borderId="17" xfId="0" applyFont="1" applyBorder="1" applyAlignment="1">
      <alignment vertical="center"/>
    </xf>
    <xf numFmtId="0" fontId="3" fillId="0" borderId="0" xfId="0" applyFont="1"/>
    <xf numFmtId="0" fontId="135" fillId="0" borderId="137" xfId="0" applyFont="1" applyBorder="1"/>
    <xf numFmtId="0" fontId="135" fillId="0" borderId="137" xfId="0" applyFont="1" applyFill="1" applyBorder="1"/>
    <xf numFmtId="0" fontId="136" fillId="0" borderId="137" xfId="17" applyFont="1" applyBorder="1" applyAlignment="1" applyProtection="1"/>
    <xf numFmtId="14" fontId="2" fillId="0" borderId="0" xfId="0" applyNumberFormat="1" applyFont="1" applyAlignment="1">
      <alignment horizontal="left"/>
    </xf>
    <xf numFmtId="0" fontId="5" fillId="0" borderId="137" xfId="0" applyFont="1" applyFill="1" applyBorder="1" applyAlignment="1">
      <alignment wrapText="1"/>
    </xf>
    <xf numFmtId="0" fontId="2" fillId="0" borderId="137" xfId="0" applyFont="1" applyBorder="1" applyAlignment="1">
      <alignment wrapText="1"/>
    </xf>
    <xf numFmtId="0" fontId="2" fillId="0" borderId="140" xfId="0" applyFont="1" applyBorder="1" applyAlignment="1">
      <alignment vertical="center"/>
    </xf>
    <xf numFmtId="0" fontId="5" fillId="0" borderId="137" xfId="0" applyFont="1" applyBorder="1" applyAlignment="1">
      <alignment wrapText="1"/>
    </xf>
    <xf numFmtId="0" fontId="5" fillId="0" borderId="142" xfId="0" applyFont="1" applyBorder="1" applyAlignment="1">
      <alignment wrapText="1"/>
    </xf>
    <xf numFmtId="0" fontId="105" fillId="0" borderId="139" xfId="0" applyFont="1" applyBorder="1" applyAlignment="1"/>
    <xf numFmtId="0" fontId="137" fillId="0" borderId="139" xfId="0" applyFont="1" applyFill="1" applyBorder="1" applyAlignment="1"/>
    <xf numFmtId="0" fontId="105" fillId="0" borderId="139" xfId="0" applyFont="1" applyFill="1" applyBorder="1" applyAlignment="1"/>
    <xf numFmtId="0" fontId="2" fillId="0" borderId="137" xfId="0" applyFont="1" applyFill="1" applyBorder="1" applyAlignment="1">
      <alignment wrapText="1"/>
    </xf>
    <xf numFmtId="194" fontId="137" fillId="0" borderId="139" xfId="20962" applyNumberFormat="1" applyFont="1" applyFill="1" applyBorder="1"/>
    <xf numFmtId="194" fontId="137" fillId="0" borderId="129" xfId="20962" applyNumberFormat="1" applyFont="1" applyFill="1" applyBorder="1"/>
    <xf numFmtId="194" fontId="137" fillId="0" borderId="139" xfId="20962" applyNumberFormat="1" applyFont="1" applyFill="1" applyBorder="1" applyAlignment="1"/>
    <xf numFmtId="193" fontId="96" fillId="0" borderId="146" xfId="0" applyNumberFormat="1" applyFont="1" applyFill="1" applyBorder="1" applyAlignment="1" applyProtection="1">
      <alignment vertical="center"/>
      <protection locked="0"/>
    </xf>
    <xf numFmtId="10" fontId="96" fillId="0" borderId="24" xfId="20962" applyNumberFormat="1" applyFont="1" applyFill="1" applyBorder="1" applyAlignment="1" applyProtection="1">
      <alignment vertical="center"/>
      <protection locked="0"/>
    </xf>
    <xf numFmtId="10" fontId="96" fillId="0" borderId="143" xfId="20962" applyNumberFormat="1" applyFont="1" applyFill="1" applyBorder="1" applyAlignment="1" applyProtection="1">
      <alignment vertical="center"/>
      <protection locked="0"/>
    </xf>
    <xf numFmtId="10" fontId="96" fillId="2" borderId="139" xfId="20962" applyNumberFormat="1" applyFont="1" applyFill="1" applyBorder="1" applyAlignment="1" applyProtection="1">
      <alignment vertical="center"/>
      <protection locked="0"/>
    </xf>
    <xf numFmtId="10" fontId="96" fillId="0" borderId="139" xfId="20962" applyNumberFormat="1" applyFont="1" applyFill="1" applyBorder="1" applyAlignment="1" applyProtection="1">
      <alignment vertical="center"/>
      <protection locked="0"/>
    </xf>
    <xf numFmtId="10" fontId="96" fillId="0" borderId="37" xfId="20962" applyNumberFormat="1" applyFont="1" applyFill="1" applyBorder="1" applyAlignment="1" applyProtection="1">
      <alignment vertical="center"/>
      <protection locked="0"/>
    </xf>
    <xf numFmtId="0" fontId="2" fillId="0" borderId="137" xfId="0" applyFont="1" applyFill="1" applyBorder="1" applyAlignment="1" applyProtection="1">
      <alignment horizontal="center" vertical="center" wrapText="1"/>
    </xf>
    <xf numFmtId="0" fontId="2" fillId="0" borderId="138" xfId="0" applyFont="1" applyFill="1" applyBorder="1" applyAlignment="1" applyProtection="1">
      <alignment horizontal="center" vertical="center" wrapText="1"/>
    </xf>
    <xf numFmtId="0" fontId="0" fillId="0" borderId="17" xfId="0" applyBorder="1" applyAlignment="1">
      <alignment horizontal="center"/>
    </xf>
    <xf numFmtId="0" fontId="104" fillId="0" borderId="143" xfId="0" applyNumberFormat="1" applyFont="1" applyFill="1" applyBorder="1" applyAlignment="1">
      <alignment vertical="center" wrapText="1"/>
    </xf>
    <xf numFmtId="0" fontId="2" fillId="0" borderId="143" xfId="0" applyNumberFormat="1" applyFont="1" applyFill="1" applyBorder="1" applyAlignment="1">
      <alignment horizontal="left" vertical="center" wrapText="1" indent="4"/>
    </xf>
    <xf numFmtId="0" fontId="45" fillId="0" borderId="143" xfId="0" applyNumberFormat="1" applyFont="1" applyFill="1" applyBorder="1" applyAlignment="1">
      <alignment vertical="center" wrapText="1"/>
    </xf>
    <xf numFmtId="0" fontId="2" fillId="0" borderId="137" xfId="0" applyFont="1" applyFill="1" applyBorder="1" applyAlignment="1" applyProtection="1">
      <alignment horizontal="left" vertical="center" indent="11"/>
      <protection locked="0"/>
    </xf>
    <xf numFmtId="0" fontId="46" fillId="0" borderId="137" xfId="0" applyFont="1" applyFill="1" applyBorder="1" applyAlignment="1" applyProtection="1">
      <alignment horizontal="left" vertical="center" indent="17"/>
      <protection locked="0"/>
    </xf>
    <xf numFmtId="0" fontId="111" fillId="0" borderId="137" xfId="0" applyFont="1" applyBorder="1" applyAlignment="1">
      <alignment vertical="center"/>
    </xf>
    <xf numFmtId="0" fontId="95" fillId="0" borderId="137" xfId="0" applyNumberFormat="1" applyFont="1" applyFill="1" applyBorder="1" applyAlignment="1">
      <alignment vertical="center" wrapText="1"/>
    </xf>
    <xf numFmtId="0" fontId="96" fillId="0" borderId="143" xfId="0" applyNumberFormat="1" applyFont="1" applyFill="1" applyBorder="1" applyAlignment="1">
      <alignment horizontal="left" vertical="center" wrapText="1"/>
    </xf>
    <xf numFmtId="0" fontId="2" fillId="0" borderId="143" xfId="0" applyNumberFormat="1" applyFont="1" applyFill="1" applyBorder="1" applyAlignment="1">
      <alignment horizontal="left" vertical="center" wrapText="1"/>
    </xf>
    <xf numFmtId="0" fontId="0" fillId="0" borderId="20" xfId="0" applyBorder="1" applyAlignment="1">
      <alignment horizontal="center"/>
    </xf>
    <xf numFmtId="0" fontId="45" fillId="0" borderId="21" xfId="0" applyNumberFormat="1" applyFont="1" applyFill="1" applyBorder="1" applyAlignment="1">
      <alignment vertical="center" wrapText="1"/>
    </xf>
    <xf numFmtId="193" fontId="94" fillId="0" borderId="21" xfId="0" applyNumberFormat="1" applyFont="1" applyFill="1" applyBorder="1" applyAlignment="1" applyProtection="1">
      <alignment horizontal="right"/>
    </xf>
    <xf numFmtId="193" fontId="94" fillId="36" borderId="21" xfId="0" applyNumberFormat="1" applyFont="1" applyFill="1" applyBorder="1" applyAlignment="1" applyProtection="1">
      <alignment horizontal="right"/>
    </xf>
    <xf numFmtId="193" fontId="94" fillId="36" borderId="22" xfId="0" applyNumberFormat="1" applyFont="1" applyFill="1" applyBorder="1" applyAlignment="1" applyProtection="1">
      <alignment horizontal="right"/>
    </xf>
    <xf numFmtId="3" fontId="103" fillId="36" borderId="144" xfId="0" applyNumberFormat="1" applyFont="1" applyFill="1" applyBorder="1" applyAlignment="1">
      <alignment vertical="center" wrapText="1"/>
    </xf>
    <xf numFmtId="3" fontId="103" fillId="36" borderId="147" xfId="0" applyNumberFormat="1" applyFont="1" applyFill="1" applyBorder="1" applyAlignment="1">
      <alignment vertical="center" wrapText="1"/>
    </xf>
    <xf numFmtId="3" fontId="103" fillId="36" borderId="137" xfId="0" applyNumberFormat="1" applyFont="1" applyFill="1" applyBorder="1" applyAlignment="1">
      <alignment vertical="center" wrapText="1"/>
    </xf>
    <xf numFmtId="3" fontId="103" fillId="36" borderId="143" xfId="0" applyNumberFormat="1" applyFont="1" applyFill="1" applyBorder="1" applyAlignment="1">
      <alignment vertical="center" wrapText="1"/>
    </xf>
    <xf numFmtId="3" fontId="103" fillId="36" borderId="139" xfId="0" applyNumberFormat="1" applyFont="1" applyFill="1" applyBorder="1" applyAlignment="1">
      <alignment vertical="center" wrapText="1"/>
    </xf>
    <xf numFmtId="3" fontId="103" fillId="0" borderId="144" xfId="0" applyNumberFormat="1" applyFont="1" applyBorder="1" applyAlignment="1">
      <alignment vertical="center" wrapText="1"/>
    </xf>
    <xf numFmtId="3" fontId="103" fillId="0" borderId="147" xfId="0" applyNumberFormat="1" applyFont="1" applyBorder="1" applyAlignment="1">
      <alignment vertical="center" wrapText="1"/>
    </xf>
    <xf numFmtId="3" fontId="103" fillId="0" borderId="137" xfId="0" applyNumberFormat="1" applyFont="1" applyBorder="1" applyAlignment="1">
      <alignment vertical="center" wrapText="1"/>
    </xf>
    <xf numFmtId="3" fontId="103" fillId="0" borderId="139" xfId="0" applyNumberFormat="1" applyFont="1" applyBorder="1" applyAlignment="1">
      <alignment vertical="center" wrapText="1"/>
    </xf>
    <xf numFmtId="3" fontId="103" fillId="0" borderId="144" xfId="0" applyNumberFormat="1" applyFont="1" applyFill="1" applyBorder="1" applyAlignment="1">
      <alignment vertical="center" wrapText="1"/>
    </xf>
    <xf numFmtId="3" fontId="103" fillId="0" borderId="137" xfId="0" applyNumberFormat="1" applyFont="1" applyFill="1" applyBorder="1" applyAlignment="1">
      <alignment vertical="center" wrapText="1"/>
    </xf>
    <xf numFmtId="3" fontId="103" fillId="0" borderId="139" xfId="0" applyNumberFormat="1" applyFont="1" applyFill="1" applyBorder="1" applyAlignment="1">
      <alignment vertical="center" wrapText="1"/>
    </xf>
    <xf numFmtId="3" fontId="103" fillId="36" borderId="86" xfId="0" applyNumberFormat="1" applyFont="1" applyFill="1" applyBorder="1" applyAlignment="1">
      <alignment vertical="center" wrapText="1"/>
    </xf>
    <xf numFmtId="3" fontId="103" fillId="36" borderId="20" xfId="0" applyNumberFormat="1" applyFont="1" applyFill="1" applyBorder="1" applyAlignment="1">
      <alignment vertical="center" wrapText="1"/>
    </xf>
    <xf numFmtId="164" fontId="3" fillId="0" borderId="137" xfId="7" applyNumberFormat="1" applyFont="1" applyFill="1" applyBorder="1" applyAlignment="1">
      <alignment vertical="center" wrapText="1"/>
    </xf>
    <xf numFmtId="164" fontId="3" fillId="0" borderId="137" xfId="7" applyNumberFormat="1" applyFont="1" applyBorder="1" applyAlignment="1">
      <alignment vertical="center"/>
    </xf>
    <xf numFmtId="167" fontId="4" fillId="36" borderId="21" xfId="0" applyNumberFormat="1" applyFont="1" applyFill="1" applyBorder="1" applyAlignment="1">
      <alignment horizontal="center" vertical="center"/>
    </xf>
    <xf numFmtId="193" fontId="96" fillId="36" borderId="138" xfId="2" applyNumberFormat="1" applyFont="1" applyFill="1" applyBorder="1" applyAlignment="1" applyProtection="1">
      <alignment vertical="top"/>
    </xf>
    <xf numFmtId="193" fontId="96" fillId="3" borderId="138" xfId="2" applyNumberFormat="1" applyFont="1" applyFill="1" applyBorder="1" applyAlignment="1" applyProtection="1">
      <alignment vertical="top"/>
      <protection locked="0"/>
    </xf>
    <xf numFmtId="193" fontId="96" fillId="36" borderId="138" xfId="2" applyNumberFormat="1" applyFont="1" applyFill="1" applyBorder="1" applyAlignment="1" applyProtection="1">
      <alignment vertical="top" wrapText="1"/>
    </xf>
    <xf numFmtId="193" fontId="96" fillId="3" borderId="138" xfId="2" applyNumberFormat="1" applyFont="1" applyFill="1" applyBorder="1" applyAlignment="1" applyProtection="1">
      <alignment vertical="top" wrapText="1"/>
      <protection locked="0"/>
    </xf>
    <xf numFmtId="193" fontId="96" fillId="36" borderId="138" xfId="2" applyNumberFormat="1" applyFont="1" applyFill="1" applyBorder="1" applyAlignment="1" applyProtection="1">
      <alignment vertical="top" wrapText="1"/>
      <protection locked="0"/>
    </xf>
    <xf numFmtId="193" fontId="96" fillId="36" borderId="22" xfId="2" applyNumberFormat="1" applyFont="1" applyFill="1" applyBorder="1" applyAlignment="1" applyProtection="1">
      <alignment vertical="top" wrapText="1"/>
    </xf>
    <xf numFmtId="193" fontId="141" fillId="0" borderId="30" xfId="0" applyNumberFormat="1" applyFont="1" applyBorder="1" applyAlignment="1">
      <alignment horizontal="center" vertical="center"/>
    </xf>
    <xf numFmtId="193" fontId="142" fillId="0" borderId="1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34" fillId="0" borderId="11" xfId="0" applyNumberFormat="1" applyFont="1" applyBorder="1" applyAlignment="1">
      <alignment horizontal="center" vertical="center"/>
    </xf>
    <xf numFmtId="193" fontId="143" fillId="0" borderId="11" xfId="0" applyNumberFormat="1" applyFont="1" applyBorder="1" applyAlignment="1">
      <alignment horizontal="center" vertical="center"/>
    </xf>
    <xf numFmtId="193" fontId="142" fillId="0" borderId="11" xfId="0" applyNumberFormat="1" applyFont="1" applyFill="1" applyBorder="1" applyAlignment="1">
      <alignment horizontal="center" vertical="center"/>
    </xf>
    <xf numFmtId="193" fontId="142" fillId="0" borderId="12" xfId="0" applyNumberFormat="1" applyFont="1" applyBorder="1" applyAlignment="1">
      <alignment horizontal="center" vertical="center"/>
    </xf>
    <xf numFmtId="193" fontId="141" fillId="0" borderId="148" xfId="0" applyNumberFormat="1" applyFont="1" applyFill="1" applyBorder="1" applyAlignment="1">
      <alignment horizontal="center" vertical="center"/>
    </xf>
    <xf numFmtId="193" fontId="141" fillId="0" borderId="13" xfId="0" applyNumberFormat="1" applyFont="1" applyBorder="1" applyAlignment="1">
      <alignment horizontal="center" vertical="center"/>
    </xf>
    <xf numFmtId="193" fontId="141" fillId="0" borderId="12" xfId="0" applyNumberFormat="1" applyFont="1" applyBorder="1" applyAlignment="1">
      <alignment horizontal="center" vertical="center"/>
    </xf>
    <xf numFmtId="193" fontId="134" fillId="0" borderId="12" xfId="0" applyNumberFormat="1" applyFont="1" applyBorder="1" applyAlignment="1">
      <alignment vertical="center"/>
    </xf>
    <xf numFmtId="193" fontId="142" fillId="0" borderId="137" xfId="0" applyNumberFormat="1" applyFont="1" applyBorder="1" applyAlignment="1">
      <alignment horizontal="center" vertical="center"/>
    </xf>
    <xf numFmtId="193" fontId="141" fillId="0" borderId="137" xfId="0" applyNumberFormat="1" applyFont="1" applyFill="1" applyBorder="1" applyAlignment="1">
      <alignment horizontal="center" vertical="center"/>
    </xf>
    <xf numFmtId="193" fontId="142" fillId="0" borderId="137" xfId="0" applyNumberFormat="1" applyFont="1" applyFill="1" applyBorder="1" applyAlignment="1">
      <alignment horizontal="center" vertical="center"/>
    </xf>
    <xf numFmtId="0" fontId="142" fillId="0" borderId="137" xfId="0" applyFont="1" applyBorder="1"/>
    <xf numFmtId="0" fontId="141" fillId="0" borderId="137" xfId="0" applyFont="1" applyBorder="1" applyAlignment="1">
      <alignment horizontal="center" vertical="center"/>
    </xf>
    <xf numFmtId="0" fontId="142" fillId="0" borderId="137" xfId="0" applyFont="1" applyBorder="1" applyAlignment="1">
      <alignment horizontal="center" vertical="center"/>
    </xf>
    <xf numFmtId="0" fontId="124" fillId="3" borderId="137" xfId="20966" applyFont="1" applyFill="1" applyBorder="1" applyAlignment="1">
      <alignment horizontal="left" vertical="center" wrapText="1"/>
    </xf>
    <xf numFmtId="0" fontId="125" fillId="0" borderId="137" xfId="20966" applyFont="1" applyFill="1" applyBorder="1" applyAlignment="1">
      <alignment horizontal="left" vertical="center" wrapText="1" indent="1"/>
    </xf>
    <xf numFmtId="0" fontId="125" fillId="3" borderId="137" xfId="20966" applyFont="1" applyFill="1" applyBorder="1" applyAlignment="1">
      <alignment horizontal="left" vertical="center" wrapText="1" indent="1"/>
    </xf>
    <xf numFmtId="167" fontId="86" fillId="0" borderId="149" xfId="0" applyNumberFormat="1" applyFont="1" applyFill="1" applyBorder="1" applyAlignment="1">
      <alignment horizontal="center"/>
    </xf>
    <xf numFmtId="0" fontId="127" fillId="0" borderId="137" xfId="20966" applyFont="1" applyFill="1" applyBorder="1" applyAlignment="1">
      <alignment horizontal="left" vertical="center" wrapText="1" indent="1"/>
    </xf>
    <xf numFmtId="0" fontId="126" fillId="0" borderId="137" xfId="0" applyFont="1" applyFill="1" applyBorder="1" applyAlignment="1">
      <alignment horizontal="left" vertical="center" wrapText="1"/>
    </xf>
    <xf numFmtId="0" fontId="128" fillId="0" borderId="137" xfId="20966" applyFont="1" applyFill="1" applyBorder="1" applyAlignment="1">
      <alignment horizontal="center" vertical="center" wrapText="1"/>
    </xf>
    <xf numFmtId="0" fontId="125" fillId="3" borderId="137" xfId="0" applyFont="1" applyFill="1" applyBorder="1" applyAlignment="1">
      <alignment horizontal="left" vertical="center" wrapText="1" indent="1"/>
    </xf>
    <xf numFmtId="167" fontId="84" fillId="0" borderId="138" xfId="0" applyNumberFormat="1" applyFont="1" applyBorder="1" applyAlignment="1">
      <alignment horizontal="center"/>
    </xf>
    <xf numFmtId="0" fontId="126" fillId="0" borderId="137" xfId="0" applyFont="1" applyBorder="1" applyAlignment="1">
      <alignment horizontal="left" vertical="center" wrapText="1"/>
    </xf>
    <xf numFmtId="167" fontId="86" fillId="0" borderId="138" xfId="0" applyNumberFormat="1" applyFont="1" applyFill="1" applyBorder="1" applyAlignment="1">
      <alignment horizontal="center"/>
    </xf>
    <xf numFmtId="0" fontId="84" fillId="0" borderId="138" xfId="0" applyFont="1" applyBorder="1"/>
    <xf numFmtId="0" fontId="125" fillId="0" borderId="137" xfId="0" applyFont="1" applyBorder="1" applyAlignment="1">
      <alignment horizontal="left" vertical="center" wrapText="1" indent="1"/>
    </xf>
    <xf numFmtId="0" fontId="126" fillId="0" borderId="137" xfId="20966" applyFont="1" applyFill="1" applyBorder="1" applyAlignment="1">
      <alignment horizontal="left" vertical="center" wrapText="1"/>
    </xf>
    <xf numFmtId="0" fontId="126" fillId="3" borderId="137" xfId="0" applyFont="1" applyFill="1" applyBorder="1" applyAlignment="1">
      <alignment horizontal="left" vertical="center" wrapText="1"/>
    </xf>
    <xf numFmtId="0" fontId="126" fillId="0" borderId="137" xfId="0" applyFont="1" applyFill="1" applyBorder="1" applyAlignment="1">
      <alignment vertical="center" wrapText="1"/>
    </xf>
    <xf numFmtId="0" fontId="126" fillId="3" borderId="137" xfId="20966" applyFont="1" applyFill="1" applyBorder="1" applyAlignment="1">
      <alignment horizontal="left" vertical="center" wrapText="1"/>
    </xf>
    <xf numFmtId="0" fontId="127" fillId="3" borderId="137" xfId="0" applyFont="1" applyFill="1" applyBorder="1" applyAlignment="1">
      <alignment horizontal="left" vertical="center" wrapText="1" indent="1"/>
    </xf>
    <xf numFmtId="0" fontId="125" fillId="0" borderId="137" xfId="0" applyFont="1" applyFill="1" applyBorder="1" applyAlignment="1">
      <alignment horizontal="left" vertical="center" wrapText="1" indent="1"/>
    </xf>
    <xf numFmtId="0" fontId="129" fillId="0" borderId="137" xfId="0" applyFont="1" applyBorder="1" applyAlignment="1">
      <alignment horizontal="justify"/>
    </xf>
    <xf numFmtId="0" fontId="126" fillId="0" borderId="21" xfId="0" applyFont="1" applyFill="1" applyBorder="1" applyAlignment="1">
      <alignment horizontal="left" vertical="center" wrapText="1"/>
    </xf>
    <xf numFmtId="193" fontId="141" fillId="0" borderId="21" xfId="0" applyNumberFormat="1" applyFont="1" applyFill="1" applyBorder="1" applyAlignment="1">
      <alignment horizontal="center" vertical="center"/>
    </xf>
    <xf numFmtId="0" fontId="84" fillId="0" borderId="22" xfId="0" applyFont="1" applyBorder="1"/>
    <xf numFmtId="193" fontId="3" fillId="0" borderId="137" xfId="0" applyNumberFormat="1" applyFont="1" applyBorder="1" applyAlignment="1"/>
    <xf numFmtId="193" fontId="3" fillId="0" borderId="144" xfId="0" applyNumberFormat="1" applyFont="1" applyBorder="1" applyAlignment="1"/>
    <xf numFmtId="167" fontId="3" fillId="0" borderId="138" xfId="0" applyNumberFormat="1" applyFont="1" applyBorder="1" applyAlignment="1"/>
    <xf numFmtId="0" fontId="3" fillId="36" borderId="22" xfId="0" applyFont="1" applyFill="1" applyBorder="1"/>
    <xf numFmtId="193" fontId="3" fillId="0" borderId="17" xfId="0" applyNumberFormat="1" applyFont="1" applyBorder="1" applyAlignment="1"/>
    <xf numFmtId="193" fontId="3" fillId="0" borderId="138" xfId="0" applyNumberFormat="1" applyFont="1" applyBorder="1" applyAlignment="1"/>
    <xf numFmtId="193" fontId="3" fillId="0" borderId="139" xfId="0" applyNumberFormat="1" applyFont="1" applyBorder="1" applyAlignment="1">
      <alignment wrapText="1"/>
    </xf>
    <xf numFmtId="193" fontId="3" fillId="0" borderId="139" xfId="0" applyNumberFormat="1" applyFont="1" applyBorder="1" applyAlignment="1"/>
    <xf numFmtId="193" fontId="3" fillId="36" borderId="51" xfId="0" applyNumberFormat="1" applyFont="1" applyFill="1" applyBorder="1" applyAlignment="1"/>
    <xf numFmtId="193" fontId="3" fillId="36" borderId="20" xfId="0" applyNumberFormat="1" applyFont="1" applyFill="1" applyBorder="1"/>
    <xf numFmtId="193" fontId="3" fillId="36" borderId="22" xfId="0" applyNumberFormat="1" applyFont="1" applyFill="1" applyBorder="1"/>
    <xf numFmtId="193" fontId="3" fillId="36" borderId="52" xfId="0" applyNumberFormat="1" applyFont="1" applyFill="1" applyBorder="1"/>
    <xf numFmtId="193" fontId="3" fillId="0" borderId="137" xfId="0" applyNumberFormat="1" applyFont="1" applyBorder="1"/>
    <xf numFmtId="193" fontId="3" fillId="0" borderId="137" xfId="0" applyNumberFormat="1" applyFont="1" applyFill="1" applyBorder="1"/>
    <xf numFmtId="193" fontId="3" fillId="0" borderId="144" xfId="0" applyNumberFormat="1" applyFont="1" applyBorder="1"/>
    <xf numFmtId="9" fontId="3" fillId="0" borderId="138" xfId="20962" applyFont="1" applyBorder="1"/>
    <xf numFmtId="193" fontId="3" fillId="0" borderId="144" xfId="0" applyNumberFormat="1" applyFont="1" applyFill="1" applyBorder="1"/>
    <xf numFmtId="193" fontId="94" fillId="36" borderId="137" xfId="5" applyNumberFormat="1" applyFont="1" applyFill="1" applyBorder="1" applyProtection="1">
      <protection locked="0"/>
    </xf>
    <xf numFmtId="0" fontId="94" fillId="3" borderId="137" xfId="5" applyFont="1" applyFill="1" applyBorder="1" applyProtection="1">
      <protection locked="0"/>
    </xf>
    <xf numFmtId="193" fontId="94" fillId="36" borderId="137" xfId="1" applyNumberFormat="1" applyFont="1" applyFill="1" applyBorder="1" applyProtection="1">
      <protection locked="0"/>
    </xf>
    <xf numFmtId="3" fontId="94" fillId="36" borderId="138" xfId="5" applyNumberFormat="1" applyFont="1" applyFill="1" applyBorder="1" applyProtection="1">
      <protection locked="0"/>
    </xf>
    <xf numFmtId="193" fontId="94" fillId="3" borderId="137" xfId="5" applyNumberFormat="1" applyFont="1" applyFill="1" applyBorder="1" applyProtection="1">
      <protection locked="0"/>
    </xf>
    <xf numFmtId="165" fontId="94" fillId="3" borderId="137" xfId="8" applyNumberFormat="1" applyFont="1" applyFill="1" applyBorder="1" applyAlignment="1" applyProtection="1">
      <alignment horizontal="right" wrapText="1"/>
      <protection locked="0"/>
    </xf>
    <xf numFmtId="165" fontId="94" fillId="4" borderId="137" xfId="8" applyNumberFormat="1" applyFont="1" applyFill="1" applyBorder="1" applyAlignment="1" applyProtection="1">
      <alignment horizontal="right" wrapText="1"/>
      <protection locked="0"/>
    </xf>
    <xf numFmtId="193" fontId="94" fillId="0" borderId="137" xfId="1" applyNumberFormat="1" applyFont="1" applyFill="1" applyBorder="1" applyProtection="1">
      <protection locked="0"/>
    </xf>
    <xf numFmtId="193" fontId="122" fillId="36" borderId="21" xfId="16" applyNumberFormat="1" applyFont="1" applyFill="1" applyBorder="1" applyAlignment="1" applyProtection="1">
      <protection locked="0"/>
    </xf>
    <xf numFmtId="3" fontId="122" fillId="36" borderId="21" xfId="16" applyNumberFormat="1" applyFont="1" applyFill="1" applyBorder="1" applyAlignment="1" applyProtection="1">
      <protection locked="0"/>
    </xf>
    <xf numFmtId="193" fontId="122" fillId="36" borderId="21" xfId="1" applyNumberFormat="1" applyFont="1" applyFill="1" applyBorder="1" applyAlignment="1" applyProtection="1">
      <protection locked="0"/>
    </xf>
    <xf numFmtId="193" fontId="94" fillId="3" borderId="21" xfId="5" applyNumberFormat="1" applyFont="1" applyFill="1" applyBorder="1" applyProtection="1">
      <protection locked="0"/>
    </xf>
    <xf numFmtId="164" fontId="122" fillId="36" borderId="22" xfId="1" applyNumberFormat="1" applyFont="1" applyFill="1" applyBorder="1" applyAlignment="1" applyProtection="1">
      <protection locked="0"/>
    </xf>
    <xf numFmtId="10" fontId="105" fillId="77" borderId="137" xfId="20962" applyNumberFormat="1" applyFont="1" applyFill="1" applyBorder="1" applyAlignment="1" applyProtection="1">
      <alignment horizontal="right" vertical="center"/>
    </xf>
    <xf numFmtId="3" fontId="116" fillId="0" borderId="137" xfId="0" applyNumberFormat="1" applyFont="1" applyBorder="1"/>
    <xf numFmtId="164" fontId="112" fillId="0" borderId="137" xfId="7" applyNumberFormat="1" applyFont="1" applyBorder="1"/>
    <xf numFmtId="164" fontId="112" fillId="0" borderId="137" xfId="7" applyNumberFormat="1" applyFont="1" applyFill="1" applyBorder="1"/>
    <xf numFmtId="166" fontId="112" fillId="36" borderId="137" xfId="20965" applyFont="1" applyFill="1" applyBorder="1"/>
    <xf numFmtId="164" fontId="115" fillId="0" borderId="137" xfId="7" applyNumberFormat="1" applyFont="1" applyBorder="1"/>
    <xf numFmtId="166" fontId="115" fillId="36" borderId="137" xfId="20965" applyFont="1" applyFill="1" applyBorder="1"/>
    <xf numFmtId="3" fontId="112" fillId="0" borderId="137" xfId="0" applyNumberFormat="1" applyFont="1" applyBorder="1"/>
    <xf numFmtId="3" fontId="112" fillId="36" borderId="137" xfId="20965" applyNumberFormat="1" applyFont="1" applyFill="1" applyBorder="1"/>
    <xf numFmtId="3" fontId="115" fillId="0" borderId="137" xfId="0" applyNumberFormat="1" applyFont="1" applyBorder="1"/>
    <xf numFmtId="3" fontId="115" fillId="36" borderId="137" xfId="20965" applyNumberFormat="1" applyFont="1" applyFill="1" applyBorder="1"/>
    <xf numFmtId="0" fontId="113" fillId="0" borderId="137" xfId="0" applyFont="1" applyBorder="1"/>
    <xf numFmtId="0" fontId="116" fillId="0" borderId="137" xfId="0" applyFont="1" applyBorder="1"/>
    <xf numFmtId="0" fontId="112" fillId="78" borderId="137" xfId="0" applyFont="1" applyFill="1" applyBorder="1"/>
    <xf numFmtId="0" fontId="112" fillId="0" borderId="137" xfId="0" applyFont="1" applyFill="1" applyBorder="1"/>
    <xf numFmtId="3" fontId="112" fillId="0" borderId="137" xfId="0" applyNumberFormat="1" applyFont="1" applyBorder="1" applyAlignment="1">
      <alignment horizontal="left" indent="1"/>
    </xf>
    <xf numFmtId="3" fontId="115" fillId="82" borderId="137" xfId="0" applyNumberFormat="1" applyFont="1" applyFill="1" applyBorder="1"/>
    <xf numFmtId="3" fontId="115" fillId="0" borderId="65" xfId="0" applyNumberFormat="1" applyFont="1" applyBorder="1"/>
    <xf numFmtId="3" fontId="112" fillId="0" borderId="138" xfId="0" applyNumberFormat="1" applyFont="1" applyBorder="1"/>
    <xf numFmtId="3" fontId="112" fillId="0" borderId="17" xfId="0" applyNumberFormat="1" applyFont="1" applyBorder="1" applyAlignment="1">
      <alignment horizontal="left" indent="1"/>
    </xf>
    <xf numFmtId="3" fontId="112" fillId="0" borderId="17" xfId="0" applyNumberFormat="1" applyFont="1" applyBorder="1" applyAlignment="1">
      <alignment horizontal="left" indent="2"/>
    </xf>
    <xf numFmtId="3" fontId="112" fillId="0" borderId="17" xfId="0" applyNumberFormat="1" applyFont="1" applyFill="1" applyBorder="1" applyAlignment="1">
      <alignment horizontal="left" indent="3"/>
    </xf>
    <xf numFmtId="3" fontId="112" fillId="0" borderId="17" xfId="0" applyNumberFormat="1" applyFont="1" applyFill="1" applyBorder="1" applyAlignment="1">
      <alignment horizontal="left" indent="1"/>
    </xf>
    <xf numFmtId="3" fontId="112" fillId="79" borderId="17" xfId="0" applyNumberFormat="1" applyFont="1" applyFill="1" applyBorder="1"/>
    <xf numFmtId="3" fontId="112" fillId="79" borderId="137" xfId="0" applyNumberFormat="1" applyFont="1" applyFill="1" applyBorder="1"/>
    <xf numFmtId="3" fontId="112" fillId="79" borderId="138" xfId="0" applyNumberFormat="1" applyFont="1" applyFill="1" applyBorder="1"/>
    <xf numFmtId="3" fontId="112" fillId="0" borderId="17" xfId="0" applyNumberFormat="1" applyFont="1" applyFill="1" applyBorder="1" applyAlignment="1">
      <alignment horizontal="left" vertical="top" wrapText="1" indent="2"/>
    </xf>
    <xf numFmtId="3" fontId="112" fillId="0" borderId="137" xfId="0" applyNumberFormat="1" applyFont="1" applyFill="1" applyBorder="1"/>
    <xf numFmtId="3" fontId="112" fillId="0" borderId="138" xfId="0" applyNumberFormat="1" applyFont="1" applyFill="1" applyBorder="1"/>
    <xf numFmtId="3" fontId="112" fillId="0" borderId="17" xfId="0" applyNumberFormat="1" applyFont="1" applyFill="1" applyBorder="1" applyAlignment="1">
      <alignment horizontal="left" wrapText="1" indent="3"/>
    </xf>
    <xf numFmtId="3" fontId="112" fillId="0" borderId="17" xfId="0" applyNumberFormat="1" applyFont="1" applyFill="1" applyBorder="1" applyAlignment="1">
      <alignment horizontal="left" wrapText="1" indent="2"/>
    </xf>
    <xf numFmtId="3" fontId="112" fillId="0" borderId="17" xfId="0" applyNumberFormat="1" applyFont="1" applyFill="1" applyBorder="1" applyAlignment="1">
      <alignment horizontal="left" wrapText="1" indent="1"/>
    </xf>
    <xf numFmtId="3" fontId="112" fillId="0" borderId="20" xfId="0" applyNumberFormat="1" applyFont="1" applyFill="1" applyBorder="1" applyAlignment="1">
      <alignment horizontal="left" wrapText="1" indent="1"/>
    </xf>
    <xf numFmtId="3" fontId="112" fillId="0" borderId="21" xfId="0" applyNumberFormat="1" applyFont="1" applyFill="1" applyBorder="1"/>
    <xf numFmtId="3" fontId="112" fillId="0" borderId="22" xfId="0" applyNumberFormat="1" applyFont="1" applyFill="1" applyBorder="1"/>
    <xf numFmtId="3" fontId="112" fillId="0" borderId="137" xfId="0" applyNumberFormat="1" applyFont="1" applyFill="1" applyBorder="1" applyAlignment="1">
      <alignment horizontal="left" wrapText="1"/>
    </xf>
    <xf numFmtId="3" fontId="112" fillId="0" borderId="137" xfId="0" applyNumberFormat="1" applyFont="1" applyBorder="1" applyAlignment="1">
      <alignment horizontal="center"/>
    </xf>
    <xf numFmtId="3" fontId="112" fillId="0" borderId="137" xfId="0" applyNumberFormat="1" applyFont="1" applyFill="1" applyBorder="1" applyAlignment="1">
      <alignment horizontal="left" vertical="center" wrapText="1"/>
    </xf>
    <xf numFmtId="3" fontId="112" fillId="0" borderId="137" xfId="0" applyNumberFormat="1" applyFont="1" applyBorder="1" applyAlignment="1">
      <alignment horizontal="center" vertical="center" wrapText="1"/>
    </xf>
    <xf numFmtId="3" fontId="112" fillId="0" borderId="137" xfId="0" applyNumberFormat="1" applyFont="1" applyBorder="1" applyAlignment="1">
      <alignment horizontal="center" vertical="center"/>
    </xf>
    <xf numFmtId="3" fontId="115" fillId="0" borderId="137" xfId="0" applyNumberFormat="1" applyFont="1" applyFill="1" applyBorder="1" applyAlignment="1">
      <alignment horizontal="left" vertical="center" wrapText="1"/>
    </xf>
    <xf numFmtId="3" fontId="117" fillId="0" borderId="137" xfId="0" applyNumberFormat="1" applyFont="1" applyBorder="1"/>
    <xf numFmtId="165" fontId="144" fillId="0" borderId="137" xfId="20962" applyNumberFormat="1" applyFont="1" applyBorder="1"/>
    <xf numFmtId="195" fontId="144" fillId="0" borderId="137" xfId="7" applyNumberFormat="1" applyFont="1" applyBorder="1"/>
    <xf numFmtId="43" fontId="144" fillId="0" borderId="137" xfId="7" applyNumberFormat="1" applyFont="1" applyBorder="1"/>
    <xf numFmtId="3" fontId="117" fillId="0" borderId="142" xfId="0" applyNumberFormat="1" applyFont="1" applyBorder="1"/>
    <xf numFmtId="43" fontId="144" fillId="0" borderId="137" xfId="7" applyFont="1" applyBorder="1"/>
    <xf numFmtId="10" fontId="96" fillId="2" borderId="143" xfId="20962" applyNumberFormat="1" applyFont="1" applyFill="1" applyBorder="1" applyAlignment="1" applyProtection="1">
      <alignment horizontal="center" vertical="center"/>
      <protection locked="0"/>
    </xf>
    <xf numFmtId="193" fontId="96" fillId="2" borderId="143" xfId="0" applyNumberFormat="1" applyFont="1" applyFill="1" applyBorder="1" applyAlignment="1" applyProtection="1">
      <alignment horizontal="center" vertical="center"/>
      <protection locked="0"/>
    </xf>
    <xf numFmtId="193" fontId="96" fillId="2" borderId="139" xfId="0" applyNumberFormat="1" applyFont="1" applyFill="1" applyBorder="1" applyAlignment="1" applyProtection="1">
      <alignment horizontal="center" vertical="center"/>
      <protection locked="0"/>
    </xf>
    <xf numFmtId="10" fontId="96" fillId="2" borderId="139" xfId="20962" applyNumberFormat="1" applyFont="1" applyFill="1" applyBorder="1" applyAlignment="1" applyProtection="1">
      <alignment horizontal="center" vertical="center"/>
      <protection locked="0"/>
    </xf>
    <xf numFmtId="164" fontId="3" fillId="0" borderId="122" xfId="7" applyNumberFormat="1" applyFont="1" applyBorder="1"/>
    <xf numFmtId="169" fontId="9" fillId="37" borderId="122" xfId="20" applyBorder="1"/>
    <xf numFmtId="164" fontId="3" fillId="0" borderId="122" xfId="7" applyNumberFormat="1" applyFont="1" applyBorder="1" applyAlignment="1">
      <alignment vertical="center"/>
    </xf>
    <xf numFmtId="0" fontId="145" fillId="0" borderId="0" xfId="0" applyFont="1"/>
    <xf numFmtId="164" fontId="3" fillId="0" borderId="79" xfId="7" applyNumberFormat="1" applyFont="1" applyFill="1" applyBorder="1" applyAlignment="1">
      <alignment horizontal="right" vertical="center" wrapText="1"/>
    </xf>
    <xf numFmtId="164" fontId="4" fillId="36" borderId="79" xfId="7" applyNumberFormat="1" applyFont="1" applyFill="1" applyBorder="1" applyAlignment="1">
      <alignment horizontal="left" vertical="center" wrapText="1"/>
    </xf>
    <xf numFmtId="164" fontId="4" fillId="36" borderId="79" xfId="7" applyNumberFormat="1" applyFont="1" applyFill="1" applyBorder="1" applyAlignment="1">
      <alignment horizontal="center" vertical="center" wrapText="1"/>
    </xf>
    <xf numFmtId="164" fontId="3" fillId="0" borderId="22" xfId="7" applyNumberFormat="1" applyFont="1" applyFill="1" applyBorder="1" applyAlignment="1">
      <alignment horizontal="right" vertical="center" wrapText="1"/>
    </xf>
    <xf numFmtId="164" fontId="3" fillId="0" borderId="0" xfId="7" applyNumberFormat="1" applyFont="1"/>
    <xf numFmtId="0" fontId="93" fillId="0" borderId="64" xfId="0" applyFont="1" applyBorder="1" applyAlignment="1">
      <alignment horizontal="left" wrapText="1"/>
    </xf>
    <xf numFmtId="0" fontId="93" fillId="0" borderId="63" xfId="0" applyFont="1" applyBorder="1" applyAlignment="1">
      <alignment horizontal="left" wrapText="1"/>
    </xf>
    <xf numFmtId="0" fontId="138" fillId="0" borderId="130" xfId="0" applyFont="1" applyBorder="1" applyAlignment="1">
      <alignment horizontal="center" vertical="center"/>
    </xf>
    <xf numFmtId="0" fontId="138" fillId="0" borderId="29" xfId="0" applyFont="1" applyBorder="1" applyAlignment="1">
      <alignment horizontal="center" vertical="center"/>
    </xf>
    <xf numFmtId="0" fontId="138" fillId="0" borderId="131" xfId="0" applyFont="1" applyBorder="1" applyAlignment="1">
      <alignment horizontal="center" vertical="center"/>
    </xf>
    <xf numFmtId="0" fontId="139" fillId="0" borderId="130" xfId="0" applyFont="1" applyBorder="1" applyAlignment="1">
      <alignment horizontal="center"/>
    </xf>
    <xf numFmtId="0" fontId="139" fillId="0" borderId="29" xfId="0" applyFont="1" applyBorder="1" applyAlignment="1">
      <alignment horizontal="center"/>
    </xf>
    <xf numFmtId="0" fontId="139" fillId="0" borderId="131" xfId="0" applyFont="1" applyBorder="1" applyAlignment="1">
      <alignment horizontal="center"/>
    </xf>
    <xf numFmtId="3" fontId="0" fillId="0" borderId="144" xfId="0" applyNumberFormat="1" applyBorder="1" applyAlignment="1">
      <alignment horizontal="center"/>
    </xf>
    <xf numFmtId="3" fontId="0" fillId="0" borderId="145" xfId="0" applyNumberFormat="1" applyBorder="1" applyAlignment="1">
      <alignment horizontal="center"/>
    </xf>
    <xf numFmtId="3" fontId="0" fillId="0" borderId="143" xfId="0" applyNumberFormat="1" applyBorder="1" applyAlignment="1">
      <alignment horizontal="center"/>
    </xf>
    <xf numFmtId="0" fontId="0" fillId="0" borderId="109" xfId="0" applyBorder="1" applyAlignment="1">
      <alignment horizontal="center" vertical="center"/>
    </xf>
    <xf numFmtId="0" fontId="121" fillId="0" borderId="110" xfId="0" applyFont="1" applyBorder="1" applyAlignment="1">
      <alignment horizontal="center" vertical="center"/>
    </xf>
    <xf numFmtId="0" fontId="121" fillId="0" borderId="7" xfId="0" applyFont="1" applyBorder="1" applyAlignment="1">
      <alignment horizontal="center" vertical="center"/>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0" fillId="0" borderId="111" xfId="0"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6"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37"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8" xfId="0" applyFont="1" applyFill="1" applyBorder="1" applyAlignment="1">
      <alignment horizontal="center" vertical="center" wrapText="1"/>
    </xf>
    <xf numFmtId="0" fontId="84" fillId="0" borderId="78" xfId="0" applyFont="1" applyFill="1" applyBorder="1" applyAlignment="1">
      <alignment horizontal="center" vertical="center" wrapText="1"/>
    </xf>
    <xf numFmtId="0" fontId="45" fillId="0" borderId="78" xfId="11" applyFont="1" applyFill="1" applyBorder="1" applyAlignment="1" applyProtection="1">
      <alignment horizontal="center" vertical="center" wrapText="1"/>
    </xf>
    <xf numFmtId="0" fontId="45" fillId="0" borderId="79"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3" xfId="0" applyFont="1" applyFill="1" applyBorder="1" applyAlignment="1">
      <alignment horizontal="left" vertical="center"/>
    </xf>
    <xf numFmtId="0" fontId="99"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9" xfId="0" applyFont="1" applyBorder="1" applyAlignment="1">
      <alignment horizontal="center" vertical="center" wrapText="1"/>
    </xf>
    <xf numFmtId="0" fontId="115" fillId="0" borderId="99" xfId="0" applyNumberFormat="1" applyFont="1" applyFill="1" applyBorder="1" applyAlignment="1">
      <alignment horizontal="left" vertical="center" wrapText="1"/>
    </xf>
    <xf numFmtId="0" fontId="115" fillId="0" borderId="100" xfId="0" applyNumberFormat="1" applyFont="1" applyFill="1" applyBorder="1" applyAlignment="1">
      <alignment horizontal="left" vertical="center" wrapText="1"/>
    </xf>
    <xf numFmtId="0" fontId="115" fillId="0" borderId="104" xfId="0" applyNumberFormat="1" applyFont="1" applyFill="1" applyBorder="1" applyAlignment="1">
      <alignment horizontal="left" vertical="center" wrapText="1"/>
    </xf>
    <xf numFmtId="0" fontId="115" fillId="0" borderId="105"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6" fillId="0" borderId="101" xfId="0" applyFont="1" applyFill="1" applyBorder="1" applyAlignment="1">
      <alignment horizontal="center" vertical="center" wrapText="1"/>
    </xf>
    <xf numFmtId="0" fontId="116" fillId="0" borderId="102"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73" xfId="0" applyFont="1" applyFill="1" applyBorder="1" applyAlignment="1">
      <alignment horizontal="center" vertical="center" wrapText="1"/>
    </xf>
    <xf numFmtId="0" fontId="112" fillId="0" borderId="126"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2" xfId="0" applyFont="1" applyBorder="1" applyAlignment="1">
      <alignment horizontal="center" vertical="center" wrapText="1"/>
    </xf>
    <xf numFmtId="0" fontId="120" fillId="0" borderId="122" xfId="0" applyFont="1" applyFill="1" applyBorder="1" applyAlignment="1">
      <alignment horizontal="center" vertical="center"/>
    </xf>
    <xf numFmtId="0" fontId="120" fillId="0" borderId="101" xfId="0" applyFont="1" applyFill="1" applyBorder="1" applyAlignment="1">
      <alignment horizontal="center" vertical="center"/>
    </xf>
    <xf numFmtId="0" fontId="120" fillId="0" borderId="103" xfId="0" applyFont="1" applyFill="1" applyBorder="1" applyAlignment="1">
      <alignment horizontal="center" vertical="center"/>
    </xf>
    <xf numFmtId="0" fontId="120" fillId="0" borderId="83" xfId="0" applyFont="1" applyFill="1" applyBorder="1" applyAlignment="1">
      <alignment horizontal="center" vertical="center"/>
    </xf>
    <xf numFmtId="0" fontId="120" fillId="0" borderId="7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2" fillId="0" borderId="125" xfId="0" applyFont="1" applyBorder="1" applyAlignment="1">
      <alignment horizontal="center" vertical="center" wrapText="1"/>
    </xf>
    <xf numFmtId="0" fontId="115" fillId="0" borderId="101" xfId="0" applyFont="1" applyFill="1" applyBorder="1" applyAlignment="1">
      <alignment horizontal="center" vertical="center" wrapText="1"/>
    </xf>
    <xf numFmtId="0" fontId="115" fillId="0" borderId="103"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2" fillId="0" borderId="123"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4" xfId="0" applyFont="1" applyFill="1" applyBorder="1" applyAlignment="1">
      <alignment horizontal="center" vertical="center" wrapText="1"/>
    </xf>
    <xf numFmtId="0" fontId="112" fillId="0" borderId="73" xfId="0" applyFont="1" applyBorder="1" applyAlignment="1">
      <alignment horizontal="center" vertical="center" wrapText="1"/>
    </xf>
    <xf numFmtId="0" fontId="115" fillId="0" borderId="53" xfId="0" applyNumberFormat="1" applyFont="1" applyFill="1" applyBorder="1" applyAlignment="1">
      <alignment horizontal="left" vertical="top" wrapText="1"/>
    </xf>
    <xf numFmtId="0" fontId="115" fillId="0" borderId="75" xfId="0" applyNumberFormat="1" applyFont="1" applyFill="1" applyBorder="1" applyAlignment="1">
      <alignment horizontal="left" vertical="top" wrapText="1"/>
    </xf>
    <xf numFmtId="0" fontId="115" fillId="0" borderId="61" xfId="0" applyNumberFormat="1" applyFont="1" applyFill="1" applyBorder="1" applyAlignment="1">
      <alignment horizontal="left" vertical="top" wrapText="1"/>
    </xf>
    <xf numFmtId="0" fontId="115" fillId="0" borderId="91" xfId="0" applyNumberFormat="1" applyFont="1" applyFill="1" applyBorder="1" applyAlignment="1">
      <alignment horizontal="left" vertical="top" wrapText="1"/>
    </xf>
    <xf numFmtId="0" fontId="115" fillId="0" borderId="98" xfId="0" applyNumberFormat="1" applyFont="1" applyFill="1" applyBorder="1" applyAlignment="1">
      <alignment horizontal="left" vertical="top" wrapText="1"/>
    </xf>
    <xf numFmtId="0" fontId="115" fillId="0" borderId="129" xfId="0" applyNumberFormat="1" applyFont="1" applyFill="1" applyBorder="1" applyAlignment="1">
      <alignment horizontal="left" vertical="top" wrapText="1"/>
    </xf>
    <xf numFmtId="0" fontId="115" fillId="0" borderId="84" xfId="0" applyFont="1" applyFill="1" applyBorder="1" applyAlignment="1">
      <alignment horizontal="center" vertical="center" wrapText="1"/>
    </xf>
    <xf numFmtId="0" fontId="115" fillId="0" borderId="65" xfId="0" applyFont="1" applyFill="1" applyBorder="1" applyAlignment="1">
      <alignment horizontal="center" vertical="center" wrapText="1"/>
    </xf>
    <xf numFmtId="0" fontId="112" fillId="0" borderId="62" xfId="0" applyFont="1" applyBorder="1" applyAlignment="1">
      <alignment horizontal="center" vertical="center" wrapText="1"/>
    </xf>
    <xf numFmtId="0" fontId="112" fillId="0" borderId="67"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101" xfId="0" applyFont="1" applyBorder="1" applyAlignment="1">
      <alignment horizontal="center" vertical="top" wrapText="1"/>
    </xf>
    <xf numFmtId="0" fontId="112" fillId="0" borderId="102" xfId="0" applyFont="1" applyBorder="1" applyAlignment="1">
      <alignment horizontal="center" vertical="top" wrapText="1"/>
    </xf>
    <xf numFmtId="0" fontId="112" fillId="0" borderId="101" xfId="0" applyFont="1" applyFill="1" applyBorder="1" applyAlignment="1">
      <alignment horizontal="center" vertical="top" wrapText="1"/>
    </xf>
    <xf numFmtId="0" fontId="112" fillId="0" borderId="124"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32" fillId="0" borderId="114" xfId="0" applyNumberFormat="1" applyFont="1" applyFill="1" applyBorder="1" applyAlignment="1">
      <alignment horizontal="left" vertical="top" wrapText="1"/>
    </xf>
    <xf numFmtId="0" fontId="132" fillId="0" borderId="115" xfId="0" applyNumberFormat="1" applyFont="1" applyFill="1" applyBorder="1" applyAlignment="1">
      <alignment horizontal="left" vertical="top" wrapText="1"/>
    </xf>
    <xf numFmtId="0" fontId="118" fillId="0" borderId="101" xfId="0" applyFont="1" applyBorder="1" applyAlignment="1">
      <alignment horizontal="center" vertical="center"/>
    </xf>
    <xf numFmtId="0" fontId="118" fillId="0" borderId="103" xfId="0" applyFont="1" applyBorder="1" applyAlignment="1">
      <alignment horizontal="center" vertical="center"/>
    </xf>
    <xf numFmtId="0" fontId="118" fillId="0" borderId="83" xfId="0" applyFont="1" applyBorder="1" applyAlignment="1">
      <alignment horizontal="center" vertical="center"/>
    </xf>
    <xf numFmtId="0" fontId="118" fillId="0" borderId="73" xfId="0" applyFont="1" applyBorder="1" applyAlignment="1">
      <alignment horizontal="center" vertical="center"/>
    </xf>
    <xf numFmtId="0" fontId="117" fillId="0" borderId="122" xfId="0" applyFont="1" applyBorder="1" applyAlignment="1">
      <alignment horizontal="center" vertical="center" wrapText="1"/>
    </xf>
    <xf numFmtId="0" fontId="117" fillId="0" borderId="126" xfId="0" applyFont="1" applyBorder="1" applyAlignment="1">
      <alignment horizontal="center" vertical="center" wrapText="1"/>
    </xf>
    <xf numFmtId="3" fontId="113" fillId="0" borderId="122" xfId="0" applyNumberFormat="1" applyFont="1" applyBorder="1"/>
    <xf numFmtId="3" fontId="116" fillId="0" borderId="122" xfId="0" applyNumberFormat="1" applyFont="1" applyBorder="1"/>
  </cellXfs>
  <cellStyles count="21415">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0968" xr:uid="{00000000-0005-0000-0000-0000C3020000}"/>
    <cellStyle name="Calculation 2 10 3" xfId="724" xr:uid="{00000000-0005-0000-0000-0000C4020000}"/>
    <cellStyle name="Calculation 2 10 3 2" xfId="20969" xr:uid="{00000000-0005-0000-0000-0000C5020000}"/>
    <cellStyle name="Calculation 2 10 4" xfId="725" xr:uid="{00000000-0005-0000-0000-0000C6020000}"/>
    <cellStyle name="Calculation 2 10 4 2" xfId="20970" xr:uid="{00000000-0005-0000-0000-0000C7020000}"/>
    <cellStyle name="Calculation 2 10 5" xfId="726" xr:uid="{00000000-0005-0000-0000-0000C8020000}"/>
    <cellStyle name="Calculation 2 10 5 2" xfId="20971" xr:uid="{00000000-0005-0000-0000-0000C9020000}"/>
    <cellStyle name="Calculation 2 11" xfId="727" xr:uid="{00000000-0005-0000-0000-0000CA020000}"/>
    <cellStyle name="Calculation 2 11 2" xfId="728" xr:uid="{00000000-0005-0000-0000-0000CB020000}"/>
    <cellStyle name="Calculation 2 11 2 2" xfId="20973" xr:uid="{00000000-0005-0000-0000-0000CC020000}"/>
    <cellStyle name="Calculation 2 11 3" xfId="729" xr:uid="{00000000-0005-0000-0000-0000CD020000}"/>
    <cellStyle name="Calculation 2 11 3 2" xfId="20974" xr:uid="{00000000-0005-0000-0000-0000CE020000}"/>
    <cellStyle name="Calculation 2 11 4" xfId="730" xr:uid="{00000000-0005-0000-0000-0000CF020000}"/>
    <cellStyle name="Calculation 2 11 4 2" xfId="20975" xr:uid="{00000000-0005-0000-0000-0000D0020000}"/>
    <cellStyle name="Calculation 2 11 5" xfId="731" xr:uid="{00000000-0005-0000-0000-0000D1020000}"/>
    <cellStyle name="Calculation 2 11 5 2" xfId="20976" xr:uid="{00000000-0005-0000-0000-0000D2020000}"/>
    <cellStyle name="Calculation 2 11 6" xfId="20972" xr:uid="{00000000-0005-0000-0000-0000D3020000}"/>
    <cellStyle name="Calculation 2 12" xfId="732" xr:uid="{00000000-0005-0000-0000-0000D4020000}"/>
    <cellStyle name="Calculation 2 12 2" xfId="733" xr:uid="{00000000-0005-0000-0000-0000D5020000}"/>
    <cellStyle name="Calculation 2 12 2 2" xfId="20978" xr:uid="{00000000-0005-0000-0000-0000D6020000}"/>
    <cellStyle name="Calculation 2 12 3" xfId="734" xr:uid="{00000000-0005-0000-0000-0000D7020000}"/>
    <cellStyle name="Calculation 2 12 3 2" xfId="20979" xr:uid="{00000000-0005-0000-0000-0000D8020000}"/>
    <cellStyle name="Calculation 2 12 4" xfId="735" xr:uid="{00000000-0005-0000-0000-0000D9020000}"/>
    <cellStyle name="Calculation 2 12 4 2" xfId="20980" xr:uid="{00000000-0005-0000-0000-0000DA020000}"/>
    <cellStyle name="Calculation 2 12 5" xfId="736" xr:uid="{00000000-0005-0000-0000-0000DB020000}"/>
    <cellStyle name="Calculation 2 12 5 2" xfId="20981" xr:uid="{00000000-0005-0000-0000-0000DC020000}"/>
    <cellStyle name="Calculation 2 12 6" xfId="20977" xr:uid="{00000000-0005-0000-0000-0000DD020000}"/>
    <cellStyle name="Calculation 2 13" xfId="737" xr:uid="{00000000-0005-0000-0000-0000DE020000}"/>
    <cellStyle name="Calculation 2 13 2" xfId="738" xr:uid="{00000000-0005-0000-0000-0000DF020000}"/>
    <cellStyle name="Calculation 2 13 2 2" xfId="20983" xr:uid="{00000000-0005-0000-0000-0000E0020000}"/>
    <cellStyle name="Calculation 2 13 3" xfId="739" xr:uid="{00000000-0005-0000-0000-0000E1020000}"/>
    <cellStyle name="Calculation 2 13 3 2" xfId="20984" xr:uid="{00000000-0005-0000-0000-0000E2020000}"/>
    <cellStyle name="Calculation 2 13 4" xfId="740" xr:uid="{00000000-0005-0000-0000-0000E3020000}"/>
    <cellStyle name="Calculation 2 13 4 2" xfId="20985" xr:uid="{00000000-0005-0000-0000-0000E4020000}"/>
    <cellStyle name="Calculation 2 13 5" xfId="20982" xr:uid="{00000000-0005-0000-0000-0000E5020000}"/>
    <cellStyle name="Calculation 2 14" xfId="741" xr:uid="{00000000-0005-0000-0000-0000E6020000}"/>
    <cellStyle name="Calculation 2 14 2" xfId="20986" xr:uid="{00000000-0005-0000-0000-0000E7020000}"/>
    <cellStyle name="Calculation 2 15" xfId="742" xr:uid="{00000000-0005-0000-0000-0000E8020000}"/>
    <cellStyle name="Calculation 2 15 2" xfId="20987" xr:uid="{00000000-0005-0000-0000-0000E9020000}"/>
    <cellStyle name="Calculation 2 16" xfId="743" xr:uid="{00000000-0005-0000-0000-0000EA020000}"/>
    <cellStyle name="Calculation 2 16 2" xfId="20988" xr:uid="{00000000-0005-0000-0000-0000EB020000}"/>
    <cellStyle name="Calculation 2 17" xfId="20967" xr:uid="{00000000-0005-0000-0000-0000EC020000}"/>
    <cellStyle name="Calculation 2 2" xfId="744" xr:uid="{00000000-0005-0000-0000-0000ED020000}"/>
    <cellStyle name="Calculation 2 2 10" xfId="20989" xr:uid="{00000000-0005-0000-0000-0000EE020000}"/>
    <cellStyle name="Calculation 2 2 2" xfId="745" xr:uid="{00000000-0005-0000-0000-0000EF020000}"/>
    <cellStyle name="Calculation 2 2 2 2" xfId="746" xr:uid="{00000000-0005-0000-0000-0000F0020000}"/>
    <cellStyle name="Calculation 2 2 2 2 2" xfId="20991" xr:uid="{00000000-0005-0000-0000-0000F1020000}"/>
    <cellStyle name="Calculation 2 2 2 3" xfId="747" xr:uid="{00000000-0005-0000-0000-0000F2020000}"/>
    <cellStyle name="Calculation 2 2 2 3 2" xfId="20992" xr:uid="{00000000-0005-0000-0000-0000F3020000}"/>
    <cellStyle name="Calculation 2 2 2 4" xfId="748" xr:uid="{00000000-0005-0000-0000-0000F4020000}"/>
    <cellStyle name="Calculation 2 2 2 4 2" xfId="20993" xr:uid="{00000000-0005-0000-0000-0000F5020000}"/>
    <cellStyle name="Calculation 2 2 2 5" xfId="20990" xr:uid="{00000000-0005-0000-0000-0000F6020000}"/>
    <cellStyle name="Calculation 2 2 3" xfId="749" xr:uid="{00000000-0005-0000-0000-0000F7020000}"/>
    <cellStyle name="Calculation 2 2 3 2" xfId="750" xr:uid="{00000000-0005-0000-0000-0000F8020000}"/>
    <cellStyle name="Calculation 2 2 3 2 2" xfId="20995" xr:uid="{00000000-0005-0000-0000-0000F9020000}"/>
    <cellStyle name="Calculation 2 2 3 3" xfId="751" xr:uid="{00000000-0005-0000-0000-0000FA020000}"/>
    <cellStyle name="Calculation 2 2 3 3 2" xfId="20996" xr:uid="{00000000-0005-0000-0000-0000FB020000}"/>
    <cellStyle name="Calculation 2 2 3 4" xfId="752" xr:uid="{00000000-0005-0000-0000-0000FC020000}"/>
    <cellStyle name="Calculation 2 2 3 4 2" xfId="20997" xr:uid="{00000000-0005-0000-0000-0000FD020000}"/>
    <cellStyle name="Calculation 2 2 3 5" xfId="20994" xr:uid="{00000000-0005-0000-0000-0000FE020000}"/>
    <cellStyle name="Calculation 2 2 4" xfId="753" xr:uid="{00000000-0005-0000-0000-0000FF020000}"/>
    <cellStyle name="Calculation 2 2 4 2" xfId="754" xr:uid="{00000000-0005-0000-0000-000000030000}"/>
    <cellStyle name="Calculation 2 2 4 2 2" xfId="20999" xr:uid="{00000000-0005-0000-0000-000001030000}"/>
    <cellStyle name="Calculation 2 2 4 3" xfId="755" xr:uid="{00000000-0005-0000-0000-000002030000}"/>
    <cellStyle name="Calculation 2 2 4 3 2" xfId="21000" xr:uid="{00000000-0005-0000-0000-000003030000}"/>
    <cellStyle name="Calculation 2 2 4 4" xfId="756" xr:uid="{00000000-0005-0000-0000-000004030000}"/>
    <cellStyle name="Calculation 2 2 4 4 2" xfId="21001" xr:uid="{00000000-0005-0000-0000-000005030000}"/>
    <cellStyle name="Calculation 2 2 4 5" xfId="20998" xr:uid="{00000000-0005-0000-0000-000006030000}"/>
    <cellStyle name="Calculation 2 2 5" xfId="757" xr:uid="{00000000-0005-0000-0000-000007030000}"/>
    <cellStyle name="Calculation 2 2 5 2" xfId="758" xr:uid="{00000000-0005-0000-0000-000008030000}"/>
    <cellStyle name="Calculation 2 2 5 2 2" xfId="21003" xr:uid="{00000000-0005-0000-0000-000009030000}"/>
    <cellStyle name="Calculation 2 2 5 3" xfId="759" xr:uid="{00000000-0005-0000-0000-00000A030000}"/>
    <cellStyle name="Calculation 2 2 5 3 2" xfId="21004" xr:uid="{00000000-0005-0000-0000-00000B030000}"/>
    <cellStyle name="Calculation 2 2 5 4" xfId="760" xr:uid="{00000000-0005-0000-0000-00000C030000}"/>
    <cellStyle name="Calculation 2 2 5 4 2" xfId="21005" xr:uid="{00000000-0005-0000-0000-00000D030000}"/>
    <cellStyle name="Calculation 2 2 5 5" xfId="21002" xr:uid="{00000000-0005-0000-0000-00000E030000}"/>
    <cellStyle name="Calculation 2 2 6" xfId="761" xr:uid="{00000000-0005-0000-0000-00000F030000}"/>
    <cellStyle name="Calculation 2 2 6 2" xfId="21006" xr:uid="{00000000-0005-0000-0000-000010030000}"/>
    <cellStyle name="Calculation 2 2 7" xfId="762" xr:uid="{00000000-0005-0000-0000-000011030000}"/>
    <cellStyle name="Calculation 2 2 7 2" xfId="21007" xr:uid="{00000000-0005-0000-0000-000012030000}"/>
    <cellStyle name="Calculation 2 2 8" xfId="763" xr:uid="{00000000-0005-0000-0000-000013030000}"/>
    <cellStyle name="Calculation 2 2 8 2" xfId="21008" xr:uid="{00000000-0005-0000-0000-000014030000}"/>
    <cellStyle name="Calculation 2 2 9" xfId="764" xr:uid="{00000000-0005-0000-0000-000015030000}"/>
    <cellStyle name="Calculation 2 2 9 2" xfId="21009" xr:uid="{00000000-0005-0000-0000-000016030000}"/>
    <cellStyle name="Calculation 2 3" xfId="765" xr:uid="{00000000-0005-0000-0000-000017030000}"/>
    <cellStyle name="Calculation 2 3 2" xfId="766" xr:uid="{00000000-0005-0000-0000-000018030000}"/>
    <cellStyle name="Calculation 2 3 2 2" xfId="21010" xr:uid="{00000000-0005-0000-0000-000019030000}"/>
    <cellStyle name="Calculation 2 3 3" xfId="767" xr:uid="{00000000-0005-0000-0000-00001A030000}"/>
    <cellStyle name="Calculation 2 3 3 2" xfId="21011" xr:uid="{00000000-0005-0000-0000-00001B030000}"/>
    <cellStyle name="Calculation 2 3 4" xfId="768" xr:uid="{00000000-0005-0000-0000-00001C030000}"/>
    <cellStyle name="Calculation 2 3 4 2" xfId="21012" xr:uid="{00000000-0005-0000-0000-00001D030000}"/>
    <cellStyle name="Calculation 2 3 5" xfId="769" xr:uid="{00000000-0005-0000-0000-00001E030000}"/>
    <cellStyle name="Calculation 2 3 5 2" xfId="21013" xr:uid="{00000000-0005-0000-0000-00001F030000}"/>
    <cellStyle name="Calculation 2 4" xfId="770" xr:uid="{00000000-0005-0000-0000-000020030000}"/>
    <cellStyle name="Calculation 2 4 2" xfId="771" xr:uid="{00000000-0005-0000-0000-000021030000}"/>
    <cellStyle name="Calculation 2 4 2 2" xfId="21014" xr:uid="{00000000-0005-0000-0000-000022030000}"/>
    <cellStyle name="Calculation 2 4 3" xfId="772" xr:uid="{00000000-0005-0000-0000-000023030000}"/>
    <cellStyle name="Calculation 2 4 3 2" xfId="21015" xr:uid="{00000000-0005-0000-0000-000024030000}"/>
    <cellStyle name="Calculation 2 4 4" xfId="773" xr:uid="{00000000-0005-0000-0000-000025030000}"/>
    <cellStyle name="Calculation 2 4 4 2" xfId="21016" xr:uid="{00000000-0005-0000-0000-000026030000}"/>
    <cellStyle name="Calculation 2 4 5" xfId="774" xr:uid="{00000000-0005-0000-0000-000027030000}"/>
    <cellStyle name="Calculation 2 4 5 2" xfId="21017" xr:uid="{00000000-0005-0000-0000-000028030000}"/>
    <cellStyle name="Calculation 2 5" xfId="775" xr:uid="{00000000-0005-0000-0000-000029030000}"/>
    <cellStyle name="Calculation 2 5 2" xfId="776" xr:uid="{00000000-0005-0000-0000-00002A030000}"/>
    <cellStyle name="Calculation 2 5 2 2" xfId="21018" xr:uid="{00000000-0005-0000-0000-00002B030000}"/>
    <cellStyle name="Calculation 2 5 3" xfId="777" xr:uid="{00000000-0005-0000-0000-00002C030000}"/>
    <cellStyle name="Calculation 2 5 3 2" xfId="21019" xr:uid="{00000000-0005-0000-0000-00002D030000}"/>
    <cellStyle name="Calculation 2 5 4" xfId="778" xr:uid="{00000000-0005-0000-0000-00002E030000}"/>
    <cellStyle name="Calculation 2 5 4 2" xfId="21020" xr:uid="{00000000-0005-0000-0000-00002F030000}"/>
    <cellStyle name="Calculation 2 5 5" xfId="779" xr:uid="{00000000-0005-0000-0000-000030030000}"/>
    <cellStyle name="Calculation 2 5 5 2" xfId="21021" xr:uid="{00000000-0005-0000-0000-000031030000}"/>
    <cellStyle name="Calculation 2 6" xfId="780" xr:uid="{00000000-0005-0000-0000-000032030000}"/>
    <cellStyle name="Calculation 2 6 2" xfId="781" xr:uid="{00000000-0005-0000-0000-000033030000}"/>
    <cellStyle name="Calculation 2 6 2 2" xfId="21022" xr:uid="{00000000-0005-0000-0000-000034030000}"/>
    <cellStyle name="Calculation 2 6 3" xfId="782" xr:uid="{00000000-0005-0000-0000-000035030000}"/>
    <cellStyle name="Calculation 2 6 3 2" xfId="21023" xr:uid="{00000000-0005-0000-0000-000036030000}"/>
    <cellStyle name="Calculation 2 6 4" xfId="783" xr:uid="{00000000-0005-0000-0000-000037030000}"/>
    <cellStyle name="Calculation 2 6 4 2" xfId="21024" xr:uid="{00000000-0005-0000-0000-000038030000}"/>
    <cellStyle name="Calculation 2 6 5" xfId="784" xr:uid="{00000000-0005-0000-0000-000039030000}"/>
    <cellStyle name="Calculation 2 6 5 2" xfId="21025" xr:uid="{00000000-0005-0000-0000-00003A030000}"/>
    <cellStyle name="Calculation 2 7" xfId="785" xr:uid="{00000000-0005-0000-0000-00003B030000}"/>
    <cellStyle name="Calculation 2 7 2" xfId="786" xr:uid="{00000000-0005-0000-0000-00003C030000}"/>
    <cellStyle name="Calculation 2 7 2 2" xfId="21026" xr:uid="{00000000-0005-0000-0000-00003D030000}"/>
    <cellStyle name="Calculation 2 7 3" xfId="787" xr:uid="{00000000-0005-0000-0000-00003E030000}"/>
    <cellStyle name="Calculation 2 7 3 2" xfId="21027" xr:uid="{00000000-0005-0000-0000-00003F030000}"/>
    <cellStyle name="Calculation 2 7 4" xfId="788" xr:uid="{00000000-0005-0000-0000-000040030000}"/>
    <cellStyle name="Calculation 2 7 4 2" xfId="21028" xr:uid="{00000000-0005-0000-0000-000041030000}"/>
    <cellStyle name="Calculation 2 7 5" xfId="789" xr:uid="{00000000-0005-0000-0000-000042030000}"/>
    <cellStyle name="Calculation 2 7 5 2" xfId="21029" xr:uid="{00000000-0005-0000-0000-000043030000}"/>
    <cellStyle name="Calculation 2 8" xfId="790" xr:uid="{00000000-0005-0000-0000-000044030000}"/>
    <cellStyle name="Calculation 2 8 2" xfId="791" xr:uid="{00000000-0005-0000-0000-000045030000}"/>
    <cellStyle name="Calculation 2 8 2 2" xfId="21030" xr:uid="{00000000-0005-0000-0000-000046030000}"/>
    <cellStyle name="Calculation 2 8 3" xfId="792" xr:uid="{00000000-0005-0000-0000-000047030000}"/>
    <cellStyle name="Calculation 2 8 3 2" xfId="21031" xr:uid="{00000000-0005-0000-0000-000048030000}"/>
    <cellStyle name="Calculation 2 8 4" xfId="793" xr:uid="{00000000-0005-0000-0000-000049030000}"/>
    <cellStyle name="Calculation 2 8 4 2" xfId="21032" xr:uid="{00000000-0005-0000-0000-00004A030000}"/>
    <cellStyle name="Calculation 2 8 5" xfId="794" xr:uid="{00000000-0005-0000-0000-00004B030000}"/>
    <cellStyle name="Calculation 2 8 5 2" xfId="21033" xr:uid="{00000000-0005-0000-0000-00004C030000}"/>
    <cellStyle name="Calculation 2 9" xfId="795" xr:uid="{00000000-0005-0000-0000-00004D030000}"/>
    <cellStyle name="Calculation 2 9 2" xfId="796" xr:uid="{00000000-0005-0000-0000-00004E030000}"/>
    <cellStyle name="Calculation 2 9 2 2" xfId="21034" xr:uid="{00000000-0005-0000-0000-00004F030000}"/>
    <cellStyle name="Calculation 2 9 3" xfId="797" xr:uid="{00000000-0005-0000-0000-000050030000}"/>
    <cellStyle name="Calculation 2 9 3 2" xfId="21035" xr:uid="{00000000-0005-0000-0000-000051030000}"/>
    <cellStyle name="Calculation 2 9 4" xfId="798" xr:uid="{00000000-0005-0000-0000-000052030000}"/>
    <cellStyle name="Calculation 2 9 4 2" xfId="21036" xr:uid="{00000000-0005-0000-0000-000053030000}"/>
    <cellStyle name="Calculation 2 9 5" xfId="799" xr:uid="{00000000-0005-0000-0000-000054030000}"/>
    <cellStyle name="Calculation 2 9 5 2" xfId="21037" xr:uid="{00000000-0005-0000-0000-000055030000}"/>
    <cellStyle name="Calculation 3" xfId="800" xr:uid="{00000000-0005-0000-0000-000056030000}"/>
    <cellStyle name="Calculation 3 2" xfId="801" xr:uid="{00000000-0005-0000-0000-000057030000}"/>
    <cellStyle name="Calculation 3 2 2" xfId="21039" xr:uid="{00000000-0005-0000-0000-000058030000}"/>
    <cellStyle name="Calculation 3 3" xfId="802" xr:uid="{00000000-0005-0000-0000-000059030000}"/>
    <cellStyle name="Calculation 3 3 2" xfId="21040" xr:uid="{00000000-0005-0000-0000-00005A030000}"/>
    <cellStyle name="Calculation 3 4" xfId="21038" xr:uid="{00000000-0005-0000-0000-00005B030000}"/>
    <cellStyle name="Calculation 4" xfId="803" xr:uid="{00000000-0005-0000-0000-00005C030000}"/>
    <cellStyle name="Calculation 4 2" xfId="804" xr:uid="{00000000-0005-0000-0000-00005D030000}"/>
    <cellStyle name="Calculation 4 2 2" xfId="21042" xr:uid="{00000000-0005-0000-0000-00005E030000}"/>
    <cellStyle name="Calculation 4 3" xfId="805" xr:uid="{00000000-0005-0000-0000-00005F030000}"/>
    <cellStyle name="Calculation 4 3 2" xfId="21043" xr:uid="{00000000-0005-0000-0000-000060030000}"/>
    <cellStyle name="Calculation 4 4" xfId="21041" xr:uid="{00000000-0005-0000-0000-000061030000}"/>
    <cellStyle name="Calculation 5" xfId="806" xr:uid="{00000000-0005-0000-0000-000062030000}"/>
    <cellStyle name="Calculation 5 2" xfId="807" xr:uid="{00000000-0005-0000-0000-000063030000}"/>
    <cellStyle name="Calculation 5 2 2" xfId="21045" xr:uid="{00000000-0005-0000-0000-000064030000}"/>
    <cellStyle name="Calculation 5 3" xfId="808" xr:uid="{00000000-0005-0000-0000-000065030000}"/>
    <cellStyle name="Calculation 5 3 2" xfId="21046" xr:uid="{00000000-0005-0000-0000-000066030000}"/>
    <cellStyle name="Calculation 5 4" xfId="21044" xr:uid="{00000000-0005-0000-0000-000067030000}"/>
    <cellStyle name="Calculation 6" xfId="809" xr:uid="{00000000-0005-0000-0000-000068030000}"/>
    <cellStyle name="Calculation 6 2" xfId="810" xr:uid="{00000000-0005-0000-0000-000069030000}"/>
    <cellStyle name="Calculation 6 2 2" xfId="21048" xr:uid="{00000000-0005-0000-0000-00006A030000}"/>
    <cellStyle name="Calculation 6 3" xfId="811" xr:uid="{00000000-0005-0000-0000-00006B030000}"/>
    <cellStyle name="Calculation 6 3 2" xfId="21049" xr:uid="{00000000-0005-0000-0000-00006C030000}"/>
    <cellStyle name="Calculation 6 4" xfId="21047" xr:uid="{00000000-0005-0000-0000-00006D030000}"/>
    <cellStyle name="Calculation 7" xfId="812" xr:uid="{00000000-0005-0000-0000-00006E030000}"/>
    <cellStyle name="Calculation 7 2" xfId="21050"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0965"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052" xr:uid="{00000000-0005-0000-0000-00002B240000}"/>
    <cellStyle name="Gia's 11" xfId="21051" xr:uid="{00000000-0005-0000-0000-00002C240000}"/>
    <cellStyle name="Gia's 2" xfId="9187" xr:uid="{00000000-0005-0000-0000-00002D240000}"/>
    <cellStyle name="Gia's 2 2" xfId="21053" xr:uid="{00000000-0005-0000-0000-00002E240000}"/>
    <cellStyle name="Gia's 3" xfId="9188" xr:uid="{00000000-0005-0000-0000-00002F240000}"/>
    <cellStyle name="Gia's 3 2" xfId="21054" xr:uid="{00000000-0005-0000-0000-000030240000}"/>
    <cellStyle name="Gia's 4" xfId="9189" xr:uid="{00000000-0005-0000-0000-000031240000}"/>
    <cellStyle name="Gia's 4 2" xfId="21055" xr:uid="{00000000-0005-0000-0000-000032240000}"/>
    <cellStyle name="Gia's 5" xfId="9190" xr:uid="{00000000-0005-0000-0000-000033240000}"/>
    <cellStyle name="Gia's 5 2" xfId="21056" xr:uid="{00000000-0005-0000-0000-000034240000}"/>
    <cellStyle name="Gia's 6" xfId="9191" xr:uid="{00000000-0005-0000-0000-000035240000}"/>
    <cellStyle name="Gia's 6 2" xfId="21057" xr:uid="{00000000-0005-0000-0000-000036240000}"/>
    <cellStyle name="Gia's 7" xfId="9192" xr:uid="{00000000-0005-0000-0000-000037240000}"/>
    <cellStyle name="Gia's 7 2" xfId="21058" xr:uid="{00000000-0005-0000-0000-000038240000}"/>
    <cellStyle name="Gia's 8" xfId="9193" xr:uid="{00000000-0005-0000-0000-000039240000}"/>
    <cellStyle name="Gia's 8 2" xfId="21059" xr:uid="{00000000-0005-0000-0000-00003A240000}"/>
    <cellStyle name="Gia's 9" xfId="9194" xr:uid="{00000000-0005-0000-0000-00003B240000}"/>
    <cellStyle name="Gia's 9 2" xfId="21060"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061"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063" xr:uid="{00000000-0005-0000-0000-00005E240000}"/>
    <cellStyle name="Header2 3" xfId="9227" xr:uid="{00000000-0005-0000-0000-00005F240000}"/>
    <cellStyle name="Header2 3 2" xfId="21064" xr:uid="{00000000-0005-0000-0000-000060240000}"/>
    <cellStyle name="Header2 4" xfId="21062"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065" xr:uid="{00000000-0005-0000-0000-0000C1240000}"/>
    <cellStyle name="highlightExposure" xfId="9323" xr:uid="{00000000-0005-0000-0000-0000C2240000}"/>
    <cellStyle name="highlightExposure 2" xfId="21066" xr:uid="{00000000-0005-0000-0000-0000C3240000}"/>
    <cellStyle name="highlightPercentage" xfId="9324" xr:uid="{00000000-0005-0000-0000-0000C4240000}"/>
    <cellStyle name="highlightPercentage 2" xfId="21067" xr:uid="{00000000-0005-0000-0000-0000C5240000}"/>
    <cellStyle name="highlightText" xfId="9325" xr:uid="{00000000-0005-0000-0000-0000C6240000}"/>
    <cellStyle name="highlightText 2" xfId="2106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070" xr:uid="{00000000-0005-0000-0000-0000D3240000}"/>
    <cellStyle name="Input 2 10 3" xfId="9336" xr:uid="{00000000-0005-0000-0000-0000D4240000}"/>
    <cellStyle name="Input 2 10 3 2" xfId="21071" xr:uid="{00000000-0005-0000-0000-0000D5240000}"/>
    <cellStyle name="Input 2 10 4" xfId="9337" xr:uid="{00000000-0005-0000-0000-0000D6240000}"/>
    <cellStyle name="Input 2 10 4 2" xfId="21072" xr:uid="{00000000-0005-0000-0000-0000D7240000}"/>
    <cellStyle name="Input 2 10 5" xfId="9338" xr:uid="{00000000-0005-0000-0000-0000D8240000}"/>
    <cellStyle name="Input 2 10 5 2" xfId="21073" xr:uid="{00000000-0005-0000-0000-0000D9240000}"/>
    <cellStyle name="Input 2 11" xfId="9339" xr:uid="{00000000-0005-0000-0000-0000DA240000}"/>
    <cellStyle name="Input 2 11 2" xfId="9340" xr:uid="{00000000-0005-0000-0000-0000DB240000}"/>
    <cellStyle name="Input 2 11 2 2" xfId="21075" xr:uid="{00000000-0005-0000-0000-0000DC240000}"/>
    <cellStyle name="Input 2 11 3" xfId="9341" xr:uid="{00000000-0005-0000-0000-0000DD240000}"/>
    <cellStyle name="Input 2 11 3 2" xfId="21076" xr:uid="{00000000-0005-0000-0000-0000DE240000}"/>
    <cellStyle name="Input 2 11 4" xfId="9342" xr:uid="{00000000-0005-0000-0000-0000DF240000}"/>
    <cellStyle name="Input 2 11 4 2" xfId="21077" xr:uid="{00000000-0005-0000-0000-0000E0240000}"/>
    <cellStyle name="Input 2 11 5" xfId="9343" xr:uid="{00000000-0005-0000-0000-0000E1240000}"/>
    <cellStyle name="Input 2 11 5 2" xfId="21078" xr:uid="{00000000-0005-0000-0000-0000E2240000}"/>
    <cellStyle name="Input 2 11 6" xfId="21074" xr:uid="{00000000-0005-0000-0000-0000E3240000}"/>
    <cellStyle name="Input 2 12" xfId="9344" xr:uid="{00000000-0005-0000-0000-0000E4240000}"/>
    <cellStyle name="Input 2 12 2" xfId="9345" xr:uid="{00000000-0005-0000-0000-0000E5240000}"/>
    <cellStyle name="Input 2 12 2 2" xfId="21080" xr:uid="{00000000-0005-0000-0000-0000E6240000}"/>
    <cellStyle name="Input 2 12 3" xfId="9346" xr:uid="{00000000-0005-0000-0000-0000E7240000}"/>
    <cellStyle name="Input 2 12 3 2" xfId="21081" xr:uid="{00000000-0005-0000-0000-0000E8240000}"/>
    <cellStyle name="Input 2 12 4" xfId="9347" xr:uid="{00000000-0005-0000-0000-0000E9240000}"/>
    <cellStyle name="Input 2 12 4 2" xfId="21082" xr:uid="{00000000-0005-0000-0000-0000EA240000}"/>
    <cellStyle name="Input 2 12 5" xfId="9348" xr:uid="{00000000-0005-0000-0000-0000EB240000}"/>
    <cellStyle name="Input 2 12 5 2" xfId="21083" xr:uid="{00000000-0005-0000-0000-0000EC240000}"/>
    <cellStyle name="Input 2 12 6" xfId="21079" xr:uid="{00000000-0005-0000-0000-0000ED240000}"/>
    <cellStyle name="Input 2 13" xfId="9349" xr:uid="{00000000-0005-0000-0000-0000EE240000}"/>
    <cellStyle name="Input 2 13 2" xfId="9350" xr:uid="{00000000-0005-0000-0000-0000EF240000}"/>
    <cellStyle name="Input 2 13 2 2" xfId="21085" xr:uid="{00000000-0005-0000-0000-0000F0240000}"/>
    <cellStyle name="Input 2 13 3" xfId="9351" xr:uid="{00000000-0005-0000-0000-0000F1240000}"/>
    <cellStyle name="Input 2 13 3 2" xfId="21086" xr:uid="{00000000-0005-0000-0000-0000F2240000}"/>
    <cellStyle name="Input 2 13 4" xfId="9352" xr:uid="{00000000-0005-0000-0000-0000F3240000}"/>
    <cellStyle name="Input 2 13 4 2" xfId="21087" xr:uid="{00000000-0005-0000-0000-0000F4240000}"/>
    <cellStyle name="Input 2 13 5" xfId="21084" xr:uid="{00000000-0005-0000-0000-0000F5240000}"/>
    <cellStyle name="Input 2 14" xfId="9353" xr:uid="{00000000-0005-0000-0000-0000F6240000}"/>
    <cellStyle name="Input 2 14 2" xfId="21088" xr:uid="{00000000-0005-0000-0000-0000F7240000}"/>
    <cellStyle name="Input 2 15" xfId="9354" xr:uid="{00000000-0005-0000-0000-0000F8240000}"/>
    <cellStyle name="Input 2 15 2" xfId="21089" xr:uid="{00000000-0005-0000-0000-0000F9240000}"/>
    <cellStyle name="Input 2 16" xfId="9355" xr:uid="{00000000-0005-0000-0000-0000FA240000}"/>
    <cellStyle name="Input 2 16 2" xfId="21090" xr:uid="{00000000-0005-0000-0000-0000FB240000}"/>
    <cellStyle name="Input 2 17" xfId="21069" xr:uid="{00000000-0005-0000-0000-0000FC240000}"/>
    <cellStyle name="Input 2 2" xfId="9356" xr:uid="{00000000-0005-0000-0000-0000FD240000}"/>
    <cellStyle name="Input 2 2 10" xfId="21091" xr:uid="{00000000-0005-0000-0000-0000FE240000}"/>
    <cellStyle name="Input 2 2 2" xfId="9357" xr:uid="{00000000-0005-0000-0000-0000FF240000}"/>
    <cellStyle name="Input 2 2 2 2" xfId="9358" xr:uid="{00000000-0005-0000-0000-000000250000}"/>
    <cellStyle name="Input 2 2 2 2 2" xfId="21093" xr:uid="{00000000-0005-0000-0000-000001250000}"/>
    <cellStyle name="Input 2 2 2 3" xfId="9359" xr:uid="{00000000-0005-0000-0000-000002250000}"/>
    <cellStyle name="Input 2 2 2 3 2" xfId="21094" xr:uid="{00000000-0005-0000-0000-000003250000}"/>
    <cellStyle name="Input 2 2 2 4" xfId="9360" xr:uid="{00000000-0005-0000-0000-000004250000}"/>
    <cellStyle name="Input 2 2 2 4 2" xfId="21095" xr:uid="{00000000-0005-0000-0000-000005250000}"/>
    <cellStyle name="Input 2 2 2 5" xfId="21092" xr:uid="{00000000-0005-0000-0000-000006250000}"/>
    <cellStyle name="Input 2 2 3" xfId="9361" xr:uid="{00000000-0005-0000-0000-000007250000}"/>
    <cellStyle name="Input 2 2 3 2" xfId="9362" xr:uid="{00000000-0005-0000-0000-000008250000}"/>
    <cellStyle name="Input 2 2 3 2 2" xfId="21097" xr:uid="{00000000-0005-0000-0000-000009250000}"/>
    <cellStyle name="Input 2 2 3 3" xfId="9363" xr:uid="{00000000-0005-0000-0000-00000A250000}"/>
    <cellStyle name="Input 2 2 3 3 2" xfId="21098" xr:uid="{00000000-0005-0000-0000-00000B250000}"/>
    <cellStyle name="Input 2 2 3 4" xfId="9364" xr:uid="{00000000-0005-0000-0000-00000C250000}"/>
    <cellStyle name="Input 2 2 3 4 2" xfId="21099" xr:uid="{00000000-0005-0000-0000-00000D250000}"/>
    <cellStyle name="Input 2 2 3 5" xfId="21096" xr:uid="{00000000-0005-0000-0000-00000E250000}"/>
    <cellStyle name="Input 2 2 4" xfId="9365" xr:uid="{00000000-0005-0000-0000-00000F250000}"/>
    <cellStyle name="Input 2 2 4 2" xfId="9366" xr:uid="{00000000-0005-0000-0000-000010250000}"/>
    <cellStyle name="Input 2 2 4 2 2" xfId="21101" xr:uid="{00000000-0005-0000-0000-000011250000}"/>
    <cellStyle name="Input 2 2 4 3" xfId="9367" xr:uid="{00000000-0005-0000-0000-000012250000}"/>
    <cellStyle name="Input 2 2 4 3 2" xfId="21102" xr:uid="{00000000-0005-0000-0000-000013250000}"/>
    <cellStyle name="Input 2 2 4 4" xfId="9368" xr:uid="{00000000-0005-0000-0000-000014250000}"/>
    <cellStyle name="Input 2 2 4 4 2" xfId="21103" xr:uid="{00000000-0005-0000-0000-000015250000}"/>
    <cellStyle name="Input 2 2 4 5" xfId="21100" xr:uid="{00000000-0005-0000-0000-000016250000}"/>
    <cellStyle name="Input 2 2 5" xfId="9369" xr:uid="{00000000-0005-0000-0000-000017250000}"/>
    <cellStyle name="Input 2 2 5 2" xfId="9370" xr:uid="{00000000-0005-0000-0000-000018250000}"/>
    <cellStyle name="Input 2 2 5 2 2" xfId="21105" xr:uid="{00000000-0005-0000-0000-000019250000}"/>
    <cellStyle name="Input 2 2 5 3" xfId="9371" xr:uid="{00000000-0005-0000-0000-00001A250000}"/>
    <cellStyle name="Input 2 2 5 3 2" xfId="21106" xr:uid="{00000000-0005-0000-0000-00001B250000}"/>
    <cellStyle name="Input 2 2 5 4" xfId="9372" xr:uid="{00000000-0005-0000-0000-00001C250000}"/>
    <cellStyle name="Input 2 2 5 4 2" xfId="21107" xr:uid="{00000000-0005-0000-0000-00001D250000}"/>
    <cellStyle name="Input 2 2 5 5" xfId="21104" xr:uid="{00000000-0005-0000-0000-00001E250000}"/>
    <cellStyle name="Input 2 2 6" xfId="9373" xr:uid="{00000000-0005-0000-0000-00001F250000}"/>
    <cellStyle name="Input 2 2 6 2" xfId="21108" xr:uid="{00000000-0005-0000-0000-000020250000}"/>
    <cellStyle name="Input 2 2 7" xfId="9374" xr:uid="{00000000-0005-0000-0000-000021250000}"/>
    <cellStyle name="Input 2 2 7 2" xfId="21109" xr:uid="{00000000-0005-0000-0000-000022250000}"/>
    <cellStyle name="Input 2 2 8" xfId="9375" xr:uid="{00000000-0005-0000-0000-000023250000}"/>
    <cellStyle name="Input 2 2 8 2" xfId="21110" xr:uid="{00000000-0005-0000-0000-000024250000}"/>
    <cellStyle name="Input 2 2 9" xfId="9376" xr:uid="{00000000-0005-0000-0000-000025250000}"/>
    <cellStyle name="Input 2 2 9 2" xfId="21111" xr:uid="{00000000-0005-0000-0000-000026250000}"/>
    <cellStyle name="Input 2 3" xfId="9377" xr:uid="{00000000-0005-0000-0000-000027250000}"/>
    <cellStyle name="Input 2 3 2" xfId="9378" xr:uid="{00000000-0005-0000-0000-000028250000}"/>
    <cellStyle name="Input 2 3 2 2" xfId="21112" xr:uid="{00000000-0005-0000-0000-000029250000}"/>
    <cellStyle name="Input 2 3 3" xfId="9379" xr:uid="{00000000-0005-0000-0000-00002A250000}"/>
    <cellStyle name="Input 2 3 3 2" xfId="21113" xr:uid="{00000000-0005-0000-0000-00002B250000}"/>
    <cellStyle name="Input 2 3 4" xfId="9380" xr:uid="{00000000-0005-0000-0000-00002C250000}"/>
    <cellStyle name="Input 2 3 4 2" xfId="21114" xr:uid="{00000000-0005-0000-0000-00002D250000}"/>
    <cellStyle name="Input 2 3 5" xfId="9381" xr:uid="{00000000-0005-0000-0000-00002E250000}"/>
    <cellStyle name="Input 2 3 5 2" xfId="21115" xr:uid="{00000000-0005-0000-0000-00002F250000}"/>
    <cellStyle name="Input 2 4" xfId="9382" xr:uid="{00000000-0005-0000-0000-000030250000}"/>
    <cellStyle name="Input 2 4 2" xfId="9383" xr:uid="{00000000-0005-0000-0000-000031250000}"/>
    <cellStyle name="Input 2 4 2 2" xfId="21116" xr:uid="{00000000-0005-0000-0000-000032250000}"/>
    <cellStyle name="Input 2 4 3" xfId="9384" xr:uid="{00000000-0005-0000-0000-000033250000}"/>
    <cellStyle name="Input 2 4 3 2" xfId="21117" xr:uid="{00000000-0005-0000-0000-000034250000}"/>
    <cellStyle name="Input 2 4 4" xfId="9385" xr:uid="{00000000-0005-0000-0000-000035250000}"/>
    <cellStyle name="Input 2 4 4 2" xfId="21118" xr:uid="{00000000-0005-0000-0000-000036250000}"/>
    <cellStyle name="Input 2 4 5" xfId="9386" xr:uid="{00000000-0005-0000-0000-000037250000}"/>
    <cellStyle name="Input 2 4 5 2" xfId="21119" xr:uid="{00000000-0005-0000-0000-000038250000}"/>
    <cellStyle name="Input 2 5" xfId="9387" xr:uid="{00000000-0005-0000-0000-000039250000}"/>
    <cellStyle name="Input 2 5 2" xfId="9388" xr:uid="{00000000-0005-0000-0000-00003A250000}"/>
    <cellStyle name="Input 2 5 2 2" xfId="21120" xr:uid="{00000000-0005-0000-0000-00003B250000}"/>
    <cellStyle name="Input 2 5 3" xfId="9389" xr:uid="{00000000-0005-0000-0000-00003C250000}"/>
    <cellStyle name="Input 2 5 3 2" xfId="21121" xr:uid="{00000000-0005-0000-0000-00003D250000}"/>
    <cellStyle name="Input 2 5 4" xfId="9390" xr:uid="{00000000-0005-0000-0000-00003E250000}"/>
    <cellStyle name="Input 2 5 4 2" xfId="21122" xr:uid="{00000000-0005-0000-0000-00003F250000}"/>
    <cellStyle name="Input 2 5 5" xfId="9391" xr:uid="{00000000-0005-0000-0000-000040250000}"/>
    <cellStyle name="Input 2 5 5 2" xfId="21123" xr:uid="{00000000-0005-0000-0000-000041250000}"/>
    <cellStyle name="Input 2 6" xfId="9392" xr:uid="{00000000-0005-0000-0000-000042250000}"/>
    <cellStyle name="Input 2 6 2" xfId="9393" xr:uid="{00000000-0005-0000-0000-000043250000}"/>
    <cellStyle name="Input 2 6 2 2" xfId="21124" xr:uid="{00000000-0005-0000-0000-000044250000}"/>
    <cellStyle name="Input 2 6 3" xfId="9394" xr:uid="{00000000-0005-0000-0000-000045250000}"/>
    <cellStyle name="Input 2 6 3 2" xfId="21125" xr:uid="{00000000-0005-0000-0000-000046250000}"/>
    <cellStyle name="Input 2 6 4" xfId="9395" xr:uid="{00000000-0005-0000-0000-000047250000}"/>
    <cellStyle name="Input 2 6 4 2" xfId="21126" xr:uid="{00000000-0005-0000-0000-000048250000}"/>
    <cellStyle name="Input 2 6 5" xfId="9396" xr:uid="{00000000-0005-0000-0000-000049250000}"/>
    <cellStyle name="Input 2 6 5 2" xfId="21127" xr:uid="{00000000-0005-0000-0000-00004A250000}"/>
    <cellStyle name="Input 2 7" xfId="9397" xr:uid="{00000000-0005-0000-0000-00004B250000}"/>
    <cellStyle name="Input 2 7 2" xfId="9398" xr:uid="{00000000-0005-0000-0000-00004C250000}"/>
    <cellStyle name="Input 2 7 2 2" xfId="21128" xr:uid="{00000000-0005-0000-0000-00004D250000}"/>
    <cellStyle name="Input 2 7 3" xfId="9399" xr:uid="{00000000-0005-0000-0000-00004E250000}"/>
    <cellStyle name="Input 2 7 3 2" xfId="21129" xr:uid="{00000000-0005-0000-0000-00004F250000}"/>
    <cellStyle name="Input 2 7 4" xfId="9400" xr:uid="{00000000-0005-0000-0000-000050250000}"/>
    <cellStyle name="Input 2 7 4 2" xfId="21130" xr:uid="{00000000-0005-0000-0000-000051250000}"/>
    <cellStyle name="Input 2 7 5" xfId="9401" xr:uid="{00000000-0005-0000-0000-000052250000}"/>
    <cellStyle name="Input 2 7 5 2" xfId="21131" xr:uid="{00000000-0005-0000-0000-000053250000}"/>
    <cellStyle name="Input 2 8" xfId="9402" xr:uid="{00000000-0005-0000-0000-000054250000}"/>
    <cellStyle name="Input 2 8 2" xfId="9403" xr:uid="{00000000-0005-0000-0000-000055250000}"/>
    <cellStyle name="Input 2 8 2 2" xfId="21132" xr:uid="{00000000-0005-0000-0000-000056250000}"/>
    <cellStyle name="Input 2 8 3" xfId="9404" xr:uid="{00000000-0005-0000-0000-000057250000}"/>
    <cellStyle name="Input 2 8 3 2" xfId="21133" xr:uid="{00000000-0005-0000-0000-000058250000}"/>
    <cellStyle name="Input 2 8 4" xfId="9405" xr:uid="{00000000-0005-0000-0000-000059250000}"/>
    <cellStyle name="Input 2 8 4 2" xfId="21134" xr:uid="{00000000-0005-0000-0000-00005A250000}"/>
    <cellStyle name="Input 2 8 5" xfId="9406" xr:uid="{00000000-0005-0000-0000-00005B250000}"/>
    <cellStyle name="Input 2 8 5 2" xfId="21135" xr:uid="{00000000-0005-0000-0000-00005C250000}"/>
    <cellStyle name="Input 2 9" xfId="9407" xr:uid="{00000000-0005-0000-0000-00005D250000}"/>
    <cellStyle name="Input 2 9 2" xfId="9408" xr:uid="{00000000-0005-0000-0000-00005E250000}"/>
    <cellStyle name="Input 2 9 2 2" xfId="21136" xr:uid="{00000000-0005-0000-0000-00005F250000}"/>
    <cellStyle name="Input 2 9 3" xfId="9409" xr:uid="{00000000-0005-0000-0000-000060250000}"/>
    <cellStyle name="Input 2 9 3 2" xfId="21137" xr:uid="{00000000-0005-0000-0000-000061250000}"/>
    <cellStyle name="Input 2 9 4" xfId="9410" xr:uid="{00000000-0005-0000-0000-000062250000}"/>
    <cellStyle name="Input 2 9 4 2" xfId="21138" xr:uid="{00000000-0005-0000-0000-000063250000}"/>
    <cellStyle name="Input 2 9 5" xfId="9411" xr:uid="{00000000-0005-0000-0000-000064250000}"/>
    <cellStyle name="Input 2 9 5 2" xfId="21139" xr:uid="{00000000-0005-0000-0000-000065250000}"/>
    <cellStyle name="Input 3" xfId="9412" xr:uid="{00000000-0005-0000-0000-000066250000}"/>
    <cellStyle name="Input 3 2" xfId="9413" xr:uid="{00000000-0005-0000-0000-000067250000}"/>
    <cellStyle name="Input 3 2 2" xfId="21141" xr:uid="{00000000-0005-0000-0000-000068250000}"/>
    <cellStyle name="Input 3 3" xfId="9414" xr:uid="{00000000-0005-0000-0000-000069250000}"/>
    <cellStyle name="Input 3 3 2" xfId="21142" xr:uid="{00000000-0005-0000-0000-00006A250000}"/>
    <cellStyle name="Input 3 4" xfId="21140" xr:uid="{00000000-0005-0000-0000-00006B250000}"/>
    <cellStyle name="Input 4" xfId="9415" xr:uid="{00000000-0005-0000-0000-00006C250000}"/>
    <cellStyle name="Input 4 2" xfId="9416" xr:uid="{00000000-0005-0000-0000-00006D250000}"/>
    <cellStyle name="Input 4 2 2" xfId="21144" xr:uid="{00000000-0005-0000-0000-00006E250000}"/>
    <cellStyle name="Input 4 3" xfId="9417" xr:uid="{00000000-0005-0000-0000-00006F250000}"/>
    <cellStyle name="Input 4 3 2" xfId="21145" xr:uid="{00000000-0005-0000-0000-000070250000}"/>
    <cellStyle name="Input 4 4" xfId="21143" xr:uid="{00000000-0005-0000-0000-000071250000}"/>
    <cellStyle name="Input 5" xfId="9418" xr:uid="{00000000-0005-0000-0000-000072250000}"/>
    <cellStyle name="Input 5 2" xfId="9419" xr:uid="{00000000-0005-0000-0000-000073250000}"/>
    <cellStyle name="Input 5 2 2" xfId="21147" xr:uid="{00000000-0005-0000-0000-000074250000}"/>
    <cellStyle name="Input 5 3" xfId="9420" xr:uid="{00000000-0005-0000-0000-000075250000}"/>
    <cellStyle name="Input 5 3 2" xfId="21148" xr:uid="{00000000-0005-0000-0000-000076250000}"/>
    <cellStyle name="Input 5 4" xfId="21146" xr:uid="{00000000-0005-0000-0000-000077250000}"/>
    <cellStyle name="Input 6" xfId="9421" xr:uid="{00000000-0005-0000-0000-000078250000}"/>
    <cellStyle name="Input 6 2" xfId="9422" xr:uid="{00000000-0005-0000-0000-000079250000}"/>
    <cellStyle name="Input 6 2 2" xfId="21150" xr:uid="{00000000-0005-0000-0000-00007A250000}"/>
    <cellStyle name="Input 6 3" xfId="9423" xr:uid="{00000000-0005-0000-0000-00007B250000}"/>
    <cellStyle name="Input 6 3 2" xfId="21151" xr:uid="{00000000-0005-0000-0000-00007C250000}"/>
    <cellStyle name="Input 6 4" xfId="21149" xr:uid="{00000000-0005-0000-0000-00007D250000}"/>
    <cellStyle name="Input 7" xfId="9424" xr:uid="{00000000-0005-0000-0000-00007E250000}"/>
    <cellStyle name="Input 7 2" xfId="21152" xr:uid="{00000000-0005-0000-0000-00007F250000}"/>
    <cellStyle name="inputExposure" xfId="9425" xr:uid="{00000000-0005-0000-0000-000080250000}"/>
    <cellStyle name="inputExposure 2" xfId="2115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0963" xr:uid="{00000000-0005-0000-0000-000068280000}"/>
    <cellStyle name="Normal 122" xfId="20960" xr:uid="{00000000-0005-0000-0000-000069280000}"/>
    <cellStyle name="Normal 123" xfId="20966"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pital &amp; RWA N 2 2" xfId="20961" xr:uid="{00000000-0005-0000-0000-00005A500000}"/>
    <cellStyle name="Normal_Casestdy draft" xfId="15" xr:uid="{00000000-0005-0000-0000-00005B500000}"/>
    <cellStyle name="Normal_Casestdy draft 2" xfId="9" xr:uid="{00000000-0005-0000-0000-00005C500000}"/>
    <cellStyle name="Normalny_Eksport 2000 - F" xfId="20382" xr:uid="{00000000-0005-0000-0000-00005D500000}"/>
    <cellStyle name="Note 2" xfId="20383" xr:uid="{00000000-0005-0000-0000-00005E500000}"/>
    <cellStyle name="Note 2 10" xfId="20384" xr:uid="{00000000-0005-0000-0000-00005F500000}"/>
    <cellStyle name="Note 2 10 2" xfId="20385" xr:uid="{00000000-0005-0000-0000-000060500000}"/>
    <cellStyle name="Note 2 10 2 2" xfId="21155" xr:uid="{00000000-0005-0000-0000-000061500000}"/>
    <cellStyle name="Note 2 10 3" xfId="20386" xr:uid="{00000000-0005-0000-0000-000062500000}"/>
    <cellStyle name="Note 2 10 3 2" xfId="21156" xr:uid="{00000000-0005-0000-0000-000063500000}"/>
    <cellStyle name="Note 2 10 4" xfId="20387" xr:uid="{00000000-0005-0000-0000-000064500000}"/>
    <cellStyle name="Note 2 10 4 2" xfId="21157" xr:uid="{00000000-0005-0000-0000-000065500000}"/>
    <cellStyle name="Note 2 10 5" xfId="20388" xr:uid="{00000000-0005-0000-0000-000066500000}"/>
    <cellStyle name="Note 2 10 5 2" xfId="21158" xr:uid="{00000000-0005-0000-0000-000067500000}"/>
    <cellStyle name="Note 2 11" xfId="20389" xr:uid="{00000000-0005-0000-0000-000068500000}"/>
    <cellStyle name="Note 2 11 2" xfId="20390" xr:uid="{00000000-0005-0000-0000-000069500000}"/>
    <cellStyle name="Note 2 11 2 2" xfId="21159" xr:uid="{00000000-0005-0000-0000-00006A500000}"/>
    <cellStyle name="Note 2 11 3" xfId="20391" xr:uid="{00000000-0005-0000-0000-00006B500000}"/>
    <cellStyle name="Note 2 11 3 2" xfId="21160" xr:uid="{00000000-0005-0000-0000-00006C500000}"/>
    <cellStyle name="Note 2 11 4" xfId="20392" xr:uid="{00000000-0005-0000-0000-00006D500000}"/>
    <cellStyle name="Note 2 11 4 2" xfId="21161" xr:uid="{00000000-0005-0000-0000-00006E500000}"/>
    <cellStyle name="Note 2 11 5" xfId="20393" xr:uid="{00000000-0005-0000-0000-00006F500000}"/>
    <cellStyle name="Note 2 11 5 2" xfId="21162" xr:uid="{00000000-0005-0000-0000-000070500000}"/>
    <cellStyle name="Note 2 12" xfId="20394" xr:uid="{00000000-0005-0000-0000-000071500000}"/>
    <cellStyle name="Note 2 12 2" xfId="20395" xr:uid="{00000000-0005-0000-0000-000072500000}"/>
    <cellStyle name="Note 2 12 2 2" xfId="21163" xr:uid="{00000000-0005-0000-0000-000073500000}"/>
    <cellStyle name="Note 2 12 3" xfId="20396" xr:uid="{00000000-0005-0000-0000-000074500000}"/>
    <cellStyle name="Note 2 12 3 2" xfId="21164" xr:uid="{00000000-0005-0000-0000-000075500000}"/>
    <cellStyle name="Note 2 12 4" xfId="20397" xr:uid="{00000000-0005-0000-0000-000076500000}"/>
    <cellStyle name="Note 2 12 4 2" xfId="21165" xr:uid="{00000000-0005-0000-0000-000077500000}"/>
    <cellStyle name="Note 2 12 5" xfId="20398" xr:uid="{00000000-0005-0000-0000-000078500000}"/>
    <cellStyle name="Note 2 12 5 2" xfId="21166" xr:uid="{00000000-0005-0000-0000-000079500000}"/>
    <cellStyle name="Note 2 13" xfId="20399" xr:uid="{00000000-0005-0000-0000-00007A500000}"/>
    <cellStyle name="Note 2 13 2" xfId="20400" xr:uid="{00000000-0005-0000-0000-00007B500000}"/>
    <cellStyle name="Note 2 13 2 2" xfId="21167" xr:uid="{00000000-0005-0000-0000-00007C500000}"/>
    <cellStyle name="Note 2 13 3" xfId="20401" xr:uid="{00000000-0005-0000-0000-00007D500000}"/>
    <cellStyle name="Note 2 13 3 2" xfId="21168" xr:uid="{00000000-0005-0000-0000-00007E500000}"/>
    <cellStyle name="Note 2 13 4" xfId="20402" xr:uid="{00000000-0005-0000-0000-00007F500000}"/>
    <cellStyle name="Note 2 13 4 2" xfId="21169" xr:uid="{00000000-0005-0000-0000-000080500000}"/>
    <cellStyle name="Note 2 13 5" xfId="20403" xr:uid="{00000000-0005-0000-0000-000081500000}"/>
    <cellStyle name="Note 2 13 5 2" xfId="21170" xr:uid="{00000000-0005-0000-0000-000082500000}"/>
    <cellStyle name="Note 2 14" xfId="20404" xr:uid="{00000000-0005-0000-0000-000083500000}"/>
    <cellStyle name="Note 2 14 2" xfId="20405" xr:uid="{00000000-0005-0000-0000-000084500000}"/>
    <cellStyle name="Note 2 14 2 2" xfId="21172" xr:uid="{00000000-0005-0000-0000-000085500000}"/>
    <cellStyle name="Note 2 14 3" xfId="21171" xr:uid="{00000000-0005-0000-0000-000086500000}"/>
    <cellStyle name="Note 2 15" xfId="20406" xr:uid="{00000000-0005-0000-0000-000087500000}"/>
    <cellStyle name="Note 2 15 2" xfId="20407" xr:uid="{00000000-0005-0000-0000-000088500000}"/>
    <cellStyle name="Note 2 15 2 2" xfId="21173" xr:uid="{00000000-0005-0000-0000-000089500000}"/>
    <cellStyle name="Note 2 16" xfId="20408" xr:uid="{00000000-0005-0000-0000-00008A500000}"/>
    <cellStyle name="Note 2 16 2" xfId="21174" xr:uid="{00000000-0005-0000-0000-00008B500000}"/>
    <cellStyle name="Note 2 17" xfId="20409" xr:uid="{00000000-0005-0000-0000-00008C500000}"/>
    <cellStyle name="Note 2 17 2" xfId="21175" xr:uid="{00000000-0005-0000-0000-00008D500000}"/>
    <cellStyle name="Note 2 18" xfId="21154" xr:uid="{00000000-0005-0000-0000-00008E500000}"/>
    <cellStyle name="Note 2 2" xfId="20410" xr:uid="{00000000-0005-0000-0000-00008F500000}"/>
    <cellStyle name="Note 2 2 10" xfId="20411" xr:uid="{00000000-0005-0000-0000-000090500000}"/>
    <cellStyle name="Note 2 2 10 2" xfId="21177" xr:uid="{00000000-0005-0000-0000-000091500000}"/>
    <cellStyle name="Note 2 2 11" xfId="21176" xr:uid="{00000000-0005-0000-0000-000092500000}"/>
    <cellStyle name="Note 2 2 2" xfId="20412" xr:uid="{00000000-0005-0000-0000-000093500000}"/>
    <cellStyle name="Note 2 2 2 2" xfId="20413" xr:uid="{00000000-0005-0000-0000-000094500000}"/>
    <cellStyle name="Note 2 2 2 2 2" xfId="21179" xr:uid="{00000000-0005-0000-0000-000095500000}"/>
    <cellStyle name="Note 2 2 2 3" xfId="20414" xr:uid="{00000000-0005-0000-0000-000096500000}"/>
    <cellStyle name="Note 2 2 2 3 2" xfId="21180" xr:uid="{00000000-0005-0000-0000-000097500000}"/>
    <cellStyle name="Note 2 2 2 4" xfId="20415" xr:uid="{00000000-0005-0000-0000-000098500000}"/>
    <cellStyle name="Note 2 2 2 4 2" xfId="21181" xr:uid="{00000000-0005-0000-0000-000099500000}"/>
    <cellStyle name="Note 2 2 2 5" xfId="20416" xr:uid="{00000000-0005-0000-0000-00009A500000}"/>
    <cellStyle name="Note 2 2 2 5 2" xfId="21182" xr:uid="{00000000-0005-0000-0000-00009B500000}"/>
    <cellStyle name="Note 2 2 2 6" xfId="21178" xr:uid="{00000000-0005-0000-0000-00009C500000}"/>
    <cellStyle name="Note 2 2 3" xfId="20417" xr:uid="{00000000-0005-0000-0000-00009D500000}"/>
    <cellStyle name="Note 2 2 3 2" xfId="20418" xr:uid="{00000000-0005-0000-0000-00009E500000}"/>
    <cellStyle name="Note 2 2 3 2 2" xfId="21183" xr:uid="{00000000-0005-0000-0000-00009F500000}"/>
    <cellStyle name="Note 2 2 3 3" xfId="20419" xr:uid="{00000000-0005-0000-0000-0000A0500000}"/>
    <cellStyle name="Note 2 2 3 3 2" xfId="21184" xr:uid="{00000000-0005-0000-0000-0000A1500000}"/>
    <cellStyle name="Note 2 2 3 4" xfId="20420" xr:uid="{00000000-0005-0000-0000-0000A2500000}"/>
    <cellStyle name="Note 2 2 3 4 2" xfId="21185" xr:uid="{00000000-0005-0000-0000-0000A3500000}"/>
    <cellStyle name="Note 2 2 3 5" xfId="20421" xr:uid="{00000000-0005-0000-0000-0000A4500000}"/>
    <cellStyle name="Note 2 2 3 5 2" xfId="21186" xr:uid="{00000000-0005-0000-0000-0000A5500000}"/>
    <cellStyle name="Note 2 2 4" xfId="20422" xr:uid="{00000000-0005-0000-0000-0000A6500000}"/>
    <cellStyle name="Note 2 2 4 2" xfId="20423" xr:uid="{00000000-0005-0000-0000-0000A7500000}"/>
    <cellStyle name="Note 2 2 4 2 2" xfId="21188" xr:uid="{00000000-0005-0000-0000-0000A8500000}"/>
    <cellStyle name="Note 2 2 4 3" xfId="20424" xr:uid="{00000000-0005-0000-0000-0000A9500000}"/>
    <cellStyle name="Note 2 2 4 3 2" xfId="21189" xr:uid="{00000000-0005-0000-0000-0000AA500000}"/>
    <cellStyle name="Note 2 2 4 4" xfId="20425" xr:uid="{00000000-0005-0000-0000-0000AB500000}"/>
    <cellStyle name="Note 2 2 4 4 2" xfId="21190" xr:uid="{00000000-0005-0000-0000-0000AC500000}"/>
    <cellStyle name="Note 2 2 4 5" xfId="21187" xr:uid="{00000000-0005-0000-0000-0000AD500000}"/>
    <cellStyle name="Note 2 2 5" xfId="20426" xr:uid="{00000000-0005-0000-0000-0000AE500000}"/>
    <cellStyle name="Note 2 2 5 2" xfId="20427" xr:uid="{00000000-0005-0000-0000-0000AF500000}"/>
    <cellStyle name="Note 2 2 5 2 2" xfId="21192" xr:uid="{00000000-0005-0000-0000-0000B0500000}"/>
    <cellStyle name="Note 2 2 5 3" xfId="20428" xr:uid="{00000000-0005-0000-0000-0000B1500000}"/>
    <cellStyle name="Note 2 2 5 3 2" xfId="21193" xr:uid="{00000000-0005-0000-0000-0000B2500000}"/>
    <cellStyle name="Note 2 2 5 4" xfId="20429" xr:uid="{00000000-0005-0000-0000-0000B3500000}"/>
    <cellStyle name="Note 2 2 5 4 2" xfId="21194" xr:uid="{00000000-0005-0000-0000-0000B4500000}"/>
    <cellStyle name="Note 2 2 5 5" xfId="21191" xr:uid="{00000000-0005-0000-0000-0000B5500000}"/>
    <cellStyle name="Note 2 2 6" xfId="20430" xr:uid="{00000000-0005-0000-0000-0000B6500000}"/>
    <cellStyle name="Note 2 2 6 2" xfId="21195" xr:uid="{00000000-0005-0000-0000-0000B7500000}"/>
    <cellStyle name="Note 2 2 7" xfId="20431" xr:uid="{00000000-0005-0000-0000-0000B8500000}"/>
    <cellStyle name="Note 2 2 7 2" xfId="21196" xr:uid="{00000000-0005-0000-0000-0000B9500000}"/>
    <cellStyle name="Note 2 2 8" xfId="20432" xr:uid="{00000000-0005-0000-0000-0000BA500000}"/>
    <cellStyle name="Note 2 2 8 2" xfId="21197" xr:uid="{00000000-0005-0000-0000-0000BB500000}"/>
    <cellStyle name="Note 2 2 9" xfId="20433" xr:uid="{00000000-0005-0000-0000-0000BC500000}"/>
    <cellStyle name="Note 2 2 9 2" xfId="21198" xr:uid="{00000000-0005-0000-0000-0000BD500000}"/>
    <cellStyle name="Note 2 3" xfId="20434" xr:uid="{00000000-0005-0000-0000-0000BE500000}"/>
    <cellStyle name="Note 2 3 2" xfId="20435" xr:uid="{00000000-0005-0000-0000-0000BF500000}"/>
    <cellStyle name="Note 2 3 2 2" xfId="21199" xr:uid="{00000000-0005-0000-0000-0000C0500000}"/>
    <cellStyle name="Note 2 3 3" xfId="20436" xr:uid="{00000000-0005-0000-0000-0000C1500000}"/>
    <cellStyle name="Note 2 3 3 2" xfId="21200" xr:uid="{00000000-0005-0000-0000-0000C2500000}"/>
    <cellStyle name="Note 2 3 4" xfId="20437" xr:uid="{00000000-0005-0000-0000-0000C3500000}"/>
    <cellStyle name="Note 2 3 4 2" xfId="21201" xr:uid="{00000000-0005-0000-0000-0000C4500000}"/>
    <cellStyle name="Note 2 3 5" xfId="20438" xr:uid="{00000000-0005-0000-0000-0000C5500000}"/>
    <cellStyle name="Note 2 3 5 2" xfId="21202" xr:uid="{00000000-0005-0000-0000-0000C6500000}"/>
    <cellStyle name="Note 2 4" xfId="20439" xr:uid="{00000000-0005-0000-0000-0000C7500000}"/>
    <cellStyle name="Note 2 4 2" xfId="20440" xr:uid="{00000000-0005-0000-0000-0000C8500000}"/>
    <cellStyle name="Note 2 4 2 2" xfId="20441" xr:uid="{00000000-0005-0000-0000-0000C9500000}"/>
    <cellStyle name="Note 2 4 2 2 2" xfId="21203" xr:uid="{00000000-0005-0000-0000-0000CA500000}"/>
    <cellStyle name="Note 2 4 3" xfId="20442" xr:uid="{00000000-0005-0000-0000-0000CB500000}"/>
    <cellStyle name="Note 2 4 3 2" xfId="20443" xr:uid="{00000000-0005-0000-0000-0000CC500000}"/>
    <cellStyle name="Note 2 4 3 2 2" xfId="21204" xr:uid="{00000000-0005-0000-0000-0000CD500000}"/>
    <cellStyle name="Note 2 4 4" xfId="20444" xr:uid="{00000000-0005-0000-0000-0000CE500000}"/>
    <cellStyle name="Note 2 4 4 2" xfId="20445" xr:uid="{00000000-0005-0000-0000-0000CF500000}"/>
    <cellStyle name="Note 2 4 4 2 2" xfId="21205" xr:uid="{00000000-0005-0000-0000-0000D0500000}"/>
    <cellStyle name="Note 2 4 5" xfId="20446" xr:uid="{00000000-0005-0000-0000-0000D1500000}"/>
    <cellStyle name="Note 2 4 6" xfId="20447" xr:uid="{00000000-0005-0000-0000-0000D2500000}"/>
    <cellStyle name="Note 2 4 7" xfId="20448" xr:uid="{00000000-0005-0000-0000-0000D3500000}"/>
    <cellStyle name="Note 2 4 7 2" xfId="21206" xr:uid="{00000000-0005-0000-0000-0000D4500000}"/>
    <cellStyle name="Note 2 5" xfId="20449" xr:uid="{00000000-0005-0000-0000-0000D5500000}"/>
    <cellStyle name="Note 2 5 2" xfId="20450" xr:uid="{00000000-0005-0000-0000-0000D6500000}"/>
    <cellStyle name="Note 2 5 2 2" xfId="20451" xr:uid="{00000000-0005-0000-0000-0000D7500000}"/>
    <cellStyle name="Note 2 5 2 2 2" xfId="21207" xr:uid="{00000000-0005-0000-0000-0000D8500000}"/>
    <cellStyle name="Note 2 5 3" xfId="20452" xr:uid="{00000000-0005-0000-0000-0000D9500000}"/>
    <cellStyle name="Note 2 5 3 2" xfId="20453" xr:uid="{00000000-0005-0000-0000-0000DA500000}"/>
    <cellStyle name="Note 2 5 3 2 2" xfId="21208" xr:uid="{00000000-0005-0000-0000-0000DB500000}"/>
    <cellStyle name="Note 2 5 4" xfId="20454" xr:uid="{00000000-0005-0000-0000-0000DC500000}"/>
    <cellStyle name="Note 2 5 4 2" xfId="20455" xr:uid="{00000000-0005-0000-0000-0000DD500000}"/>
    <cellStyle name="Note 2 5 4 2 2" xfId="21209" xr:uid="{00000000-0005-0000-0000-0000DE500000}"/>
    <cellStyle name="Note 2 5 5" xfId="20456" xr:uid="{00000000-0005-0000-0000-0000DF500000}"/>
    <cellStyle name="Note 2 5 6" xfId="20457" xr:uid="{00000000-0005-0000-0000-0000E0500000}"/>
    <cellStyle name="Note 2 5 7" xfId="20458" xr:uid="{00000000-0005-0000-0000-0000E1500000}"/>
    <cellStyle name="Note 2 5 7 2" xfId="21210" xr:uid="{00000000-0005-0000-0000-0000E2500000}"/>
    <cellStyle name="Note 2 6" xfId="20459" xr:uid="{00000000-0005-0000-0000-0000E3500000}"/>
    <cellStyle name="Note 2 6 2" xfId="20460" xr:uid="{00000000-0005-0000-0000-0000E4500000}"/>
    <cellStyle name="Note 2 6 2 2" xfId="20461" xr:uid="{00000000-0005-0000-0000-0000E5500000}"/>
    <cellStyle name="Note 2 6 2 2 2" xfId="21211" xr:uid="{00000000-0005-0000-0000-0000E6500000}"/>
    <cellStyle name="Note 2 6 3" xfId="20462" xr:uid="{00000000-0005-0000-0000-0000E7500000}"/>
    <cellStyle name="Note 2 6 3 2" xfId="20463" xr:uid="{00000000-0005-0000-0000-0000E8500000}"/>
    <cellStyle name="Note 2 6 3 2 2" xfId="21212" xr:uid="{00000000-0005-0000-0000-0000E9500000}"/>
    <cellStyle name="Note 2 6 4" xfId="20464" xr:uid="{00000000-0005-0000-0000-0000EA500000}"/>
    <cellStyle name="Note 2 6 4 2" xfId="20465" xr:uid="{00000000-0005-0000-0000-0000EB500000}"/>
    <cellStyle name="Note 2 6 4 2 2" xfId="21213" xr:uid="{00000000-0005-0000-0000-0000EC500000}"/>
    <cellStyle name="Note 2 6 5" xfId="20466" xr:uid="{00000000-0005-0000-0000-0000ED500000}"/>
    <cellStyle name="Note 2 6 6" xfId="20467" xr:uid="{00000000-0005-0000-0000-0000EE500000}"/>
    <cellStyle name="Note 2 6 7" xfId="20468" xr:uid="{00000000-0005-0000-0000-0000EF500000}"/>
    <cellStyle name="Note 2 6 7 2" xfId="21214" xr:uid="{00000000-0005-0000-0000-0000F0500000}"/>
    <cellStyle name="Note 2 7" xfId="20469" xr:uid="{00000000-0005-0000-0000-0000F1500000}"/>
    <cellStyle name="Note 2 7 2" xfId="20470" xr:uid="{00000000-0005-0000-0000-0000F2500000}"/>
    <cellStyle name="Note 2 7 2 2" xfId="20471" xr:uid="{00000000-0005-0000-0000-0000F3500000}"/>
    <cellStyle name="Note 2 7 2 2 2" xfId="21215" xr:uid="{00000000-0005-0000-0000-0000F4500000}"/>
    <cellStyle name="Note 2 7 3" xfId="20472" xr:uid="{00000000-0005-0000-0000-0000F5500000}"/>
    <cellStyle name="Note 2 7 3 2" xfId="20473" xr:uid="{00000000-0005-0000-0000-0000F6500000}"/>
    <cellStyle name="Note 2 7 3 2 2" xfId="21216" xr:uid="{00000000-0005-0000-0000-0000F7500000}"/>
    <cellStyle name="Note 2 7 4" xfId="20474" xr:uid="{00000000-0005-0000-0000-0000F8500000}"/>
    <cellStyle name="Note 2 7 4 2" xfId="20475" xr:uid="{00000000-0005-0000-0000-0000F9500000}"/>
    <cellStyle name="Note 2 7 4 2 2" xfId="21217" xr:uid="{00000000-0005-0000-0000-0000FA500000}"/>
    <cellStyle name="Note 2 7 5" xfId="20476" xr:uid="{00000000-0005-0000-0000-0000FB500000}"/>
    <cellStyle name="Note 2 7 6" xfId="20477" xr:uid="{00000000-0005-0000-0000-0000FC500000}"/>
    <cellStyle name="Note 2 7 7" xfId="20478" xr:uid="{00000000-0005-0000-0000-0000FD500000}"/>
    <cellStyle name="Note 2 7 7 2" xfId="21218" xr:uid="{00000000-0005-0000-0000-0000FE500000}"/>
    <cellStyle name="Note 2 8" xfId="20479" xr:uid="{00000000-0005-0000-0000-0000FF500000}"/>
    <cellStyle name="Note 2 8 2" xfId="20480" xr:uid="{00000000-0005-0000-0000-000000510000}"/>
    <cellStyle name="Note 2 8 2 2" xfId="21219" xr:uid="{00000000-0005-0000-0000-000001510000}"/>
    <cellStyle name="Note 2 8 3" xfId="20481" xr:uid="{00000000-0005-0000-0000-000002510000}"/>
    <cellStyle name="Note 2 8 3 2" xfId="21220" xr:uid="{00000000-0005-0000-0000-000003510000}"/>
    <cellStyle name="Note 2 8 4" xfId="20482" xr:uid="{00000000-0005-0000-0000-000004510000}"/>
    <cellStyle name="Note 2 8 4 2" xfId="21221" xr:uid="{00000000-0005-0000-0000-000005510000}"/>
    <cellStyle name="Note 2 8 5" xfId="20483" xr:uid="{00000000-0005-0000-0000-000006510000}"/>
    <cellStyle name="Note 2 8 5 2" xfId="21222" xr:uid="{00000000-0005-0000-0000-000007510000}"/>
    <cellStyle name="Note 2 9" xfId="20484" xr:uid="{00000000-0005-0000-0000-000008510000}"/>
    <cellStyle name="Note 2 9 2" xfId="20485" xr:uid="{00000000-0005-0000-0000-000009510000}"/>
    <cellStyle name="Note 2 9 2 2" xfId="21223" xr:uid="{00000000-0005-0000-0000-00000A510000}"/>
    <cellStyle name="Note 2 9 3" xfId="20486" xr:uid="{00000000-0005-0000-0000-00000B510000}"/>
    <cellStyle name="Note 2 9 3 2" xfId="21224" xr:uid="{00000000-0005-0000-0000-00000C510000}"/>
    <cellStyle name="Note 2 9 4" xfId="20487" xr:uid="{00000000-0005-0000-0000-00000D510000}"/>
    <cellStyle name="Note 2 9 4 2" xfId="21225" xr:uid="{00000000-0005-0000-0000-00000E510000}"/>
    <cellStyle name="Note 2 9 5" xfId="20488" xr:uid="{00000000-0005-0000-0000-00000F510000}"/>
    <cellStyle name="Note 2 9 5 2" xfId="21226" xr:uid="{00000000-0005-0000-0000-000010510000}"/>
    <cellStyle name="Note 3 2" xfId="20489" xr:uid="{00000000-0005-0000-0000-000011510000}"/>
    <cellStyle name="Note 3 2 2" xfId="20490" xr:uid="{00000000-0005-0000-0000-000012510000}"/>
    <cellStyle name="Note 3 2 2 2" xfId="21228" xr:uid="{00000000-0005-0000-0000-000013510000}"/>
    <cellStyle name="Note 3 2 3" xfId="20491" xr:uid="{00000000-0005-0000-0000-000014510000}"/>
    <cellStyle name="Note 3 2 4" xfId="21227" xr:uid="{00000000-0005-0000-0000-000015510000}"/>
    <cellStyle name="Note 3 3" xfId="20492" xr:uid="{00000000-0005-0000-0000-000016510000}"/>
    <cellStyle name="Note 3 3 2" xfId="20493" xr:uid="{00000000-0005-0000-0000-000017510000}"/>
    <cellStyle name="Note 3 3 3" xfId="21229" xr:uid="{00000000-0005-0000-0000-000018510000}"/>
    <cellStyle name="Note 3 4" xfId="20494" xr:uid="{00000000-0005-0000-0000-000019510000}"/>
    <cellStyle name="Note 3 4 2" xfId="21230" xr:uid="{00000000-0005-0000-0000-00001A510000}"/>
    <cellStyle name="Note 3 5" xfId="20495" xr:uid="{00000000-0005-0000-0000-00001B510000}"/>
    <cellStyle name="Note 4 2" xfId="20496" xr:uid="{00000000-0005-0000-0000-00001C510000}"/>
    <cellStyle name="Note 4 2 2" xfId="20497" xr:uid="{00000000-0005-0000-0000-00001D510000}"/>
    <cellStyle name="Note 4 2 2 2" xfId="21232" xr:uid="{00000000-0005-0000-0000-00001E510000}"/>
    <cellStyle name="Note 4 2 3" xfId="20498" xr:uid="{00000000-0005-0000-0000-00001F510000}"/>
    <cellStyle name="Note 4 2 4" xfId="21231" xr:uid="{00000000-0005-0000-0000-000020510000}"/>
    <cellStyle name="Note 4 3" xfId="20499" xr:uid="{00000000-0005-0000-0000-000021510000}"/>
    <cellStyle name="Note 4 4" xfId="20500" xr:uid="{00000000-0005-0000-0000-000022510000}"/>
    <cellStyle name="Note 4 4 2" xfId="21233" xr:uid="{00000000-0005-0000-0000-000023510000}"/>
    <cellStyle name="Note 4 5" xfId="20501" xr:uid="{00000000-0005-0000-0000-000024510000}"/>
    <cellStyle name="Note 5" xfId="20502" xr:uid="{00000000-0005-0000-0000-000025510000}"/>
    <cellStyle name="Note 5 2" xfId="20503" xr:uid="{00000000-0005-0000-0000-000026510000}"/>
    <cellStyle name="Note 5 2 2" xfId="20504" xr:uid="{00000000-0005-0000-0000-000027510000}"/>
    <cellStyle name="Note 5 2 3" xfId="21235" xr:uid="{00000000-0005-0000-0000-000028510000}"/>
    <cellStyle name="Note 5 3" xfId="20505" xr:uid="{00000000-0005-0000-0000-000029510000}"/>
    <cellStyle name="Note 5 3 2" xfId="20506" xr:uid="{00000000-0005-0000-0000-00002A510000}"/>
    <cellStyle name="Note 5 3 3" xfId="21236" xr:uid="{00000000-0005-0000-0000-00002B510000}"/>
    <cellStyle name="Note 5 4" xfId="20507" xr:uid="{00000000-0005-0000-0000-00002C510000}"/>
    <cellStyle name="Note 5 4 2" xfId="21237" xr:uid="{00000000-0005-0000-0000-00002D510000}"/>
    <cellStyle name="Note 5 5" xfId="20508" xr:uid="{00000000-0005-0000-0000-00002E510000}"/>
    <cellStyle name="Note 5 6" xfId="21234" xr:uid="{00000000-0005-0000-0000-00002F510000}"/>
    <cellStyle name="Note 6" xfId="20509" xr:uid="{00000000-0005-0000-0000-000030510000}"/>
    <cellStyle name="Note 6 2" xfId="20510" xr:uid="{00000000-0005-0000-0000-000031510000}"/>
    <cellStyle name="Note 6 2 2" xfId="20511" xr:uid="{00000000-0005-0000-0000-000032510000}"/>
    <cellStyle name="Note 6 2 3" xfId="21239" xr:uid="{00000000-0005-0000-0000-000033510000}"/>
    <cellStyle name="Note 6 3" xfId="20512" xr:uid="{00000000-0005-0000-0000-000034510000}"/>
    <cellStyle name="Note 6 4" xfId="20513" xr:uid="{00000000-0005-0000-0000-000035510000}"/>
    <cellStyle name="Note 6 5" xfId="21238" xr:uid="{00000000-0005-0000-0000-000036510000}"/>
    <cellStyle name="Note 7" xfId="20514" xr:uid="{00000000-0005-0000-0000-000037510000}"/>
    <cellStyle name="Note 7 2" xfId="21240" xr:uid="{00000000-0005-0000-0000-000038510000}"/>
    <cellStyle name="Note 8" xfId="20515" xr:uid="{00000000-0005-0000-0000-000039510000}"/>
    <cellStyle name="Note 8 2" xfId="20516" xr:uid="{00000000-0005-0000-0000-00003A510000}"/>
    <cellStyle name="Note 8 2 2" xfId="21242" xr:uid="{00000000-0005-0000-0000-00003B510000}"/>
    <cellStyle name="Note 8 3" xfId="21241" xr:uid="{00000000-0005-0000-0000-00003C510000}"/>
    <cellStyle name="Note 9" xfId="20517" xr:uid="{00000000-0005-0000-0000-00003D510000}"/>
    <cellStyle name="Note 9 2" xfId="21243" xr:uid="{00000000-0005-0000-0000-00003E510000}"/>
    <cellStyle name="Ôèíàíñîâûé [0]_Ëèñò1" xfId="20518" xr:uid="{00000000-0005-0000-0000-00003F510000}"/>
    <cellStyle name="Ôèíàíñîâûé_Ëèñò1" xfId="20519" xr:uid="{00000000-0005-0000-0000-000040510000}"/>
    <cellStyle name="Option" xfId="20520" xr:uid="{00000000-0005-0000-0000-000041510000}"/>
    <cellStyle name="Option 2" xfId="20521" xr:uid="{00000000-0005-0000-0000-000042510000}"/>
    <cellStyle name="Option 3" xfId="20522" xr:uid="{00000000-0005-0000-0000-000043510000}"/>
    <cellStyle name="Option 4" xfId="20523" xr:uid="{00000000-0005-0000-0000-000044510000}"/>
    <cellStyle name="optionalExposure" xfId="20524" xr:uid="{00000000-0005-0000-0000-000045510000}"/>
    <cellStyle name="optionalExposure 2" xfId="21244" xr:uid="{00000000-0005-0000-0000-000046510000}"/>
    <cellStyle name="OptionHeading" xfId="20525" xr:uid="{00000000-0005-0000-0000-000047510000}"/>
    <cellStyle name="OptionHeading 2" xfId="20526" xr:uid="{00000000-0005-0000-0000-000048510000}"/>
    <cellStyle name="OptionHeading 3" xfId="20527" xr:uid="{00000000-0005-0000-0000-000049510000}"/>
    <cellStyle name="Output 2" xfId="20528" xr:uid="{00000000-0005-0000-0000-00004A510000}"/>
    <cellStyle name="Output 2 10" xfId="20529" xr:uid="{00000000-0005-0000-0000-00004B510000}"/>
    <cellStyle name="Output 2 10 2" xfId="20530" xr:uid="{00000000-0005-0000-0000-00004C510000}"/>
    <cellStyle name="Output 2 10 2 2" xfId="21246" xr:uid="{00000000-0005-0000-0000-00004D510000}"/>
    <cellStyle name="Output 2 10 3" xfId="20531" xr:uid="{00000000-0005-0000-0000-00004E510000}"/>
    <cellStyle name="Output 2 10 3 2" xfId="21247" xr:uid="{00000000-0005-0000-0000-00004F510000}"/>
    <cellStyle name="Output 2 10 4" xfId="20532" xr:uid="{00000000-0005-0000-0000-000050510000}"/>
    <cellStyle name="Output 2 10 4 2" xfId="21248" xr:uid="{00000000-0005-0000-0000-000051510000}"/>
    <cellStyle name="Output 2 10 5" xfId="20533" xr:uid="{00000000-0005-0000-0000-000052510000}"/>
    <cellStyle name="Output 2 10 5 2" xfId="21249" xr:uid="{00000000-0005-0000-0000-000053510000}"/>
    <cellStyle name="Output 2 11" xfId="20534" xr:uid="{00000000-0005-0000-0000-000054510000}"/>
    <cellStyle name="Output 2 11 2" xfId="20535" xr:uid="{00000000-0005-0000-0000-000055510000}"/>
    <cellStyle name="Output 2 11 2 2" xfId="21251" xr:uid="{00000000-0005-0000-0000-000056510000}"/>
    <cellStyle name="Output 2 11 3" xfId="20536" xr:uid="{00000000-0005-0000-0000-000057510000}"/>
    <cellStyle name="Output 2 11 3 2" xfId="21252" xr:uid="{00000000-0005-0000-0000-000058510000}"/>
    <cellStyle name="Output 2 11 4" xfId="20537" xr:uid="{00000000-0005-0000-0000-000059510000}"/>
    <cellStyle name="Output 2 11 4 2" xfId="21253" xr:uid="{00000000-0005-0000-0000-00005A510000}"/>
    <cellStyle name="Output 2 11 5" xfId="20538" xr:uid="{00000000-0005-0000-0000-00005B510000}"/>
    <cellStyle name="Output 2 11 5 2" xfId="21254" xr:uid="{00000000-0005-0000-0000-00005C510000}"/>
    <cellStyle name="Output 2 11 6" xfId="21250" xr:uid="{00000000-0005-0000-0000-00005D510000}"/>
    <cellStyle name="Output 2 12" xfId="20539" xr:uid="{00000000-0005-0000-0000-00005E510000}"/>
    <cellStyle name="Output 2 12 2" xfId="20540" xr:uid="{00000000-0005-0000-0000-00005F510000}"/>
    <cellStyle name="Output 2 12 2 2" xfId="21256" xr:uid="{00000000-0005-0000-0000-000060510000}"/>
    <cellStyle name="Output 2 12 3" xfId="20541" xr:uid="{00000000-0005-0000-0000-000061510000}"/>
    <cellStyle name="Output 2 12 3 2" xfId="21257" xr:uid="{00000000-0005-0000-0000-000062510000}"/>
    <cellStyle name="Output 2 12 4" xfId="20542" xr:uid="{00000000-0005-0000-0000-000063510000}"/>
    <cellStyle name="Output 2 12 4 2" xfId="21258" xr:uid="{00000000-0005-0000-0000-000064510000}"/>
    <cellStyle name="Output 2 12 5" xfId="20543" xr:uid="{00000000-0005-0000-0000-000065510000}"/>
    <cellStyle name="Output 2 12 5 2" xfId="21259" xr:uid="{00000000-0005-0000-0000-000066510000}"/>
    <cellStyle name="Output 2 12 6" xfId="21255" xr:uid="{00000000-0005-0000-0000-000067510000}"/>
    <cellStyle name="Output 2 13" xfId="20544" xr:uid="{00000000-0005-0000-0000-000068510000}"/>
    <cellStyle name="Output 2 13 2" xfId="20545" xr:uid="{00000000-0005-0000-0000-000069510000}"/>
    <cellStyle name="Output 2 13 2 2" xfId="21261" xr:uid="{00000000-0005-0000-0000-00006A510000}"/>
    <cellStyle name="Output 2 13 3" xfId="20546" xr:uid="{00000000-0005-0000-0000-00006B510000}"/>
    <cellStyle name="Output 2 13 3 2" xfId="21262" xr:uid="{00000000-0005-0000-0000-00006C510000}"/>
    <cellStyle name="Output 2 13 4" xfId="20547" xr:uid="{00000000-0005-0000-0000-00006D510000}"/>
    <cellStyle name="Output 2 13 4 2" xfId="21263" xr:uid="{00000000-0005-0000-0000-00006E510000}"/>
    <cellStyle name="Output 2 13 5" xfId="21260" xr:uid="{00000000-0005-0000-0000-00006F510000}"/>
    <cellStyle name="Output 2 14" xfId="20548" xr:uid="{00000000-0005-0000-0000-000070510000}"/>
    <cellStyle name="Output 2 14 2" xfId="21264" xr:uid="{00000000-0005-0000-0000-000071510000}"/>
    <cellStyle name="Output 2 15" xfId="20549" xr:uid="{00000000-0005-0000-0000-000072510000}"/>
    <cellStyle name="Output 2 15 2" xfId="21265" xr:uid="{00000000-0005-0000-0000-000073510000}"/>
    <cellStyle name="Output 2 16" xfId="20550" xr:uid="{00000000-0005-0000-0000-000074510000}"/>
    <cellStyle name="Output 2 16 2" xfId="21266" xr:uid="{00000000-0005-0000-0000-000075510000}"/>
    <cellStyle name="Output 2 17" xfId="21245" xr:uid="{00000000-0005-0000-0000-000076510000}"/>
    <cellStyle name="Output 2 2" xfId="20551" xr:uid="{00000000-0005-0000-0000-000077510000}"/>
    <cellStyle name="Output 2 2 10" xfId="21267" xr:uid="{00000000-0005-0000-0000-000078510000}"/>
    <cellStyle name="Output 2 2 2" xfId="20552" xr:uid="{00000000-0005-0000-0000-000079510000}"/>
    <cellStyle name="Output 2 2 2 2" xfId="20553" xr:uid="{00000000-0005-0000-0000-00007A510000}"/>
    <cellStyle name="Output 2 2 2 2 2" xfId="21269" xr:uid="{00000000-0005-0000-0000-00007B510000}"/>
    <cellStyle name="Output 2 2 2 3" xfId="20554" xr:uid="{00000000-0005-0000-0000-00007C510000}"/>
    <cellStyle name="Output 2 2 2 3 2" xfId="21270" xr:uid="{00000000-0005-0000-0000-00007D510000}"/>
    <cellStyle name="Output 2 2 2 4" xfId="20555" xr:uid="{00000000-0005-0000-0000-00007E510000}"/>
    <cellStyle name="Output 2 2 2 4 2" xfId="21271" xr:uid="{00000000-0005-0000-0000-00007F510000}"/>
    <cellStyle name="Output 2 2 2 5" xfId="21268" xr:uid="{00000000-0005-0000-0000-000080510000}"/>
    <cellStyle name="Output 2 2 3" xfId="20556" xr:uid="{00000000-0005-0000-0000-000081510000}"/>
    <cellStyle name="Output 2 2 3 2" xfId="20557" xr:uid="{00000000-0005-0000-0000-000082510000}"/>
    <cellStyle name="Output 2 2 3 2 2" xfId="21273" xr:uid="{00000000-0005-0000-0000-000083510000}"/>
    <cellStyle name="Output 2 2 3 3" xfId="20558" xr:uid="{00000000-0005-0000-0000-000084510000}"/>
    <cellStyle name="Output 2 2 3 3 2" xfId="21274" xr:uid="{00000000-0005-0000-0000-000085510000}"/>
    <cellStyle name="Output 2 2 3 4" xfId="20559" xr:uid="{00000000-0005-0000-0000-000086510000}"/>
    <cellStyle name="Output 2 2 3 4 2" xfId="21275" xr:uid="{00000000-0005-0000-0000-000087510000}"/>
    <cellStyle name="Output 2 2 3 5" xfId="21272" xr:uid="{00000000-0005-0000-0000-000088510000}"/>
    <cellStyle name="Output 2 2 4" xfId="20560" xr:uid="{00000000-0005-0000-0000-000089510000}"/>
    <cellStyle name="Output 2 2 4 2" xfId="20561" xr:uid="{00000000-0005-0000-0000-00008A510000}"/>
    <cellStyle name="Output 2 2 4 2 2" xfId="21277" xr:uid="{00000000-0005-0000-0000-00008B510000}"/>
    <cellStyle name="Output 2 2 4 3" xfId="20562" xr:uid="{00000000-0005-0000-0000-00008C510000}"/>
    <cellStyle name="Output 2 2 4 3 2" xfId="21278" xr:uid="{00000000-0005-0000-0000-00008D510000}"/>
    <cellStyle name="Output 2 2 4 4" xfId="20563" xr:uid="{00000000-0005-0000-0000-00008E510000}"/>
    <cellStyle name="Output 2 2 4 4 2" xfId="21279" xr:uid="{00000000-0005-0000-0000-00008F510000}"/>
    <cellStyle name="Output 2 2 4 5" xfId="21276" xr:uid="{00000000-0005-0000-0000-000090510000}"/>
    <cellStyle name="Output 2 2 5" xfId="20564" xr:uid="{00000000-0005-0000-0000-000091510000}"/>
    <cellStyle name="Output 2 2 5 2" xfId="20565" xr:uid="{00000000-0005-0000-0000-000092510000}"/>
    <cellStyle name="Output 2 2 5 2 2" xfId="21281" xr:uid="{00000000-0005-0000-0000-000093510000}"/>
    <cellStyle name="Output 2 2 5 3" xfId="20566" xr:uid="{00000000-0005-0000-0000-000094510000}"/>
    <cellStyle name="Output 2 2 5 3 2" xfId="21282" xr:uid="{00000000-0005-0000-0000-000095510000}"/>
    <cellStyle name="Output 2 2 5 4" xfId="20567" xr:uid="{00000000-0005-0000-0000-000096510000}"/>
    <cellStyle name="Output 2 2 5 4 2" xfId="21283" xr:uid="{00000000-0005-0000-0000-000097510000}"/>
    <cellStyle name="Output 2 2 5 5" xfId="21280" xr:uid="{00000000-0005-0000-0000-000098510000}"/>
    <cellStyle name="Output 2 2 6" xfId="20568" xr:uid="{00000000-0005-0000-0000-000099510000}"/>
    <cellStyle name="Output 2 2 6 2" xfId="21284" xr:uid="{00000000-0005-0000-0000-00009A510000}"/>
    <cellStyle name="Output 2 2 7" xfId="20569" xr:uid="{00000000-0005-0000-0000-00009B510000}"/>
    <cellStyle name="Output 2 2 7 2" xfId="21285" xr:uid="{00000000-0005-0000-0000-00009C510000}"/>
    <cellStyle name="Output 2 2 8" xfId="20570" xr:uid="{00000000-0005-0000-0000-00009D510000}"/>
    <cellStyle name="Output 2 2 8 2" xfId="21286" xr:uid="{00000000-0005-0000-0000-00009E510000}"/>
    <cellStyle name="Output 2 2 9" xfId="20571" xr:uid="{00000000-0005-0000-0000-00009F510000}"/>
    <cellStyle name="Output 2 2 9 2" xfId="21287" xr:uid="{00000000-0005-0000-0000-0000A0510000}"/>
    <cellStyle name="Output 2 3" xfId="20572" xr:uid="{00000000-0005-0000-0000-0000A1510000}"/>
    <cellStyle name="Output 2 3 2" xfId="20573" xr:uid="{00000000-0005-0000-0000-0000A2510000}"/>
    <cellStyle name="Output 2 3 2 2" xfId="21288" xr:uid="{00000000-0005-0000-0000-0000A3510000}"/>
    <cellStyle name="Output 2 3 3" xfId="20574" xr:uid="{00000000-0005-0000-0000-0000A4510000}"/>
    <cellStyle name="Output 2 3 3 2" xfId="21289" xr:uid="{00000000-0005-0000-0000-0000A5510000}"/>
    <cellStyle name="Output 2 3 4" xfId="20575" xr:uid="{00000000-0005-0000-0000-0000A6510000}"/>
    <cellStyle name="Output 2 3 4 2" xfId="21290" xr:uid="{00000000-0005-0000-0000-0000A7510000}"/>
    <cellStyle name="Output 2 3 5" xfId="20576" xr:uid="{00000000-0005-0000-0000-0000A8510000}"/>
    <cellStyle name="Output 2 3 5 2" xfId="21291" xr:uid="{00000000-0005-0000-0000-0000A9510000}"/>
    <cellStyle name="Output 2 4" xfId="20577" xr:uid="{00000000-0005-0000-0000-0000AA510000}"/>
    <cellStyle name="Output 2 4 2" xfId="20578" xr:uid="{00000000-0005-0000-0000-0000AB510000}"/>
    <cellStyle name="Output 2 4 2 2" xfId="21292" xr:uid="{00000000-0005-0000-0000-0000AC510000}"/>
    <cellStyle name="Output 2 4 3" xfId="20579" xr:uid="{00000000-0005-0000-0000-0000AD510000}"/>
    <cellStyle name="Output 2 4 3 2" xfId="21293" xr:uid="{00000000-0005-0000-0000-0000AE510000}"/>
    <cellStyle name="Output 2 4 4" xfId="20580" xr:uid="{00000000-0005-0000-0000-0000AF510000}"/>
    <cellStyle name="Output 2 4 4 2" xfId="21294" xr:uid="{00000000-0005-0000-0000-0000B0510000}"/>
    <cellStyle name="Output 2 4 5" xfId="20581" xr:uid="{00000000-0005-0000-0000-0000B1510000}"/>
    <cellStyle name="Output 2 4 5 2" xfId="21295" xr:uid="{00000000-0005-0000-0000-0000B2510000}"/>
    <cellStyle name="Output 2 5" xfId="20582" xr:uid="{00000000-0005-0000-0000-0000B3510000}"/>
    <cellStyle name="Output 2 5 2" xfId="20583" xr:uid="{00000000-0005-0000-0000-0000B4510000}"/>
    <cellStyle name="Output 2 5 2 2" xfId="21296" xr:uid="{00000000-0005-0000-0000-0000B5510000}"/>
    <cellStyle name="Output 2 5 3" xfId="20584" xr:uid="{00000000-0005-0000-0000-0000B6510000}"/>
    <cellStyle name="Output 2 5 3 2" xfId="21297" xr:uid="{00000000-0005-0000-0000-0000B7510000}"/>
    <cellStyle name="Output 2 5 4" xfId="20585" xr:uid="{00000000-0005-0000-0000-0000B8510000}"/>
    <cellStyle name="Output 2 5 4 2" xfId="21298" xr:uid="{00000000-0005-0000-0000-0000B9510000}"/>
    <cellStyle name="Output 2 5 5" xfId="20586" xr:uid="{00000000-0005-0000-0000-0000BA510000}"/>
    <cellStyle name="Output 2 5 5 2" xfId="21299" xr:uid="{00000000-0005-0000-0000-0000BB510000}"/>
    <cellStyle name="Output 2 6" xfId="20587" xr:uid="{00000000-0005-0000-0000-0000BC510000}"/>
    <cellStyle name="Output 2 6 2" xfId="20588" xr:uid="{00000000-0005-0000-0000-0000BD510000}"/>
    <cellStyle name="Output 2 6 2 2" xfId="21300" xr:uid="{00000000-0005-0000-0000-0000BE510000}"/>
    <cellStyle name="Output 2 6 3" xfId="20589" xr:uid="{00000000-0005-0000-0000-0000BF510000}"/>
    <cellStyle name="Output 2 6 3 2" xfId="21301" xr:uid="{00000000-0005-0000-0000-0000C0510000}"/>
    <cellStyle name="Output 2 6 4" xfId="20590" xr:uid="{00000000-0005-0000-0000-0000C1510000}"/>
    <cellStyle name="Output 2 6 4 2" xfId="21302" xr:uid="{00000000-0005-0000-0000-0000C2510000}"/>
    <cellStyle name="Output 2 6 5" xfId="20591" xr:uid="{00000000-0005-0000-0000-0000C3510000}"/>
    <cellStyle name="Output 2 6 5 2" xfId="21303" xr:uid="{00000000-0005-0000-0000-0000C4510000}"/>
    <cellStyle name="Output 2 7" xfId="20592" xr:uid="{00000000-0005-0000-0000-0000C5510000}"/>
    <cellStyle name="Output 2 7 2" xfId="20593" xr:uid="{00000000-0005-0000-0000-0000C6510000}"/>
    <cellStyle name="Output 2 7 2 2" xfId="21304" xr:uid="{00000000-0005-0000-0000-0000C7510000}"/>
    <cellStyle name="Output 2 7 3" xfId="20594" xr:uid="{00000000-0005-0000-0000-0000C8510000}"/>
    <cellStyle name="Output 2 7 3 2" xfId="21305" xr:uid="{00000000-0005-0000-0000-0000C9510000}"/>
    <cellStyle name="Output 2 7 4" xfId="20595" xr:uid="{00000000-0005-0000-0000-0000CA510000}"/>
    <cellStyle name="Output 2 7 4 2" xfId="21306" xr:uid="{00000000-0005-0000-0000-0000CB510000}"/>
    <cellStyle name="Output 2 7 5" xfId="20596" xr:uid="{00000000-0005-0000-0000-0000CC510000}"/>
    <cellStyle name="Output 2 7 5 2" xfId="21307" xr:uid="{00000000-0005-0000-0000-0000CD510000}"/>
    <cellStyle name="Output 2 8" xfId="20597" xr:uid="{00000000-0005-0000-0000-0000CE510000}"/>
    <cellStyle name="Output 2 8 2" xfId="20598" xr:uid="{00000000-0005-0000-0000-0000CF510000}"/>
    <cellStyle name="Output 2 8 2 2" xfId="21308" xr:uid="{00000000-0005-0000-0000-0000D0510000}"/>
    <cellStyle name="Output 2 8 3" xfId="20599" xr:uid="{00000000-0005-0000-0000-0000D1510000}"/>
    <cellStyle name="Output 2 8 3 2" xfId="21309" xr:uid="{00000000-0005-0000-0000-0000D2510000}"/>
    <cellStyle name="Output 2 8 4" xfId="20600" xr:uid="{00000000-0005-0000-0000-0000D3510000}"/>
    <cellStyle name="Output 2 8 4 2" xfId="21310" xr:uid="{00000000-0005-0000-0000-0000D4510000}"/>
    <cellStyle name="Output 2 8 5" xfId="20601" xr:uid="{00000000-0005-0000-0000-0000D5510000}"/>
    <cellStyle name="Output 2 8 5 2" xfId="21311" xr:uid="{00000000-0005-0000-0000-0000D6510000}"/>
    <cellStyle name="Output 2 9" xfId="20602" xr:uid="{00000000-0005-0000-0000-0000D7510000}"/>
    <cellStyle name="Output 2 9 2" xfId="20603" xr:uid="{00000000-0005-0000-0000-0000D8510000}"/>
    <cellStyle name="Output 2 9 2 2" xfId="21312" xr:uid="{00000000-0005-0000-0000-0000D9510000}"/>
    <cellStyle name="Output 2 9 3" xfId="20604" xr:uid="{00000000-0005-0000-0000-0000DA510000}"/>
    <cellStyle name="Output 2 9 3 2" xfId="21313" xr:uid="{00000000-0005-0000-0000-0000DB510000}"/>
    <cellStyle name="Output 2 9 4" xfId="20605" xr:uid="{00000000-0005-0000-0000-0000DC510000}"/>
    <cellStyle name="Output 2 9 4 2" xfId="21314" xr:uid="{00000000-0005-0000-0000-0000DD510000}"/>
    <cellStyle name="Output 2 9 5" xfId="20606" xr:uid="{00000000-0005-0000-0000-0000DE510000}"/>
    <cellStyle name="Output 2 9 5 2" xfId="21315" xr:uid="{00000000-0005-0000-0000-0000DF510000}"/>
    <cellStyle name="Output 3" xfId="20607" xr:uid="{00000000-0005-0000-0000-0000E0510000}"/>
    <cellStyle name="Output 3 2" xfId="20608" xr:uid="{00000000-0005-0000-0000-0000E1510000}"/>
    <cellStyle name="Output 3 2 2" xfId="21317" xr:uid="{00000000-0005-0000-0000-0000E2510000}"/>
    <cellStyle name="Output 3 3" xfId="20609" xr:uid="{00000000-0005-0000-0000-0000E3510000}"/>
    <cellStyle name="Output 3 3 2" xfId="21318" xr:uid="{00000000-0005-0000-0000-0000E4510000}"/>
    <cellStyle name="Output 3 4" xfId="21316" xr:uid="{00000000-0005-0000-0000-0000E5510000}"/>
    <cellStyle name="Output 4" xfId="20610" xr:uid="{00000000-0005-0000-0000-0000E6510000}"/>
    <cellStyle name="Output 4 2" xfId="20611" xr:uid="{00000000-0005-0000-0000-0000E7510000}"/>
    <cellStyle name="Output 4 2 2" xfId="21320" xr:uid="{00000000-0005-0000-0000-0000E8510000}"/>
    <cellStyle name="Output 4 3" xfId="20612" xr:uid="{00000000-0005-0000-0000-0000E9510000}"/>
    <cellStyle name="Output 4 3 2" xfId="21321" xr:uid="{00000000-0005-0000-0000-0000EA510000}"/>
    <cellStyle name="Output 4 4" xfId="21319" xr:uid="{00000000-0005-0000-0000-0000EB510000}"/>
    <cellStyle name="Output 5" xfId="20613" xr:uid="{00000000-0005-0000-0000-0000EC510000}"/>
    <cellStyle name="Output 5 2" xfId="20614" xr:uid="{00000000-0005-0000-0000-0000ED510000}"/>
    <cellStyle name="Output 5 2 2" xfId="21323" xr:uid="{00000000-0005-0000-0000-0000EE510000}"/>
    <cellStyle name="Output 5 3" xfId="20615" xr:uid="{00000000-0005-0000-0000-0000EF510000}"/>
    <cellStyle name="Output 5 3 2" xfId="21324" xr:uid="{00000000-0005-0000-0000-0000F0510000}"/>
    <cellStyle name="Output 5 4" xfId="21322" xr:uid="{00000000-0005-0000-0000-0000F1510000}"/>
    <cellStyle name="Output 6" xfId="20616" xr:uid="{00000000-0005-0000-0000-0000F2510000}"/>
    <cellStyle name="Output 6 2" xfId="20617" xr:uid="{00000000-0005-0000-0000-0000F3510000}"/>
    <cellStyle name="Output 6 2 2" xfId="21326" xr:uid="{00000000-0005-0000-0000-0000F4510000}"/>
    <cellStyle name="Output 6 3" xfId="20618" xr:uid="{00000000-0005-0000-0000-0000F5510000}"/>
    <cellStyle name="Output 6 3 2" xfId="21327" xr:uid="{00000000-0005-0000-0000-0000F6510000}"/>
    <cellStyle name="Output 6 4" xfId="21325" xr:uid="{00000000-0005-0000-0000-0000F7510000}"/>
    <cellStyle name="Output 7" xfId="20619" xr:uid="{00000000-0005-0000-0000-0000F8510000}"/>
    <cellStyle name="Output 7 2" xfId="21328" xr:uid="{00000000-0005-0000-0000-0000F9510000}"/>
    <cellStyle name="Percen - Style1" xfId="20620" xr:uid="{00000000-0005-0000-0000-0000FA510000}"/>
    <cellStyle name="Percent" xfId="20962" builtinId="5"/>
    <cellStyle name="Percent [0]" xfId="20621" xr:uid="{00000000-0005-0000-0000-0000FC510000}"/>
    <cellStyle name="Percent [00]" xfId="20622" xr:uid="{00000000-0005-0000-0000-0000FD510000}"/>
    <cellStyle name="Percent 10" xfId="20623" xr:uid="{00000000-0005-0000-0000-0000FE510000}"/>
    <cellStyle name="Percent 10 2" xfId="20624" xr:uid="{00000000-0005-0000-0000-0000FF510000}"/>
    <cellStyle name="Percent 10 2 2" xfId="20625" xr:uid="{00000000-0005-0000-0000-000000520000}"/>
    <cellStyle name="Percent 10 3" xfId="20626" xr:uid="{00000000-0005-0000-0000-000001520000}"/>
    <cellStyle name="Percent 10 4" xfId="20627" xr:uid="{00000000-0005-0000-0000-000002520000}"/>
    <cellStyle name="Percent 11" xfId="20628" xr:uid="{00000000-0005-0000-0000-000003520000}"/>
    <cellStyle name="Percent 11 2" xfId="20629" xr:uid="{00000000-0005-0000-0000-000004520000}"/>
    <cellStyle name="Percent 12" xfId="20630" xr:uid="{00000000-0005-0000-0000-000005520000}"/>
    <cellStyle name="Percent 12 2" xfId="20631" xr:uid="{00000000-0005-0000-0000-000006520000}"/>
    <cellStyle name="Percent 13" xfId="20632" xr:uid="{00000000-0005-0000-0000-000007520000}"/>
    <cellStyle name="Percent 13 2" xfId="20633" xr:uid="{00000000-0005-0000-0000-000008520000}"/>
    <cellStyle name="Percent 14" xfId="20634" xr:uid="{00000000-0005-0000-0000-000009520000}"/>
    <cellStyle name="Percent 15" xfId="20635" xr:uid="{00000000-0005-0000-0000-00000A520000}"/>
    <cellStyle name="Percent 15 2" xfId="20636" xr:uid="{00000000-0005-0000-0000-00000B520000}"/>
    <cellStyle name="Percent 16" xfId="20637" xr:uid="{00000000-0005-0000-0000-00000C520000}"/>
    <cellStyle name="Percent 17" xfId="20638" xr:uid="{00000000-0005-0000-0000-00000D520000}"/>
    <cellStyle name="Percent 18" xfId="20639" xr:uid="{00000000-0005-0000-0000-00000E520000}"/>
    <cellStyle name="Percent 19" xfId="20640" xr:uid="{00000000-0005-0000-0000-00000F520000}"/>
    <cellStyle name="Percent 2" xfId="6" xr:uid="{00000000-0005-0000-0000-000010520000}"/>
    <cellStyle name="Percent 2 2" xfId="20641" xr:uid="{00000000-0005-0000-0000-000011520000}"/>
    <cellStyle name="Percent 2 2 2" xfId="20642" xr:uid="{00000000-0005-0000-0000-000012520000}"/>
    <cellStyle name="Percent 2 2 3" xfId="20643" xr:uid="{00000000-0005-0000-0000-000013520000}"/>
    <cellStyle name="Percent 2 2 4" xfId="20644" xr:uid="{00000000-0005-0000-0000-000014520000}"/>
    <cellStyle name="Percent 2 2 4 2" xfId="20645" xr:uid="{00000000-0005-0000-0000-000015520000}"/>
    <cellStyle name="Percent 2 2 4 2 2" xfId="20646" xr:uid="{00000000-0005-0000-0000-000016520000}"/>
    <cellStyle name="Percent 2 2 4 2 2 2" xfId="20647" xr:uid="{00000000-0005-0000-0000-000017520000}"/>
    <cellStyle name="Percent 2 2 4 2 2 3" xfId="20648" xr:uid="{00000000-0005-0000-0000-000018520000}"/>
    <cellStyle name="Percent 2 2 4 2 2 4" xfId="20649" xr:uid="{00000000-0005-0000-0000-000019520000}"/>
    <cellStyle name="Percent 2 2 4 2 3" xfId="20650" xr:uid="{00000000-0005-0000-0000-00001A520000}"/>
    <cellStyle name="Percent 2 2 4 2 4" xfId="20651" xr:uid="{00000000-0005-0000-0000-00001B520000}"/>
    <cellStyle name="Percent 2 2 4 2 5" xfId="20652" xr:uid="{00000000-0005-0000-0000-00001C520000}"/>
    <cellStyle name="Percent 2 2 4 3" xfId="20653" xr:uid="{00000000-0005-0000-0000-00001D520000}"/>
    <cellStyle name="Percent 2 2 4 3 2" xfId="20654" xr:uid="{00000000-0005-0000-0000-00001E520000}"/>
    <cellStyle name="Percent 2 2 4 3 3" xfId="20655" xr:uid="{00000000-0005-0000-0000-00001F520000}"/>
    <cellStyle name="Percent 2 2 4 3 4" xfId="20656" xr:uid="{00000000-0005-0000-0000-000020520000}"/>
    <cellStyle name="Percent 2 2 4 4" xfId="20657" xr:uid="{00000000-0005-0000-0000-000021520000}"/>
    <cellStyle name="Percent 2 2 4 5" xfId="20658" xr:uid="{00000000-0005-0000-0000-000022520000}"/>
    <cellStyle name="Percent 2 2 4 6" xfId="20659" xr:uid="{00000000-0005-0000-0000-000023520000}"/>
    <cellStyle name="Percent 2 2 5" xfId="20660" xr:uid="{00000000-0005-0000-0000-000024520000}"/>
    <cellStyle name="Percent 2 3" xfId="20661" xr:uid="{00000000-0005-0000-0000-000025520000}"/>
    <cellStyle name="Percent 2 4" xfId="20662" xr:uid="{00000000-0005-0000-0000-000026520000}"/>
    <cellStyle name="Percent 2 5" xfId="20663" xr:uid="{00000000-0005-0000-0000-000027520000}"/>
    <cellStyle name="Percent 2 6" xfId="20664" xr:uid="{00000000-0005-0000-0000-000028520000}"/>
    <cellStyle name="Percent 2 7" xfId="20665" xr:uid="{00000000-0005-0000-0000-000029520000}"/>
    <cellStyle name="Percent 2 8" xfId="20666" xr:uid="{00000000-0005-0000-0000-00002A520000}"/>
    <cellStyle name="Percent 2 8 2" xfId="20667" xr:uid="{00000000-0005-0000-0000-00002B520000}"/>
    <cellStyle name="Percent 2 9" xfId="20668" xr:uid="{00000000-0005-0000-0000-00002C520000}"/>
    <cellStyle name="Percent 2 9 2" xfId="20669" xr:uid="{00000000-0005-0000-0000-00002D520000}"/>
    <cellStyle name="Percent 2 9 2 2" xfId="20670" xr:uid="{00000000-0005-0000-0000-00002E520000}"/>
    <cellStyle name="Percent 2 9 2 2 2" xfId="20671" xr:uid="{00000000-0005-0000-0000-00002F520000}"/>
    <cellStyle name="Percent 2 9 2 2 3" xfId="20672" xr:uid="{00000000-0005-0000-0000-000030520000}"/>
    <cellStyle name="Percent 2 9 2 2 4" xfId="20673" xr:uid="{00000000-0005-0000-0000-000031520000}"/>
    <cellStyle name="Percent 2 9 2 3" xfId="20674" xr:uid="{00000000-0005-0000-0000-000032520000}"/>
    <cellStyle name="Percent 2 9 2 4" xfId="20675" xr:uid="{00000000-0005-0000-0000-000033520000}"/>
    <cellStyle name="Percent 2 9 2 5" xfId="20676" xr:uid="{00000000-0005-0000-0000-000034520000}"/>
    <cellStyle name="Percent 2 9 3" xfId="20677" xr:uid="{00000000-0005-0000-0000-000035520000}"/>
    <cellStyle name="Percent 2 9 3 2" xfId="20678" xr:uid="{00000000-0005-0000-0000-000036520000}"/>
    <cellStyle name="Percent 2 9 3 3" xfId="20679" xr:uid="{00000000-0005-0000-0000-000037520000}"/>
    <cellStyle name="Percent 2 9 3 4" xfId="20680" xr:uid="{00000000-0005-0000-0000-000038520000}"/>
    <cellStyle name="Percent 2 9 4" xfId="20681" xr:uid="{00000000-0005-0000-0000-000039520000}"/>
    <cellStyle name="Percent 2 9 5" xfId="20682" xr:uid="{00000000-0005-0000-0000-00003A520000}"/>
    <cellStyle name="Percent 2 9 6" xfId="20683" xr:uid="{00000000-0005-0000-0000-00003B520000}"/>
    <cellStyle name="Percent 20" xfId="20684" xr:uid="{00000000-0005-0000-0000-00003C520000}"/>
    <cellStyle name="Percent 21" xfId="20685" xr:uid="{00000000-0005-0000-0000-00003D520000}"/>
    <cellStyle name="Percent 21 2" xfId="20686" xr:uid="{00000000-0005-0000-0000-00003E520000}"/>
    <cellStyle name="Percent 21 3" xfId="20687" xr:uid="{00000000-0005-0000-0000-00003F520000}"/>
    <cellStyle name="Percent 21 4" xfId="20688" xr:uid="{00000000-0005-0000-0000-000040520000}"/>
    <cellStyle name="Percent 3" xfId="14" xr:uid="{00000000-0005-0000-0000-000041520000}"/>
    <cellStyle name="Percent 3 2" xfId="20689" xr:uid="{00000000-0005-0000-0000-000042520000}"/>
    <cellStyle name="Percent 3 2 2" xfId="20690" xr:uid="{00000000-0005-0000-0000-000043520000}"/>
    <cellStyle name="Percent 3 2 2 2" xfId="20691" xr:uid="{00000000-0005-0000-0000-000044520000}"/>
    <cellStyle name="Percent 3 2 2 3" xfId="20692" xr:uid="{00000000-0005-0000-0000-000045520000}"/>
    <cellStyle name="Percent 3 2 3" xfId="20693" xr:uid="{00000000-0005-0000-0000-000046520000}"/>
    <cellStyle name="Percent 3 2 4" xfId="20694" xr:uid="{00000000-0005-0000-0000-000047520000}"/>
    <cellStyle name="Percent 3 3" xfId="20695" xr:uid="{00000000-0005-0000-0000-000048520000}"/>
    <cellStyle name="Percent 3 3 2" xfId="20696" xr:uid="{00000000-0005-0000-0000-000049520000}"/>
    <cellStyle name="Percent 3 4" xfId="20697" xr:uid="{00000000-0005-0000-0000-00004A520000}"/>
    <cellStyle name="Percent 3 4 2" xfId="20698" xr:uid="{00000000-0005-0000-0000-00004B520000}"/>
    <cellStyle name="Percent 3 4 3" xfId="20699" xr:uid="{00000000-0005-0000-0000-00004C520000}"/>
    <cellStyle name="Percent 4" xfId="20700" xr:uid="{00000000-0005-0000-0000-00004D520000}"/>
    <cellStyle name="Percent 4 2" xfId="20701" xr:uid="{00000000-0005-0000-0000-00004E520000}"/>
    <cellStyle name="Percent 4 2 2" xfId="20702" xr:uid="{00000000-0005-0000-0000-00004F520000}"/>
    <cellStyle name="Percent 4 2 2 2" xfId="20703" xr:uid="{00000000-0005-0000-0000-000050520000}"/>
    <cellStyle name="Percent 4 3" xfId="20704" xr:uid="{00000000-0005-0000-0000-000051520000}"/>
    <cellStyle name="Percent 4 3 2" xfId="20705" xr:uid="{00000000-0005-0000-0000-000052520000}"/>
    <cellStyle name="Percent 4 4" xfId="20706" xr:uid="{00000000-0005-0000-0000-000053520000}"/>
    <cellStyle name="Percent 5" xfId="20707" xr:uid="{00000000-0005-0000-0000-000054520000}"/>
    <cellStyle name="Percent 5 2" xfId="20708" xr:uid="{00000000-0005-0000-0000-000055520000}"/>
    <cellStyle name="Percent 5 2 2" xfId="20709" xr:uid="{00000000-0005-0000-0000-000056520000}"/>
    <cellStyle name="Percent 5 2 2 2" xfId="20710" xr:uid="{00000000-0005-0000-0000-000057520000}"/>
    <cellStyle name="Percent 5 2 3" xfId="20711" xr:uid="{00000000-0005-0000-0000-000058520000}"/>
    <cellStyle name="Percent 5 2 4" xfId="20712" xr:uid="{00000000-0005-0000-0000-000059520000}"/>
    <cellStyle name="Percent 5 2 4 2" xfId="20713" xr:uid="{00000000-0005-0000-0000-00005A520000}"/>
    <cellStyle name="Percent 5 2 4 2 2" xfId="20714" xr:uid="{00000000-0005-0000-0000-00005B520000}"/>
    <cellStyle name="Percent 5 2 4 2 3" xfId="20715" xr:uid="{00000000-0005-0000-0000-00005C520000}"/>
    <cellStyle name="Percent 5 2 4 2 4" xfId="20716" xr:uid="{00000000-0005-0000-0000-00005D520000}"/>
    <cellStyle name="Percent 5 2 4 3" xfId="20717" xr:uid="{00000000-0005-0000-0000-00005E520000}"/>
    <cellStyle name="Percent 5 2 4 4" xfId="20718" xr:uid="{00000000-0005-0000-0000-00005F520000}"/>
    <cellStyle name="Percent 5 2 4 5" xfId="20719" xr:uid="{00000000-0005-0000-0000-000060520000}"/>
    <cellStyle name="Percent 5 2 5" xfId="20720" xr:uid="{00000000-0005-0000-0000-000061520000}"/>
    <cellStyle name="Percent 5 2 5 2" xfId="20721" xr:uid="{00000000-0005-0000-0000-000062520000}"/>
    <cellStyle name="Percent 5 2 5 3" xfId="20722" xr:uid="{00000000-0005-0000-0000-000063520000}"/>
    <cellStyle name="Percent 5 2 5 4" xfId="20723" xr:uid="{00000000-0005-0000-0000-000064520000}"/>
    <cellStyle name="Percent 5 2 6" xfId="20724" xr:uid="{00000000-0005-0000-0000-000065520000}"/>
    <cellStyle name="Percent 5 2 7" xfId="20725" xr:uid="{00000000-0005-0000-0000-000066520000}"/>
    <cellStyle name="Percent 5 2 8" xfId="20726" xr:uid="{00000000-0005-0000-0000-000067520000}"/>
    <cellStyle name="Percent 5 3" xfId="20727" xr:uid="{00000000-0005-0000-0000-000068520000}"/>
    <cellStyle name="Percent 5 3 2" xfId="20728" xr:uid="{00000000-0005-0000-0000-000069520000}"/>
    <cellStyle name="Percent 5 4" xfId="20729" xr:uid="{00000000-0005-0000-0000-00006A520000}"/>
    <cellStyle name="Percent 5 4 2" xfId="20730" xr:uid="{00000000-0005-0000-0000-00006B520000}"/>
    <cellStyle name="Percent 5 4 2 2" xfId="20731" xr:uid="{00000000-0005-0000-0000-00006C520000}"/>
    <cellStyle name="Percent 5 4 2 3" xfId="20732" xr:uid="{00000000-0005-0000-0000-00006D520000}"/>
    <cellStyle name="Percent 5 4 2 4" xfId="20733" xr:uid="{00000000-0005-0000-0000-00006E520000}"/>
    <cellStyle name="Percent 5 4 3" xfId="20734" xr:uid="{00000000-0005-0000-0000-00006F520000}"/>
    <cellStyle name="Percent 5 4 4" xfId="20735" xr:uid="{00000000-0005-0000-0000-000070520000}"/>
    <cellStyle name="Percent 5 4 5" xfId="20736" xr:uid="{00000000-0005-0000-0000-000071520000}"/>
    <cellStyle name="Percent 5 5" xfId="20737" xr:uid="{00000000-0005-0000-0000-000072520000}"/>
    <cellStyle name="Percent 5 5 2" xfId="20738" xr:uid="{00000000-0005-0000-0000-000073520000}"/>
    <cellStyle name="Percent 5 5 3" xfId="20739" xr:uid="{00000000-0005-0000-0000-000074520000}"/>
    <cellStyle name="Percent 5 5 4" xfId="20740" xr:uid="{00000000-0005-0000-0000-000075520000}"/>
    <cellStyle name="Percent 5 6" xfId="20741" xr:uid="{00000000-0005-0000-0000-000076520000}"/>
    <cellStyle name="Percent 5 7" xfId="20742" xr:uid="{00000000-0005-0000-0000-000077520000}"/>
    <cellStyle name="Percent 5 8" xfId="20743" xr:uid="{00000000-0005-0000-0000-000078520000}"/>
    <cellStyle name="Percent 6" xfId="20744" xr:uid="{00000000-0005-0000-0000-000079520000}"/>
    <cellStyle name="Percent 6 2" xfId="20745" xr:uid="{00000000-0005-0000-0000-00007A520000}"/>
    <cellStyle name="Percent 6 2 2" xfId="20746" xr:uid="{00000000-0005-0000-0000-00007B520000}"/>
    <cellStyle name="Percent 6 3" xfId="20747" xr:uid="{00000000-0005-0000-0000-00007C520000}"/>
    <cellStyle name="Percent 6 3 2" xfId="20748" xr:uid="{00000000-0005-0000-0000-00007D520000}"/>
    <cellStyle name="Percent 7" xfId="20749" xr:uid="{00000000-0005-0000-0000-00007E520000}"/>
    <cellStyle name="Percent 7 2" xfId="20750" xr:uid="{00000000-0005-0000-0000-00007F520000}"/>
    <cellStyle name="Percent 7 2 2" xfId="20751" xr:uid="{00000000-0005-0000-0000-000080520000}"/>
    <cellStyle name="Percent 7 3" xfId="20752" xr:uid="{00000000-0005-0000-0000-000081520000}"/>
    <cellStyle name="Percent 8" xfId="20753" xr:uid="{00000000-0005-0000-0000-000082520000}"/>
    <cellStyle name="Percent 8 10" xfId="20754" xr:uid="{00000000-0005-0000-0000-000083520000}"/>
    <cellStyle name="Percent 8 11" xfId="20755" xr:uid="{00000000-0005-0000-0000-000084520000}"/>
    <cellStyle name="Percent 8 12" xfId="20756" xr:uid="{00000000-0005-0000-0000-000085520000}"/>
    <cellStyle name="Percent 8 2" xfId="20757" xr:uid="{00000000-0005-0000-0000-000086520000}"/>
    <cellStyle name="Percent 8 3" xfId="20758" xr:uid="{00000000-0005-0000-0000-000087520000}"/>
    <cellStyle name="Percent 8 4" xfId="20759" xr:uid="{00000000-0005-0000-0000-000088520000}"/>
    <cellStyle name="Percent 8 5" xfId="20760" xr:uid="{00000000-0005-0000-0000-000089520000}"/>
    <cellStyle name="Percent 8 6" xfId="20761" xr:uid="{00000000-0005-0000-0000-00008A520000}"/>
    <cellStyle name="Percent 8 7" xfId="20762" xr:uid="{00000000-0005-0000-0000-00008B520000}"/>
    <cellStyle name="Percent 8 8" xfId="20763" xr:uid="{00000000-0005-0000-0000-00008C520000}"/>
    <cellStyle name="Percent 8 9" xfId="20764" xr:uid="{00000000-0005-0000-0000-00008D520000}"/>
    <cellStyle name="Percent 9" xfId="20765" xr:uid="{00000000-0005-0000-0000-00008E520000}"/>
    <cellStyle name="Percent 9 10" xfId="20766" xr:uid="{00000000-0005-0000-0000-00008F520000}"/>
    <cellStyle name="Percent 9 11" xfId="20767" xr:uid="{00000000-0005-0000-0000-000090520000}"/>
    <cellStyle name="Percent 9 2" xfId="20768" xr:uid="{00000000-0005-0000-0000-000091520000}"/>
    <cellStyle name="Percent 9 3" xfId="20769" xr:uid="{00000000-0005-0000-0000-000092520000}"/>
    <cellStyle name="Percent 9 4" xfId="20770" xr:uid="{00000000-0005-0000-0000-000093520000}"/>
    <cellStyle name="Percent 9 5" xfId="20771" xr:uid="{00000000-0005-0000-0000-000094520000}"/>
    <cellStyle name="Percent 9 6" xfId="20772" xr:uid="{00000000-0005-0000-0000-000095520000}"/>
    <cellStyle name="Percent 9 7" xfId="20773" xr:uid="{00000000-0005-0000-0000-000096520000}"/>
    <cellStyle name="Percent 9 8" xfId="20774" xr:uid="{00000000-0005-0000-0000-000097520000}"/>
    <cellStyle name="Percent 9 9" xfId="20775" xr:uid="{00000000-0005-0000-0000-000098520000}"/>
    <cellStyle name="PrePop Currency (0)" xfId="20776" xr:uid="{00000000-0005-0000-0000-000099520000}"/>
    <cellStyle name="PrePop Currency (2)" xfId="20777" xr:uid="{00000000-0005-0000-0000-00009A520000}"/>
    <cellStyle name="PrePop Units (0)" xfId="20778" xr:uid="{00000000-0005-0000-0000-00009B520000}"/>
    <cellStyle name="PrePop Units (1)" xfId="20779" xr:uid="{00000000-0005-0000-0000-00009C520000}"/>
    <cellStyle name="PrePop Units (2)" xfId="20780" xr:uid="{00000000-0005-0000-0000-00009D520000}"/>
    <cellStyle name="Price" xfId="20781" xr:uid="{00000000-0005-0000-0000-00009E520000}"/>
    <cellStyle name="Price 2" xfId="20782" xr:uid="{00000000-0005-0000-0000-00009F520000}"/>
    <cellStyle name="Price 3" xfId="20783" xr:uid="{00000000-0005-0000-0000-0000A0520000}"/>
    <cellStyle name="RunRep_Header" xfId="20784" xr:uid="{00000000-0005-0000-0000-0000A1520000}"/>
    <cellStyle name="Sheet Title" xfId="20785" xr:uid="{00000000-0005-0000-0000-0000A2520000}"/>
    <cellStyle name="showExposure" xfId="20786" xr:uid="{00000000-0005-0000-0000-0000A3520000}"/>
    <cellStyle name="showExposure 2" xfId="21329" xr:uid="{00000000-0005-0000-0000-0000A4520000}"/>
    <cellStyle name="showParameterE" xfId="20787" xr:uid="{00000000-0005-0000-0000-0000A5520000}"/>
    <cellStyle name="showParameterE 2" xfId="21330" xr:uid="{00000000-0005-0000-0000-0000A6520000}"/>
    <cellStyle name="Standard_AX-4-4-Profit-Loss-310899" xfId="20788" xr:uid="{00000000-0005-0000-0000-0000A7520000}"/>
    <cellStyle name="Style 1" xfId="20789" xr:uid="{00000000-0005-0000-0000-0000A8520000}"/>
    <cellStyle name="Style 1 2" xfId="20790" xr:uid="{00000000-0005-0000-0000-0000A9520000}"/>
    <cellStyle name="Style 1 2 2" xfId="20791" xr:uid="{00000000-0005-0000-0000-0000AA520000}"/>
    <cellStyle name="Style 1 3" xfId="20792" xr:uid="{00000000-0005-0000-0000-0000AB520000}"/>
    <cellStyle name="Style 1 4" xfId="20793" xr:uid="{00000000-0005-0000-0000-0000AC520000}"/>
    <cellStyle name="Style 2" xfId="20794" xr:uid="{00000000-0005-0000-0000-0000AD520000}"/>
    <cellStyle name="Style 3" xfId="20795" xr:uid="{00000000-0005-0000-0000-0000AE520000}"/>
    <cellStyle name="Style 4" xfId="20796" xr:uid="{00000000-0005-0000-0000-0000AF520000}"/>
    <cellStyle name="Style 5" xfId="20797" xr:uid="{00000000-0005-0000-0000-0000B0520000}"/>
    <cellStyle name="Style 6" xfId="20798" xr:uid="{00000000-0005-0000-0000-0000B1520000}"/>
    <cellStyle name="Style 7" xfId="20799" xr:uid="{00000000-0005-0000-0000-0000B2520000}"/>
    <cellStyle name="Style 8" xfId="20800"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332" xr:uid="{00000000-0005-0000-0000-0000CD520000}"/>
    <cellStyle name="Total 2 10 3" xfId="20826" xr:uid="{00000000-0005-0000-0000-0000CE520000}"/>
    <cellStyle name="Total 2 10 3 2" xfId="21333" xr:uid="{00000000-0005-0000-0000-0000CF520000}"/>
    <cellStyle name="Total 2 10 4" xfId="20827" xr:uid="{00000000-0005-0000-0000-0000D0520000}"/>
    <cellStyle name="Total 2 10 4 2" xfId="21334" xr:uid="{00000000-0005-0000-0000-0000D1520000}"/>
    <cellStyle name="Total 2 10 5" xfId="20828" xr:uid="{00000000-0005-0000-0000-0000D2520000}"/>
    <cellStyle name="Total 2 10 5 2" xfId="21335" xr:uid="{00000000-0005-0000-0000-0000D3520000}"/>
    <cellStyle name="Total 2 11" xfId="20829" xr:uid="{00000000-0005-0000-0000-0000D4520000}"/>
    <cellStyle name="Total 2 11 2" xfId="20830" xr:uid="{00000000-0005-0000-0000-0000D5520000}"/>
    <cellStyle name="Total 2 11 2 2" xfId="21337" xr:uid="{00000000-0005-0000-0000-0000D6520000}"/>
    <cellStyle name="Total 2 11 3" xfId="20831" xr:uid="{00000000-0005-0000-0000-0000D7520000}"/>
    <cellStyle name="Total 2 11 3 2" xfId="21338" xr:uid="{00000000-0005-0000-0000-0000D8520000}"/>
    <cellStyle name="Total 2 11 4" xfId="20832" xr:uid="{00000000-0005-0000-0000-0000D9520000}"/>
    <cellStyle name="Total 2 11 4 2" xfId="21339" xr:uid="{00000000-0005-0000-0000-0000DA520000}"/>
    <cellStyle name="Total 2 11 5" xfId="20833" xr:uid="{00000000-0005-0000-0000-0000DB520000}"/>
    <cellStyle name="Total 2 11 5 2" xfId="21340" xr:uid="{00000000-0005-0000-0000-0000DC520000}"/>
    <cellStyle name="Total 2 11 6" xfId="21336" xr:uid="{00000000-0005-0000-0000-0000DD520000}"/>
    <cellStyle name="Total 2 12" xfId="20834" xr:uid="{00000000-0005-0000-0000-0000DE520000}"/>
    <cellStyle name="Total 2 12 2" xfId="20835" xr:uid="{00000000-0005-0000-0000-0000DF520000}"/>
    <cellStyle name="Total 2 12 2 2" xfId="21342" xr:uid="{00000000-0005-0000-0000-0000E0520000}"/>
    <cellStyle name="Total 2 12 3" xfId="20836" xr:uid="{00000000-0005-0000-0000-0000E1520000}"/>
    <cellStyle name="Total 2 12 3 2" xfId="21343" xr:uid="{00000000-0005-0000-0000-0000E2520000}"/>
    <cellStyle name="Total 2 12 4" xfId="20837" xr:uid="{00000000-0005-0000-0000-0000E3520000}"/>
    <cellStyle name="Total 2 12 4 2" xfId="21344" xr:uid="{00000000-0005-0000-0000-0000E4520000}"/>
    <cellStyle name="Total 2 12 5" xfId="20838" xr:uid="{00000000-0005-0000-0000-0000E5520000}"/>
    <cellStyle name="Total 2 12 5 2" xfId="21345" xr:uid="{00000000-0005-0000-0000-0000E6520000}"/>
    <cellStyle name="Total 2 12 6" xfId="21341" xr:uid="{00000000-0005-0000-0000-0000E7520000}"/>
    <cellStyle name="Total 2 13" xfId="20839" xr:uid="{00000000-0005-0000-0000-0000E8520000}"/>
    <cellStyle name="Total 2 13 2" xfId="20840" xr:uid="{00000000-0005-0000-0000-0000E9520000}"/>
    <cellStyle name="Total 2 13 2 2" xfId="21347" xr:uid="{00000000-0005-0000-0000-0000EA520000}"/>
    <cellStyle name="Total 2 13 3" xfId="20841" xr:uid="{00000000-0005-0000-0000-0000EB520000}"/>
    <cellStyle name="Total 2 13 3 2" xfId="21348" xr:uid="{00000000-0005-0000-0000-0000EC520000}"/>
    <cellStyle name="Total 2 13 4" xfId="20842" xr:uid="{00000000-0005-0000-0000-0000ED520000}"/>
    <cellStyle name="Total 2 13 4 2" xfId="21349" xr:uid="{00000000-0005-0000-0000-0000EE520000}"/>
    <cellStyle name="Total 2 13 5" xfId="21346" xr:uid="{00000000-0005-0000-0000-0000EF520000}"/>
    <cellStyle name="Total 2 14" xfId="20843" xr:uid="{00000000-0005-0000-0000-0000F0520000}"/>
    <cellStyle name="Total 2 14 2" xfId="21350" xr:uid="{00000000-0005-0000-0000-0000F1520000}"/>
    <cellStyle name="Total 2 15" xfId="20844" xr:uid="{00000000-0005-0000-0000-0000F2520000}"/>
    <cellStyle name="Total 2 15 2" xfId="21351" xr:uid="{00000000-0005-0000-0000-0000F3520000}"/>
    <cellStyle name="Total 2 16" xfId="20845" xr:uid="{00000000-0005-0000-0000-0000F4520000}"/>
    <cellStyle name="Total 2 16 2" xfId="21352" xr:uid="{00000000-0005-0000-0000-0000F5520000}"/>
    <cellStyle name="Total 2 17" xfId="21331" xr:uid="{00000000-0005-0000-0000-0000F6520000}"/>
    <cellStyle name="Total 2 2" xfId="20846" xr:uid="{00000000-0005-0000-0000-0000F7520000}"/>
    <cellStyle name="Total 2 2 10" xfId="21353" xr:uid="{00000000-0005-0000-0000-0000F8520000}"/>
    <cellStyle name="Total 2 2 2" xfId="20847" xr:uid="{00000000-0005-0000-0000-0000F9520000}"/>
    <cellStyle name="Total 2 2 2 2" xfId="20848" xr:uid="{00000000-0005-0000-0000-0000FA520000}"/>
    <cellStyle name="Total 2 2 2 2 2" xfId="21355" xr:uid="{00000000-0005-0000-0000-0000FB520000}"/>
    <cellStyle name="Total 2 2 2 3" xfId="20849" xr:uid="{00000000-0005-0000-0000-0000FC520000}"/>
    <cellStyle name="Total 2 2 2 3 2" xfId="21356" xr:uid="{00000000-0005-0000-0000-0000FD520000}"/>
    <cellStyle name="Total 2 2 2 4" xfId="20850" xr:uid="{00000000-0005-0000-0000-0000FE520000}"/>
    <cellStyle name="Total 2 2 2 4 2" xfId="21357" xr:uid="{00000000-0005-0000-0000-0000FF520000}"/>
    <cellStyle name="Total 2 2 2 5" xfId="21354" xr:uid="{00000000-0005-0000-0000-000000530000}"/>
    <cellStyle name="Total 2 2 3" xfId="20851" xr:uid="{00000000-0005-0000-0000-000001530000}"/>
    <cellStyle name="Total 2 2 3 2" xfId="20852" xr:uid="{00000000-0005-0000-0000-000002530000}"/>
    <cellStyle name="Total 2 2 3 2 2" xfId="21359" xr:uid="{00000000-0005-0000-0000-000003530000}"/>
    <cellStyle name="Total 2 2 3 3" xfId="20853" xr:uid="{00000000-0005-0000-0000-000004530000}"/>
    <cellStyle name="Total 2 2 3 3 2" xfId="21360" xr:uid="{00000000-0005-0000-0000-000005530000}"/>
    <cellStyle name="Total 2 2 3 4" xfId="20854" xr:uid="{00000000-0005-0000-0000-000006530000}"/>
    <cellStyle name="Total 2 2 3 4 2" xfId="21361" xr:uid="{00000000-0005-0000-0000-000007530000}"/>
    <cellStyle name="Total 2 2 3 5" xfId="21358" xr:uid="{00000000-0005-0000-0000-000008530000}"/>
    <cellStyle name="Total 2 2 4" xfId="20855" xr:uid="{00000000-0005-0000-0000-000009530000}"/>
    <cellStyle name="Total 2 2 4 2" xfId="20856" xr:uid="{00000000-0005-0000-0000-00000A530000}"/>
    <cellStyle name="Total 2 2 4 2 2" xfId="21363" xr:uid="{00000000-0005-0000-0000-00000B530000}"/>
    <cellStyle name="Total 2 2 4 3" xfId="20857" xr:uid="{00000000-0005-0000-0000-00000C530000}"/>
    <cellStyle name="Total 2 2 4 3 2" xfId="21364" xr:uid="{00000000-0005-0000-0000-00000D530000}"/>
    <cellStyle name="Total 2 2 4 4" xfId="20858" xr:uid="{00000000-0005-0000-0000-00000E530000}"/>
    <cellStyle name="Total 2 2 4 4 2" xfId="21365" xr:uid="{00000000-0005-0000-0000-00000F530000}"/>
    <cellStyle name="Total 2 2 4 5" xfId="21362" xr:uid="{00000000-0005-0000-0000-000010530000}"/>
    <cellStyle name="Total 2 2 5" xfId="20859" xr:uid="{00000000-0005-0000-0000-000011530000}"/>
    <cellStyle name="Total 2 2 5 2" xfId="20860" xr:uid="{00000000-0005-0000-0000-000012530000}"/>
    <cellStyle name="Total 2 2 5 2 2" xfId="21367" xr:uid="{00000000-0005-0000-0000-000013530000}"/>
    <cellStyle name="Total 2 2 5 3" xfId="20861" xr:uid="{00000000-0005-0000-0000-000014530000}"/>
    <cellStyle name="Total 2 2 5 3 2" xfId="21368" xr:uid="{00000000-0005-0000-0000-000015530000}"/>
    <cellStyle name="Total 2 2 5 4" xfId="20862" xr:uid="{00000000-0005-0000-0000-000016530000}"/>
    <cellStyle name="Total 2 2 5 4 2" xfId="21369" xr:uid="{00000000-0005-0000-0000-000017530000}"/>
    <cellStyle name="Total 2 2 5 5" xfId="21366" xr:uid="{00000000-0005-0000-0000-000018530000}"/>
    <cellStyle name="Total 2 2 6" xfId="20863" xr:uid="{00000000-0005-0000-0000-000019530000}"/>
    <cellStyle name="Total 2 2 6 2" xfId="21370" xr:uid="{00000000-0005-0000-0000-00001A530000}"/>
    <cellStyle name="Total 2 2 7" xfId="20864" xr:uid="{00000000-0005-0000-0000-00001B530000}"/>
    <cellStyle name="Total 2 2 7 2" xfId="21371" xr:uid="{00000000-0005-0000-0000-00001C530000}"/>
    <cellStyle name="Total 2 2 8" xfId="20865" xr:uid="{00000000-0005-0000-0000-00001D530000}"/>
    <cellStyle name="Total 2 2 8 2" xfId="21372" xr:uid="{00000000-0005-0000-0000-00001E530000}"/>
    <cellStyle name="Total 2 2 9" xfId="20866" xr:uid="{00000000-0005-0000-0000-00001F530000}"/>
    <cellStyle name="Total 2 2 9 2" xfId="21373" xr:uid="{00000000-0005-0000-0000-000020530000}"/>
    <cellStyle name="Total 2 3" xfId="20867" xr:uid="{00000000-0005-0000-0000-000021530000}"/>
    <cellStyle name="Total 2 3 2" xfId="20868" xr:uid="{00000000-0005-0000-0000-000022530000}"/>
    <cellStyle name="Total 2 3 2 2" xfId="21374" xr:uid="{00000000-0005-0000-0000-000023530000}"/>
    <cellStyle name="Total 2 3 3" xfId="20869" xr:uid="{00000000-0005-0000-0000-000024530000}"/>
    <cellStyle name="Total 2 3 3 2" xfId="21375" xr:uid="{00000000-0005-0000-0000-000025530000}"/>
    <cellStyle name="Total 2 3 4" xfId="20870" xr:uid="{00000000-0005-0000-0000-000026530000}"/>
    <cellStyle name="Total 2 3 4 2" xfId="21376" xr:uid="{00000000-0005-0000-0000-000027530000}"/>
    <cellStyle name="Total 2 3 5" xfId="20871" xr:uid="{00000000-0005-0000-0000-000028530000}"/>
    <cellStyle name="Total 2 3 5 2" xfId="21377" xr:uid="{00000000-0005-0000-0000-000029530000}"/>
    <cellStyle name="Total 2 4" xfId="20872" xr:uid="{00000000-0005-0000-0000-00002A530000}"/>
    <cellStyle name="Total 2 4 2" xfId="20873" xr:uid="{00000000-0005-0000-0000-00002B530000}"/>
    <cellStyle name="Total 2 4 2 2" xfId="21378" xr:uid="{00000000-0005-0000-0000-00002C530000}"/>
    <cellStyle name="Total 2 4 3" xfId="20874" xr:uid="{00000000-0005-0000-0000-00002D530000}"/>
    <cellStyle name="Total 2 4 3 2" xfId="21379" xr:uid="{00000000-0005-0000-0000-00002E530000}"/>
    <cellStyle name="Total 2 4 4" xfId="20875" xr:uid="{00000000-0005-0000-0000-00002F530000}"/>
    <cellStyle name="Total 2 4 4 2" xfId="21380" xr:uid="{00000000-0005-0000-0000-000030530000}"/>
    <cellStyle name="Total 2 4 5" xfId="20876" xr:uid="{00000000-0005-0000-0000-000031530000}"/>
    <cellStyle name="Total 2 4 5 2" xfId="21381" xr:uid="{00000000-0005-0000-0000-000032530000}"/>
    <cellStyle name="Total 2 5" xfId="20877" xr:uid="{00000000-0005-0000-0000-000033530000}"/>
    <cellStyle name="Total 2 5 2" xfId="20878" xr:uid="{00000000-0005-0000-0000-000034530000}"/>
    <cellStyle name="Total 2 5 2 2" xfId="21382" xr:uid="{00000000-0005-0000-0000-000035530000}"/>
    <cellStyle name="Total 2 5 3" xfId="20879" xr:uid="{00000000-0005-0000-0000-000036530000}"/>
    <cellStyle name="Total 2 5 3 2" xfId="21383" xr:uid="{00000000-0005-0000-0000-000037530000}"/>
    <cellStyle name="Total 2 5 4" xfId="20880" xr:uid="{00000000-0005-0000-0000-000038530000}"/>
    <cellStyle name="Total 2 5 4 2" xfId="21384" xr:uid="{00000000-0005-0000-0000-000039530000}"/>
    <cellStyle name="Total 2 5 5" xfId="20881" xr:uid="{00000000-0005-0000-0000-00003A530000}"/>
    <cellStyle name="Total 2 5 5 2" xfId="21385" xr:uid="{00000000-0005-0000-0000-00003B530000}"/>
    <cellStyle name="Total 2 6" xfId="20882" xr:uid="{00000000-0005-0000-0000-00003C530000}"/>
    <cellStyle name="Total 2 6 2" xfId="20883" xr:uid="{00000000-0005-0000-0000-00003D530000}"/>
    <cellStyle name="Total 2 6 2 2" xfId="21386" xr:uid="{00000000-0005-0000-0000-00003E530000}"/>
    <cellStyle name="Total 2 6 3" xfId="20884" xr:uid="{00000000-0005-0000-0000-00003F530000}"/>
    <cellStyle name="Total 2 6 3 2" xfId="21387" xr:uid="{00000000-0005-0000-0000-000040530000}"/>
    <cellStyle name="Total 2 6 4" xfId="20885" xr:uid="{00000000-0005-0000-0000-000041530000}"/>
    <cellStyle name="Total 2 6 4 2" xfId="21388" xr:uid="{00000000-0005-0000-0000-000042530000}"/>
    <cellStyle name="Total 2 6 5" xfId="20886" xr:uid="{00000000-0005-0000-0000-000043530000}"/>
    <cellStyle name="Total 2 6 5 2" xfId="21389" xr:uid="{00000000-0005-0000-0000-000044530000}"/>
    <cellStyle name="Total 2 7" xfId="20887" xr:uid="{00000000-0005-0000-0000-000045530000}"/>
    <cellStyle name="Total 2 7 2" xfId="20888" xr:uid="{00000000-0005-0000-0000-000046530000}"/>
    <cellStyle name="Total 2 7 2 2" xfId="21390" xr:uid="{00000000-0005-0000-0000-000047530000}"/>
    <cellStyle name="Total 2 7 3" xfId="20889" xr:uid="{00000000-0005-0000-0000-000048530000}"/>
    <cellStyle name="Total 2 7 3 2" xfId="21391" xr:uid="{00000000-0005-0000-0000-000049530000}"/>
    <cellStyle name="Total 2 7 4" xfId="20890" xr:uid="{00000000-0005-0000-0000-00004A530000}"/>
    <cellStyle name="Total 2 7 4 2" xfId="21392" xr:uid="{00000000-0005-0000-0000-00004B530000}"/>
    <cellStyle name="Total 2 7 5" xfId="20891" xr:uid="{00000000-0005-0000-0000-00004C530000}"/>
    <cellStyle name="Total 2 7 5 2" xfId="21393" xr:uid="{00000000-0005-0000-0000-00004D530000}"/>
    <cellStyle name="Total 2 8" xfId="20892" xr:uid="{00000000-0005-0000-0000-00004E530000}"/>
    <cellStyle name="Total 2 8 2" xfId="20893" xr:uid="{00000000-0005-0000-0000-00004F530000}"/>
    <cellStyle name="Total 2 8 2 2" xfId="21394" xr:uid="{00000000-0005-0000-0000-000050530000}"/>
    <cellStyle name="Total 2 8 3" xfId="20894" xr:uid="{00000000-0005-0000-0000-000051530000}"/>
    <cellStyle name="Total 2 8 3 2" xfId="21395" xr:uid="{00000000-0005-0000-0000-000052530000}"/>
    <cellStyle name="Total 2 8 4" xfId="20895" xr:uid="{00000000-0005-0000-0000-000053530000}"/>
    <cellStyle name="Total 2 8 4 2" xfId="21396" xr:uid="{00000000-0005-0000-0000-000054530000}"/>
    <cellStyle name="Total 2 8 5" xfId="20896" xr:uid="{00000000-0005-0000-0000-000055530000}"/>
    <cellStyle name="Total 2 8 5 2" xfId="21397" xr:uid="{00000000-0005-0000-0000-000056530000}"/>
    <cellStyle name="Total 2 9" xfId="20897" xr:uid="{00000000-0005-0000-0000-000057530000}"/>
    <cellStyle name="Total 2 9 2" xfId="20898" xr:uid="{00000000-0005-0000-0000-000058530000}"/>
    <cellStyle name="Total 2 9 2 2" xfId="21398" xr:uid="{00000000-0005-0000-0000-000059530000}"/>
    <cellStyle name="Total 2 9 3" xfId="20899" xr:uid="{00000000-0005-0000-0000-00005A530000}"/>
    <cellStyle name="Total 2 9 3 2" xfId="21399" xr:uid="{00000000-0005-0000-0000-00005B530000}"/>
    <cellStyle name="Total 2 9 4" xfId="20900" xr:uid="{00000000-0005-0000-0000-00005C530000}"/>
    <cellStyle name="Total 2 9 4 2" xfId="21400" xr:uid="{00000000-0005-0000-0000-00005D530000}"/>
    <cellStyle name="Total 2 9 5" xfId="20901" xr:uid="{00000000-0005-0000-0000-00005E530000}"/>
    <cellStyle name="Total 2 9 5 2" xfId="21401" xr:uid="{00000000-0005-0000-0000-00005F530000}"/>
    <cellStyle name="Total 3" xfId="20902" xr:uid="{00000000-0005-0000-0000-000060530000}"/>
    <cellStyle name="Total 3 2" xfId="20903" xr:uid="{00000000-0005-0000-0000-000061530000}"/>
    <cellStyle name="Total 3 2 2" xfId="21403" xr:uid="{00000000-0005-0000-0000-000062530000}"/>
    <cellStyle name="Total 3 3" xfId="20904" xr:uid="{00000000-0005-0000-0000-000063530000}"/>
    <cellStyle name="Total 3 3 2" xfId="21404" xr:uid="{00000000-0005-0000-0000-000064530000}"/>
    <cellStyle name="Total 3 4" xfId="21402" xr:uid="{00000000-0005-0000-0000-000065530000}"/>
    <cellStyle name="Total 4" xfId="20905" xr:uid="{00000000-0005-0000-0000-000066530000}"/>
    <cellStyle name="Total 4 2" xfId="20906" xr:uid="{00000000-0005-0000-0000-000067530000}"/>
    <cellStyle name="Total 4 2 2" xfId="21406" xr:uid="{00000000-0005-0000-0000-000068530000}"/>
    <cellStyle name="Total 4 3" xfId="20907" xr:uid="{00000000-0005-0000-0000-000069530000}"/>
    <cellStyle name="Total 4 3 2" xfId="21407" xr:uid="{00000000-0005-0000-0000-00006A530000}"/>
    <cellStyle name="Total 4 4" xfId="21405" xr:uid="{00000000-0005-0000-0000-00006B530000}"/>
    <cellStyle name="Total 5" xfId="20908" xr:uid="{00000000-0005-0000-0000-00006C530000}"/>
    <cellStyle name="Total 5 2" xfId="20909" xr:uid="{00000000-0005-0000-0000-00006D530000}"/>
    <cellStyle name="Total 5 2 2" xfId="21409" xr:uid="{00000000-0005-0000-0000-00006E530000}"/>
    <cellStyle name="Total 5 3" xfId="20910" xr:uid="{00000000-0005-0000-0000-00006F530000}"/>
    <cellStyle name="Total 5 3 2" xfId="21410" xr:uid="{00000000-0005-0000-0000-000070530000}"/>
    <cellStyle name="Total 5 4" xfId="21408" xr:uid="{00000000-0005-0000-0000-000071530000}"/>
    <cellStyle name="Total 6" xfId="20911" xr:uid="{00000000-0005-0000-0000-000072530000}"/>
    <cellStyle name="Total 6 2" xfId="20912" xr:uid="{00000000-0005-0000-0000-000073530000}"/>
    <cellStyle name="Total 6 2 2" xfId="21412" xr:uid="{00000000-0005-0000-0000-000074530000}"/>
    <cellStyle name="Total 6 3" xfId="20913" xr:uid="{00000000-0005-0000-0000-000075530000}"/>
    <cellStyle name="Total 6 3 2" xfId="21413" xr:uid="{00000000-0005-0000-0000-000076530000}"/>
    <cellStyle name="Total 6 4" xfId="21411" xr:uid="{00000000-0005-0000-0000-000077530000}"/>
    <cellStyle name="Total 7" xfId="20914" xr:uid="{00000000-0005-0000-0000-000078530000}"/>
    <cellStyle name="Total 7 2" xfId="21414"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109375" defaultRowHeight="13.8"/>
  <cols>
    <col min="1" max="1" width="10.33203125" style="4" customWidth="1"/>
    <col min="2" max="2" width="143.88671875" style="5" customWidth="1"/>
    <col min="3" max="3" width="35" style="5" customWidth="1"/>
    <col min="4" max="6" width="9.109375" style="5"/>
    <col min="7" max="7" width="25" style="5" customWidth="1"/>
    <col min="8" max="16384" width="9.109375" style="5"/>
  </cols>
  <sheetData>
    <row r="1" spans="1:3">
      <c r="A1" s="101"/>
      <c r="B1" s="124" t="s">
        <v>223</v>
      </c>
      <c r="C1" s="101"/>
    </row>
    <row r="2" spans="1:3" ht="14.4">
      <c r="A2" s="125">
        <v>1</v>
      </c>
      <c r="B2" s="237" t="s">
        <v>224</v>
      </c>
      <c r="C2" s="588" t="s">
        <v>714</v>
      </c>
    </row>
    <row r="3" spans="1:3" ht="14.4">
      <c r="A3" s="125">
        <v>2</v>
      </c>
      <c r="B3" s="238" t="s">
        <v>220</v>
      </c>
      <c r="C3" s="589" t="s">
        <v>715</v>
      </c>
    </row>
    <row r="4" spans="1:3" ht="14.4">
      <c r="A4" s="125">
        <v>3</v>
      </c>
      <c r="B4" s="239" t="s">
        <v>225</v>
      </c>
      <c r="C4" s="589" t="s">
        <v>716</v>
      </c>
    </row>
    <row r="5" spans="1:3" ht="14.4">
      <c r="A5" s="126">
        <v>4</v>
      </c>
      <c r="B5" s="240" t="s">
        <v>221</v>
      </c>
      <c r="C5" s="590" t="s">
        <v>717</v>
      </c>
    </row>
    <row r="6" spans="1:3" s="127" customFormat="1" ht="45.75" customHeight="1">
      <c r="A6" s="780" t="s">
        <v>297</v>
      </c>
      <c r="B6" s="781"/>
      <c r="C6" s="781"/>
    </row>
    <row r="7" spans="1:3">
      <c r="A7" s="128" t="s">
        <v>30</v>
      </c>
      <c r="B7" s="124" t="s">
        <v>222</v>
      </c>
    </row>
    <row r="8" spans="1:3">
      <c r="A8" s="101">
        <v>1</v>
      </c>
      <c r="B8" s="160" t="s">
        <v>21</v>
      </c>
    </row>
    <row r="9" spans="1:3">
      <c r="A9" s="101">
        <v>2</v>
      </c>
      <c r="B9" s="161" t="s">
        <v>22</v>
      </c>
    </row>
    <row r="10" spans="1:3">
      <c r="A10" s="101">
        <v>3</v>
      </c>
      <c r="B10" s="161" t="s">
        <v>23</v>
      </c>
    </row>
    <row r="11" spans="1:3">
      <c r="A11" s="101">
        <v>4</v>
      </c>
      <c r="B11" s="161" t="s">
        <v>24</v>
      </c>
      <c r="C11" s="48"/>
    </row>
    <row r="12" spans="1:3">
      <c r="A12" s="101">
        <v>5</v>
      </c>
      <c r="B12" s="161" t="s">
        <v>25</v>
      </c>
    </row>
    <row r="13" spans="1:3">
      <c r="A13" s="101">
        <v>6</v>
      </c>
      <c r="B13" s="162" t="s">
        <v>232</v>
      </c>
    </row>
    <row r="14" spans="1:3">
      <c r="A14" s="101">
        <v>7</v>
      </c>
      <c r="B14" s="161" t="s">
        <v>226</v>
      </c>
    </row>
    <row r="15" spans="1:3">
      <c r="A15" s="101">
        <v>8</v>
      </c>
      <c r="B15" s="161" t="s">
        <v>227</v>
      </c>
    </row>
    <row r="16" spans="1:3">
      <c r="A16" s="101">
        <v>9</v>
      </c>
      <c r="B16" s="161" t="s">
        <v>26</v>
      </c>
    </row>
    <row r="17" spans="1:2">
      <c r="A17" s="236" t="s">
        <v>296</v>
      </c>
      <c r="B17" s="235" t="s">
        <v>283</v>
      </c>
    </row>
    <row r="18" spans="1:2">
      <c r="A18" s="101">
        <v>10</v>
      </c>
      <c r="B18" s="161" t="s">
        <v>27</v>
      </c>
    </row>
    <row r="19" spans="1:2">
      <c r="A19" s="101">
        <v>11</v>
      </c>
      <c r="B19" s="162" t="s">
        <v>228</v>
      </c>
    </row>
    <row r="20" spans="1:2">
      <c r="A20" s="101">
        <v>12</v>
      </c>
      <c r="B20" s="162" t="s">
        <v>28</v>
      </c>
    </row>
    <row r="21" spans="1:2">
      <c r="A21" s="287">
        <v>13</v>
      </c>
      <c r="B21" s="288" t="s">
        <v>229</v>
      </c>
    </row>
    <row r="22" spans="1:2">
      <c r="A22" s="287">
        <v>14</v>
      </c>
      <c r="B22" s="289" t="s">
        <v>254</v>
      </c>
    </row>
    <row r="23" spans="1:2">
      <c r="A23" s="290">
        <v>15</v>
      </c>
      <c r="B23" s="291" t="s">
        <v>29</v>
      </c>
    </row>
    <row r="24" spans="1:2">
      <c r="A24" s="290">
        <v>15.1</v>
      </c>
      <c r="B24" s="292" t="s">
        <v>310</v>
      </c>
    </row>
    <row r="25" spans="1:2">
      <c r="A25" s="290">
        <v>16</v>
      </c>
      <c r="B25" s="292" t="s">
        <v>374</v>
      </c>
    </row>
    <row r="26" spans="1:2">
      <c r="A26" s="290">
        <v>17</v>
      </c>
      <c r="B26" s="292" t="s">
        <v>415</v>
      </c>
    </row>
    <row r="27" spans="1:2">
      <c r="A27" s="290">
        <v>18</v>
      </c>
      <c r="B27" s="292" t="s">
        <v>704</v>
      </c>
    </row>
    <row r="28" spans="1:2">
      <c r="A28" s="290">
        <v>19</v>
      </c>
      <c r="B28" s="292" t="s">
        <v>705</v>
      </c>
    </row>
    <row r="29" spans="1:2">
      <c r="A29" s="290">
        <v>20</v>
      </c>
      <c r="B29" s="349" t="s">
        <v>706</v>
      </c>
    </row>
    <row r="30" spans="1:2">
      <c r="A30" s="290">
        <v>21</v>
      </c>
      <c r="B30" s="292" t="s">
        <v>531</v>
      </c>
    </row>
    <row r="31" spans="1:2">
      <c r="A31" s="290">
        <v>22</v>
      </c>
      <c r="B31" s="292" t="s">
        <v>707</v>
      </c>
    </row>
    <row r="32" spans="1:2">
      <c r="A32" s="290">
        <v>23</v>
      </c>
      <c r="B32" s="292" t="s">
        <v>708</v>
      </c>
    </row>
    <row r="33" spans="1:2">
      <c r="A33" s="290">
        <v>24</v>
      </c>
      <c r="B33" s="292" t="s">
        <v>709</v>
      </c>
    </row>
    <row r="34" spans="1:2">
      <c r="A34" s="290">
        <v>25</v>
      </c>
      <c r="B34" s="292" t="s">
        <v>416</v>
      </c>
    </row>
    <row r="35" spans="1:2">
      <c r="A35" s="290">
        <v>26</v>
      </c>
      <c r="B35" s="292" t="s">
        <v>553</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2"/>
  <cols>
    <col min="1" max="1" width="9.5546875" style="51" bestFit="1" customWidth="1"/>
    <col min="2" max="2" width="132.44140625" style="4" customWidth="1"/>
    <col min="3" max="3" width="18.44140625" style="4" customWidth="1"/>
    <col min="4" max="16384" width="9.109375" style="4"/>
  </cols>
  <sheetData>
    <row r="1" spans="1:3">
      <c r="A1" s="2" t="s">
        <v>31</v>
      </c>
      <c r="B1" s="3" t="str">
        <f>'Info '!C2</f>
        <v>JSC "Liberty Bank"</v>
      </c>
    </row>
    <row r="2" spans="1:3" s="41" customFormat="1" ht="15.75" customHeight="1">
      <c r="A2" s="41" t="s">
        <v>32</v>
      </c>
      <c r="B2" s="591">
        <f>'1. key ratios '!B2</f>
        <v>45016</v>
      </c>
    </row>
    <row r="3" spans="1:3" s="41" customFormat="1" ht="15.75" customHeight="1"/>
    <row r="4" spans="1:3" ht="13.8" thickBot="1">
      <c r="A4" s="51" t="s">
        <v>144</v>
      </c>
      <c r="B4" s="87" t="s">
        <v>143</v>
      </c>
    </row>
    <row r="5" spans="1:3">
      <c r="A5" s="52" t="s">
        <v>7</v>
      </c>
      <c r="B5" s="53"/>
      <c r="C5" s="54" t="s">
        <v>36</v>
      </c>
    </row>
    <row r="6" spans="1:3" ht="13.8">
      <c r="A6" s="55">
        <v>1</v>
      </c>
      <c r="B6" s="56" t="s">
        <v>142</v>
      </c>
      <c r="C6" s="644">
        <f>SUM(C7:C11)</f>
        <v>421617221.30104154</v>
      </c>
    </row>
    <row r="7" spans="1:3" ht="13.8">
      <c r="A7" s="55">
        <v>2</v>
      </c>
      <c r="B7" s="57" t="s">
        <v>141</v>
      </c>
      <c r="C7" s="645">
        <v>44490459.25999999</v>
      </c>
    </row>
    <row r="8" spans="1:3" ht="13.8">
      <c r="A8" s="55">
        <v>3</v>
      </c>
      <c r="B8" s="58" t="s">
        <v>140</v>
      </c>
      <c r="C8" s="645">
        <v>36850537.079555564</v>
      </c>
    </row>
    <row r="9" spans="1:3" ht="13.8">
      <c r="A9" s="55">
        <v>4</v>
      </c>
      <c r="B9" s="58" t="s">
        <v>139</v>
      </c>
      <c r="C9" s="645">
        <v>22084149.194463491</v>
      </c>
    </row>
    <row r="10" spans="1:3" ht="13.8">
      <c r="A10" s="55">
        <v>5</v>
      </c>
      <c r="B10" s="58" t="s">
        <v>138</v>
      </c>
      <c r="C10" s="645">
        <v>0</v>
      </c>
    </row>
    <row r="11" spans="1:3" ht="13.8">
      <c r="A11" s="55">
        <v>6</v>
      </c>
      <c r="B11" s="59" t="s">
        <v>137</v>
      </c>
      <c r="C11" s="645">
        <v>318192075.76702249</v>
      </c>
    </row>
    <row r="12" spans="1:3" s="27" customFormat="1" ht="13.8">
      <c r="A12" s="55">
        <v>7</v>
      </c>
      <c r="B12" s="56" t="s">
        <v>136</v>
      </c>
      <c r="C12" s="646">
        <f>SUM(C13:C28)</f>
        <v>82525834.28819488</v>
      </c>
    </row>
    <row r="13" spans="1:3" s="27" customFormat="1" ht="13.8">
      <c r="A13" s="55">
        <v>8</v>
      </c>
      <c r="B13" s="60" t="s">
        <v>135</v>
      </c>
      <c r="C13" s="647">
        <v>22084149.194463491</v>
      </c>
    </row>
    <row r="14" spans="1:3" s="27" customFormat="1" ht="26.4">
      <c r="A14" s="55">
        <v>9</v>
      </c>
      <c r="B14" s="61" t="s">
        <v>134</v>
      </c>
      <c r="C14" s="647">
        <v>3037000.6837313883</v>
      </c>
    </row>
    <row r="15" spans="1:3" s="27" customFormat="1" ht="13.8">
      <c r="A15" s="55">
        <v>10</v>
      </c>
      <c r="B15" s="62" t="s">
        <v>133</v>
      </c>
      <c r="C15" s="647">
        <v>57297951.109999999</v>
      </c>
    </row>
    <row r="16" spans="1:3" s="27" customFormat="1" ht="13.8">
      <c r="A16" s="55">
        <v>11</v>
      </c>
      <c r="B16" s="63" t="s">
        <v>132</v>
      </c>
      <c r="C16" s="647">
        <v>0</v>
      </c>
    </row>
    <row r="17" spans="1:3" s="27" customFormat="1" ht="13.8">
      <c r="A17" s="55">
        <v>12</v>
      </c>
      <c r="B17" s="62" t="s">
        <v>131</v>
      </c>
      <c r="C17" s="647">
        <v>0</v>
      </c>
    </row>
    <row r="18" spans="1:3" s="27" customFormat="1" ht="13.8">
      <c r="A18" s="55">
        <v>13</v>
      </c>
      <c r="B18" s="62" t="s">
        <v>130</v>
      </c>
      <c r="C18" s="647">
        <v>0</v>
      </c>
    </row>
    <row r="19" spans="1:3" s="27" customFormat="1" ht="13.8">
      <c r="A19" s="55">
        <v>14</v>
      </c>
      <c r="B19" s="62" t="s">
        <v>129</v>
      </c>
      <c r="C19" s="647">
        <v>0</v>
      </c>
    </row>
    <row r="20" spans="1:3" s="27" customFormat="1" ht="13.8">
      <c r="A20" s="55">
        <v>15</v>
      </c>
      <c r="B20" s="62" t="s">
        <v>128</v>
      </c>
      <c r="C20" s="647">
        <v>0</v>
      </c>
    </row>
    <row r="21" spans="1:3" s="27" customFormat="1" ht="26.4">
      <c r="A21" s="55">
        <v>16</v>
      </c>
      <c r="B21" s="61" t="s">
        <v>127</v>
      </c>
      <c r="C21" s="647">
        <v>0</v>
      </c>
    </row>
    <row r="22" spans="1:3" s="27" customFormat="1" ht="13.8">
      <c r="A22" s="55">
        <v>17</v>
      </c>
      <c r="B22" s="64" t="s">
        <v>126</v>
      </c>
      <c r="C22" s="647">
        <v>106733.3</v>
      </c>
    </row>
    <row r="23" spans="1:3" s="27" customFormat="1" ht="13.8">
      <c r="A23" s="55">
        <v>18</v>
      </c>
      <c r="B23" s="501" t="s">
        <v>554</v>
      </c>
      <c r="C23" s="647">
        <v>0</v>
      </c>
    </row>
    <row r="24" spans="1:3" s="27" customFormat="1" ht="13.8">
      <c r="A24" s="55">
        <v>19</v>
      </c>
      <c r="B24" s="61" t="s">
        <v>125</v>
      </c>
      <c r="C24" s="647">
        <v>0</v>
      </c>
    </row>
    <row r="25" spans="1:3" s="27" customFormat="1" ht="26.4">
      <c r="A25" s="55">
        <v>20</v>
      </c>
      <c r="B25" s="61" t="s">
        <v>102</v>
      </c>
      <c r="C25" s="647">
        <v>0</v>
      </c>
    </row>
    <row r="26" spans="1:3" s="27" customFormat="1" ht="13.8">
      <c r="A26" s="55">
        <v>21</v>
      </c>
      <c r="B26" s="65" t="s">
        <v>124</v>
      </c>
      <c r="C26" s="647">
        <v>0</v>
      </c>
    </row>
    <row r="27" spans="1:3" s="27" customFormat="1" ht="13.8">
      <c r="A27" s="55">
        <v>22</v>
      </c>
      <c r="B27" s="65" t="s">
        <v>123</v>
      </c>
      <c r="C27" s="647">
        <v>0</v>
      </c>
    </row>
    <row r="28" spans="1:3" s="27" customFormat="1" ht="13.8">
      <c r="A28" s="55">
        <v>23</v>
      </c>
      <c r="B28" s="65" t="s">
        <v>122</v>
      </c>
      <c r="C28" s="647">
        <v>0</v>
      </c>
    </row>
    <row r="29" spans="1:3" s="27" customFormat="1" ht="13.8">
      <c r="A29" s="55">
        <v>24</v>
      </c>
      <c r="B29" s="66" t="s">
        <v>121</v>
      </c>
      <c r="C29" s="646">
        <f>C6-C12</f>
        <v>339091387.01284665</v>
      </c>
    </row>
    <row r="30" spans="1:3" s="27" customFormat="1" ht="13.8">
      <c r="A30" s="67"/>
      <c r="B30" s="68"/>
      <c r="C30" s="647"/>
    </row>
    <row r="31" spans="1:3" s="27" customFormat="1" ht="13.8">
      <c r="A31" s="67">
        <v>25</v>
      </c>
      <c r="B31" s="66" t="s">
        <v>120</v>
      </c>
      <c r="C31" s="646">
        <f>C32+C35</f>
        <v>4565384</v>
      </c>
    </row>
    <row r="32" spans="1:3" s="27" customFormat="1" ht="13.8">
      <c r="A32" s="67">
        <v>26</v>
      </c>
      <c r="B32" s="58" t="s">
        <v>119</v>
      </c>
      <c r="C32" s="648">
        <f>C33+C34</f>
        <v>45653.84</v>
      </c>
    </row>
    <row r="33" spans="1:3" s="27" customFormat="1" ht="13.8">
      <c r="A33" s="67">
        <v>27</v>
      </c>
      <c r="B33" s="69" t="s">
        <v>193</v>
      </c>
      <c r="C33" s="647">
        <v>45653.84</v>
      </c>
    </row>
    <row r="34" spans="1:3" s="27" customFormat="1" ht="13.8">
      <c r="A34" s="67">
        <v>28</v>
      </c>
      <c r="B34" s="69" t="s">
        <v>118</v>
      </c>
      <c r="C34" s="647">
        <v>0</v>
      </c>
    </row>
    <row r="35" spans="1:3" s="27" customFormat="1" ht="13.8">
      <c r="A35" s="67">
        <v>29</v>
      </c>
      <c r="B35" s="58" t="s">
        <v>117</v>
      </c>
      <c r="C35" s="647">
        <v>4519730.16</v>
      </c>
    </row>
    <row r="36" spans="1:3" s="27" customFormat="1" ht="13.8">
      <c r="A36" s="67">
        <v>30</v>
      </c>
      <c r="B36" s="66" t="s">
        <v>116</v>
      </c>
      <c r="C36" s="646">
        <f>SUM(C37:C41)</f>
        <v>0</v>
      </c>
    </row>
    <row r="37" spans="1:3" s="27" customFormat="1" ht="13.8">
      <c r="A37" s="67">
        <v>31</v>
      </c>
      <c r="B37" s="61" t="s">
        <v>115</v>
      </c>
      <c r="C37" s="647">
        <v>0</v>
      </c>
    </row>
    <row r="38" spans="1:3" s="27" customFormat="1" ht="13.8">
      <c r="A38" s="67">
        <v>32</v>
      </c>
      <c r="B38" s="62" t="s">
        <v>114</v>
      </c>
      <c r="C38" s="647">
        <v>0</v>
      </c>
    </row>
    <row r="39" spans="1:3" s="27" customFormat="1" ht="13.8">
      <c r="A39" s="67">
        <v>33</v>
      </c>
      <c r="B39" s="61" t="s">
        <v>113</v>
      </c>
      <c r="C39" s="647">
        <v>0</v>
      </c>
    </row>
    <row r="40" spans="1:3" s="27" customFormat="1" ht="26.4">
      <c r="A40" s="67">
        <v>34</v>
      </c>
      <c r="B40" s="61" t="s">
        <v>102</v>
      </c>
      <c r="C40" s="647">
        <v>0</v>
      </c>
    </row>
    <row r="41" spans="1:3" s="27" customFormat="1" ht="13.8">
      <c r="A41" s="67">
        <v>35</v>
      </c>
      <c r="B41" s="65" t="s">
        <v>112</v>
      </c>
      <c r="C41" s="647">
        <v>0</v>
      </c>
    </row>
    <row r="42" spans="1:3" s="27" customFormat="1" ht="13.8">
      <c r="A42" s="67">
        <v>36</v>
      </c>
      <c r="B42" s="66" t="s">
        <v>111</v>
      </c>
      <c r="C42" s="646">
        <f>C31-C36</f>
        <v>4565384</v>
      </c>
    </row>
    <row r="43" spans="1:3" s="27" customFormat="1" ht="13.8">
      <c r="A43" s="67"/>
      <c r="B43" s="68"/>
      <c r="C43" s="647"/>
    </row>
    <row r="44" spans="1:3" s="27" customFormat="1" ht="13.8">
      <c r="A44" s="67">
        <v>37</v>
      </c>
      <c r="B44" s="70" t="s">
        <v>110</v>
      </c>
      <c r="C44" s="646">
        <f>SUM(C45:C47)</f>
        <v>66670543.840000018</v>
      </c>
    </row>
    <row r="45" spans="1:3" s="27" customFormat="1" ht="13.8">
      <c r="A45" s="67">
        <v>38</v>
      </c>
      <c r="B45" s="58" t="s">
        <v>109</v>
      </c>
      <c r="C45" s="647">
        <v>66670543.840000018</v>
      </c>
    </row>
    <row r="46" spans="1:3" s="27" customFormat="1" ht="13.8">
      <c r="A46" s="67">
        <v>39</v>
      </c>
      <c r="B46" s="58" t="s">
        <v>108</v>
      </c>
      <c r="C46" s="647">
        <v>0</v>
      </c>
    </row>
    <row r="47" spans="1:3" s="27" customFormat="1" ht="13.8">
      <c r="A47" s="67">
        <v>40</v>
      </c>
      <c r="B47" s="58" t="s">
        <v>107</v>
      </c>
      <c r="C47" s="647">
        <v>0</v>
      </c>
    </row>
    <row r="48" spans="1:3" s="27" customFormat="1" ht="13.8">
      <c r="A48" s="67">
        <v>41</v>
      </c>
      <c r="B48" s="70" t="s">
        <v>106</v>
      </c>
      <c r="C48" s="646">
        <f>SUM(C49:C52)</f>
        <v>0</v>
      </c>
    </row>
    <row r="49" spans="1:3" s="27" customFormat="1" ht="13.8">
      <c r="A49" s="67">
        <v>42</v>
      </c>
      <c r="B49" s="61" t="s">
        <v>105</v>
      </c>
      <c r="C49" s="647">
        <v>0</v>
      </c>
    </row>
    <row r="50" spans="1:3" s="27" customFormat="1" ht="13.8">
      <c r="A50" s="67">
        <v>43</v>
      </c>
      <c r="B50" s="62" t="s">
        <v>104</v>
      </c>
      <c r="C50" s="647">
        <v>0</v>
      </c>
    </row>
    <row r="51" spans="1:3" s="27" customFormat="1" ht="13.8">
      <c r="A51" s="67">
        <v>44</v>
      </c>
      <c r="B51" s="61" t="s">
        <v>103</v>
      </c>
      <c r="C51" s="647">
        <v>0</v>
      </c>
    </row>
    <row r="52" spans="1:3" s="27" customFormat="1" ht="26.4">
      <c r="A52" s="67">
        <v>45</v>
      </c>
      <c r="B52" s="61" t="s">
        <v>102</v>
      </c>
      <c r="C52" s="647">
        <v>0</v>
      </c>
    </row>
    <row r="53" spans="1:3" s="27" customFormat="1" ht="14.4" thickBot="1">
      <c r="A53" s="67">
        <v>46</v>
      </c>
      <c r="B53" s="71" t="s">
        <v>101</v>
      </c>
      <c r="C53" s="649">
        <f>C44-C48</f>
        <v>66670543.840000018</v>
      </c>
    </row>
    <row r="56" spans="1:3">
      <c r="B56" s="4" t="s">
        <v>8</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Normal="100" workbookViewId="0">
      <selection activeCell="G28" sqref="G28"/>
    </sheetView>
  </sheetViews>
  <sheetFormatPr defaultColWidth="9.109375" defaultRowHeight="13.8"/>
  <cols>
    <col min="1" max="1" width="9.44140625" style="173" bestFit="1" customWidth="1"/>
    <col min="2" max="2" width="59" style="173" customWidth="1"/>
    <col min="3" max="3" width="16.6640625" style="173" bestFit="1" customWidth="1"/>
    <col min="4" max="4" width="14.33203125" style="173" bestFit="1" customWidth="1"/>
    <col min="5" max="16384" width="9.109375" style="173"/>
  </cols>
  <sheetData>
    <row r="1" spans="1:4">
      <c r="A1" s="218" t="s">
        <v>31</v>
      </c>
      <c r="B1" s="3" t="str">
        <f>'Info '!C2</f>
        <v>JSC "Liberty Bank"</v>
      </c>
    </row>
    <row r="2" spans="1:4" s="148" customFormat="1" ht="15.75" customHeight="1">
      <c r="A2" s="148" t="s">
        <v>32</v>
      </c>
      <c r="B2" s="591">
        <f>'1. key ratios '!B2</f>
        <v>45016</v>
      </c>
    </row>
    <row r="3" spans="1:4" s="148" customFormat="1" ht="15.75" customHeight="1"/>
    <row r="4" spans="1:4" ht="14.4" thickBot="1">
      <c r="A4" s="189" t="s">
        <v>282</v>
      </c>
      <c r="B4" s="226" t="s">
        <v>283</v>
      </c>
    </row>
    <row r="5" spans="1:4" s="227" customFormat="1" ht="12.75" customHeight="1">
      <c r="A5" s="285"/>
      <c r="B5" s="286" t="s">
        <v>286</v>
      </c>
      <c r="C5" s="219" t="s">
        <v>284</v>
      </c>
      <c r="D5" s="220" t="s">
        <v>285</v>
      </c>
    </row>
    <row r="6" spans="1:4" s="228" customFormat="1">
      <c r="A6" s="221">
        <v>1</v>
      </c>
      <c r="B6" s="281" t="s">
        <v>287</v>
      </c>
      <c r="C6" s="281"/>
      <c r="D6" s="222"/>
    </row>
    <row r="7" spans="1:4" s="228" customFormat="1">
      <c r="A7" s="223" t="s">
        <v>273</v>
      </c>
      <c r="B7" s="282" t="s">
        <v>288</v>
      </c>
      <c r="C7" s="274">
        <v>4.4999999999999998E-2</v>
      </c>
      <c r="D7" s="775">
        <v>121949630.08389509</v>
      </c>
    </row>
    <row r="8" spans="1:4" s="228" customFormat="1">
      <c r="A8" s="223" t="s">
        <v>274</v>
      </c>
      <c r="B8" s="282" t="s">
        <v>289</v>
      </c>
      <c r="C8" s="275">
        <v>0.06</v>
      </c>
      <c r="D8" s="775">
        <v>162599506.77852678</v>
      </c>
    </row>
    <row r="9" spans="1:4" s="228" customFormat="1">
      <c r="A9" s="223" t="s">
        <v>275</v>
      </c>
      <c r="B9" s="282" t="s">
        <v>290</v>
      </c>
      <c r="C9" s="275">
        <v>0.08</v>
      </c>
      <c r="D9" s="775">
        <v>216799342.37136906</v>
      </c>
    </row>
    <row r="10" spans="1:4" s="228" customFormat="1">
      <c r="A10" s="221" t="s">
        <v>276</v>
      </c>
      <c r="B10" s="281" t="s">
        <v>291</v>
      </c>
      <c r="C10" s="276"/>
      <c r="D10" s="776"/>
    </row>
    <row r="11" spans="1:4" s="229" customFormat="1">
      <c r="A11" s="224" t="s">
        <v>277</v>
      </c>
      <c r="B11" s="273" t="s">
        <v>357</v>
      </c>
      <c r="C11" s="277">
        <v>0</v>
      </c>
      <c r="D11" s="775">
        <v>0</v>
      </c>
    </row>
    <row r="12" spans="1:4" s="229" customFormat="1">
      <c r="A12" s="224" t="s">
        <v>278</v>
      </c>
      <c r="B12" s="273" t="s">
        <v>292</v>
      </c>
      <c r="C12" s="277">
        <v>0</v>
      </c>
      <c r="D12" s="775">
        <v>0</v>
      </c>
    </row>
    <row r="13" spans="1:4" s="229" customFormat="1">
      <c r="A13" s="224" t="s">
        <v>279</v>
      </c>
      <c r="B13" s="273" t="s">
        <v>293</v>
      </c>
      <c r="C13" s="277">
        <v>0.01</v>
      </c>
      <c r="D13" s="775">
        <v>27099917.796421133</v>
      </c>
    </row>
    <row r="14" spans="1:4" s="229" customFormat="1">
      <c r="A14" s="221" t="s">
        <v>280</v>
      </c>
      <c r="B14" s="281" t="s">
        <v>354</v>
      </c>
      <c r="C14" s="278"/>
      <c r="D14" s="776"/>
    </row>
    <row r="15" spans="1:4" s="229" customFormat="1">
      <c r="A15" s="224">
        <v>3.1</v>
      </c>
      <c r="B15" s="273" t="s">
        <v>298</v>
      </c>
      <c r="C15" s="277">
        <v>3.0924619090060453E-2</v>
      </c>
      <c r="D15" s="775">
        <v>83805463.522627398</v>
      </c>
    </row>
    <row r="16" spans="1:4" s="229" customFormat="1">
      <c r="A16" s="224">
        <v>3.2</v>
      </c>
      <c r="B16" s="273" t="s">
        <v>299</v>
      </c>
      <c r="C16" s="277">
        <v>4.0478977142071729E-2</v>
      </c>
      <c r="D16" s="775">
        <v>109697695.30333538</v>
      </c>
    </row>
    <row r="17" spans="1:6" s="228" customFormat="1">
      <c r="A17" s="224">
        <v>3.3</v>
      </c>
      <c r="B17" s="273" t="s">
        <v>300</v>
      </c>
      <c r="C17" s="277">
        <v>5.3050500894718133E-2</v>
      </c>
      <c r="D17" s="775">
        <v>143766421.33058271</v>
      </c>
    </row>
    <row r="18" spans="1:6" s="227" customFormat="1" ht="12.75" customHeight="1">
      <c r="A18" s="283"/>
      <c r="B18" s="284" t="s">
        <v>353</v>
      </c>
      <c r="C18" s="279" t="s">
        <v>284</v>
      </c>
      <c r="D18" s="777" t="s">
        <v>285</v>
      </c>
    </row>
    <row r="19" spans="1:6" s="228" customFormat="1">
      <c r="A19" s="225">
        <v>4</v>
      </c>
      <c r="B19" s="273" t="s">
        <v>294</v>
      </c>
      <c r="C19" s="277">
        <v>8.5924619090060453E-2</v>
      </c>
      <c r="D19" s="775">
        <v>232855011.40294361</v>
      </c>
    </row>
    <row r="20" spans="1:6" s="228" customFormat="1">
      <c r="A20" s="225">
        <v>5</v>
      </c>
      <c r="B20" s="273" t="s">
        <v>91</v>
      </c>
      <c r="C20" s="277">
        <v>0.11047897714207172</v>
      </c>
      <c r="D20" s="775">
        <v>299397119.87828326</v>
      </c>
    </row>
    <row r="21" spans="1:6" s="228" customFormat="1" ht="14.4" thickBot="1">
      <c r="A21" s="230" t="s">
        <v>281</v>
      </c>
      <c r="B21" s="231" t="s">
        <v>295</v>
      </c>
      <c r="C21" s="280">
        <v>0.14305050089471813</v>
      </c>
      <c r="D21" s="778">
        <v>387665681.49837291</v>
      </c>
    </row>
    <row r="22" spans="1:6">
      <c r="D22" s="779"/>
      <c r="F22" s="189"/>
    </row>
    <row r="23" spans="1:6" ht="53.4">
      <c r="B23" s="188" t="s">
        <v>356</v>
      </c>
    </row>
  </sheetData>
  <conditionalFormatting sqref="C21">
    <cfRule type="cellIs" dxfId="21"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26"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31</v>
      </c>
      <c r="B1" s="3" t="str">
        <f>'Info '!C2</f>
        <v>JSC "Liberty Bank"</v>
      </c>
      <c r="E1" s="4"/>
      <c r="F1" s="4"/>
    </row>
    <row r="2" spans="1:6" s="41" customFormat="1" ht="15.75" customHeight="1">
      <c r="A2" s="2" t="s">
        <v>32</v>
      </c>
      <c r="B2" s="591">
        <f>'1. key ratios '!B2</f>
        <v>45016</v>
      </c>
    </row>
    <row r="3" spans="1:6" s="41" customFormat="1" ht="15.75" customHeight="1">
      <c r="A3" s="72"/>
    </row>
    <row r="4" spans="1:6" s="41" customFormat="1" ht="15.75" customHeight="1" thickBot="1">
      <c r="A4" s="41" t="s">
        <v>48</v>
      </c>
      <c r="B4" s="142" t="s">
        <v>179</v>
      </c>
      <c r="D4" s="17" t="s">
        <v>36</v>
      </c>
    </row>
    <row r="5" spans="1:6" ht="26.4">
      <c r="A5" s="73" t="s">
        <v>7</v>
      </c>
      <c r="B5" s="164" t="s">
        <v>219</v>
      </c>
      <c r="C5" s="74" t="s">
        <v>661</v>
      </c>
      <c r="D5" s="75" t="s">
        <v>50</v>
      </c>
    </row>
    <row r="6" spans="1:6" ht="14.4">
      <c r="A6" s="612">
        <v>1</v>
      </c>
      <c r="B6" s="667" t="s">
        <v>562</v>
      </c>
      <c r="C6" s="650">
        <f>SUM(C7:C9)</f>
        <v>515165051.42000002</v>
      </c>
      <c r="D6" s="76"/>
      <c r="E6" s="77"/>
    </row>
    <row r="7" spans="1:6" ht="14.4">
      <c r="A7" s="612">
        <v>1.1000000000000001</v>
      </c>
      <c r="B7" s="668" t="s">
        <v>563</v>
      </c>
      <c r="C7" s="651">
        <v>316043173.30000001</v>
      </c>
      <c r="D7" s="78"/>
      <c r="E7" s="77"/>
    </row>
    <row r="8" spans="1:6" ht="14.4">
      <c r="A8" s="612">
        <v>1.2</v>
      </c>
      <c r="B8" s="668" t="s">
        <v>564</v>
      </c>
      <c r="C8" s="651">
        <v>81423976.519999996</v>
      </c>
      <c r="D8" s="78"/>
      <c r="E8" s="77"/>
    </row>
    <row r="9" spans="1:6" ht="14.4">
      <c r="A9" s="612">
        <v>1.3</v>
      </c>
      <c r="B9" s="668" t="s">
        <v>565</v>
      </c>
      <c r="C9" s="651">
        <v>117697901.60000002</v>
      </c>
      <c r="D9" s="398"/>
      <c r="E9" s="77"/>
    </row>
    <row r="10" spans="1:6" ht="14.4">
      <c r="A10" s="612">
        <v>2</v>
      </c>
      <c r="B10" s="356" t="s">
        <v>566</v>
      </c>
      <c r="C10" s="652"/>
      <c r="D10" s="398"/>
      <c r="E10" s="77"/>
    </row>
    <row r="11" spans="1:6" ht="14.4">
      <c r="A11" s="612">
        <v>2.1</v>
      </c>
      <c r="B11" s="669" t="s">
        <v>567</v>
      </c>
      <c r="C11" s="653"/>
      <c r="D11" s="399"/>
      <c r="E11" s="79"/>
    </row>
    <row r="12" spans="1:6" ht="14.4">
      <c r="A12" s="612">
        <v>3</v>
      </c>
      <c r="B12" s="358" t="s">
        <v>568</v>
      </c>
      <c r="C12" s="654"/>
      <c r="D12" s="399"/>
      <c r="E12" s="79"/>
    </row>
    <row r="13" spans="1:6" ht="14.4">
      <c r="A13" s="612">
        <v>4</v>
      </c>
      <c r="B13" s="359" t="s">
        <v>569</v>
      </c>
      <c r="C13" s="654">
        <v>85501371</v>
      </c>
      <c r="D13" s="399"/>
      <c r="E13" s="79"/>
    </row>
    <row r="14" spans="1:6" ht="14.4">
      <c r="A14" s="612">
        <v>5</v>
      </c>
      <c r="B14" s="360" t="s">
        <v>570</v>
      </c>
      <c r="C14" s="654">
        <f>SUM(C15:C17)</f>
        <v>0</v>
      </c>
      <c r="D14" s="399"/>
      <c r="E14" s="79"/>
    </row>
    <row r="15" spans="1:6" ht="14.4">
      <c r="A15" s="612">
        <v>5.0999999999999996</v>
      </c>
      <c r="B15" s="361" t="s">
        <v>571</v>
      </c>
      <c r="C15" s="655"/>
      <c r="D15" s="399"/>
      <c r="E15" s="77"/>
    </row>
    <row r="16" spans="1:6" ht="14.4">
      <c r="A16" s="612">
        <v>5.2</v>
      </c>
      <c r="B16" s="361" t="s">
        <v>572</v>
      </c>
      <c r="C16" s="651"/>
      <c r="D16" s="398"/>
      <c r="E16" s="77"/>
    </row>
    <row r="17" spans="1:5" ht="14.4">
      <c r="A17" s="612">
        <v>5.3</v>
      </c>
      <c r="B17" s="362" t="s">
        <v>573</v>
      </c>
      <c r="C17" s="651"/>
      <c r="D17" s="398"/>
      <c r="E17" s="77"/>
    </row>
    <row r="18" spans="1:5" ht="14.4">
      <c r="A18" s="612">
        <v>6</v>
      </c>
      <c r="B18" s="358" t="s">
        <v>574</v>
      </c>
      <c r="C18" s="652">
        <f>SUM(C19:C20)</f>
        <v>2774992676.819211</v>
      </c>
      <c r="D18" s="398"/>
      <c r="E18" s="77"/>
    </row>
    <row r="19" spans="1:5" ht="14.4">
      <c r="A19" s="612">
        <v>6.1</v>
      </c>
      <c r="B19" s="361" t="s">
        <v>572</v>
      </c>
      <c r="C19" s="653">
        <v>270692190.06905276</v>
      </c>
      <c r="D19" s="398"/>
      <c r="E19" s="77"/>
    </row>
    <row r="20" spans="1:5" ht="14.4">
      <c r="A20" s="612">
        <v>6.2</v>
      </c>
      <c r="B20" s="362" t="s">
        <v>573</v>
      </c>
      <c r="C20" s="653">
        <v>2504300486.7501583</v>
      </c>
      <c r="D20" s="398"/>
      <c r="E20" s="77"/>
    </row>
    <row r="21" spans="1:5" ht="14.4">
      <c r="A21" s="612">
        <v>7</v>
      </c>
      <c r="B21" s="356" t="s">
        <v>575</v>
      </c>
      <c r="C21" s="654">
        <v>106733.3</v>
      </c>
      <c r="D21" s="398"/>
      <c r="E21" s="77"/>
    </row>
    <row r="22" spans="1:5" ht="14.4">
      <c r="A22" s="612">
        <v>8</v>
      </c>
      <c r="B22" s="363" t="s">
        <v>576</v>
      </c>
      <c r="C22" s="652"/>
      <c r="D22" s="398"/>
      <c r="E22" s="77"/>
    </row>
    <row r="23" spans="1:5" ht="14.4">
      <c r="A23" s="612">
        <v>9</v>
      </c>
      <c r="B23" s="359" t="s">
        <v>577</v>
      </c>
      <c r="C23" s="652">
        <f>SUM(C24:C25)</f>
        <v>182878808.20000002</v>
      </c>
      <c r="D23" s="400"/>
      <c r="E23" s="77"/>
    </row>
    <row r="24" spans="1:5" ht="14.4">
      <c r="A24" s="612">
        <v>9.1</v>
      </c>
      <c r="B24" s="361" t="s">
        <v>578</v>
      </c>
      <c r="C24" s="656">
        <v>180685706.40000001</v>
      </c>
      <c r="D24" s="401"/>
      <c r="E24" s="77"/>
    </row>
    <row r="25" spans="1:5" ht="14.4">
      <c r="A25" s="612">
        <v>9.1999999999999993</v>
      </c>
      <c r="B25" s="361" t="s">
        <v>579</v>
      </c>
      <c r="C25" s="657">
        <v>2193101.7999999998</v>
      </c>
      <c r="D25" s="670"/>
      <c r="E25" s="81"/>
    </row>
    <row r="26" spans="1:5" ht="14.4">
      <c r="A26" s="612">
        <v>10</v>
      </c>
      <c r="B26" s="359" t="s">
        <v>580</v>
      </c>
      <c r="C26" s="658">
        <f>SUM(C27:C28)</f>
        <v>57297951.110000022</v>
      </c>
      <c r="D26" s="500" t="s">
        <v>703</v>
      </c>
      <c r="E26" s="77"/>
    </row>
    <row r="27" spans="1:5" ht="14.4">
      <c r="A27" s="612">
        <v>10.1</v>
      </c>
      <c r="B27" s="361" t="s">
        <v>581</v>
      </c>
      <c r="C27" s="651"/>
      <c r="D27" s="78"/>
      <c r="E27" s="77"/>
    </row>
    <row r="28" spans="1:5" ht="14.4">
      <c r="A28" s="612">
        <v>10.199999999999999</v>
      </c>
      <c r="B28" s="361" t="s">
        <v>582</v>
      </c>
      <c r="C28" s="651">
        <v>57297951.110000022</v>
      </c>
      <c r="D28" s="78"/>
      <c r="E28" s="77"/>
    </row>
    <row r="29" spans="1:5" ht="14.4">
      <c r="A29" s="612">
        <v>11</v>
      </c>
      <c r="B29" s="359" t="s">
        <v>583</v>
      </c>
      <c r="C29" s="652">
        <f>SUM(C30:C31)</f>
        <v>1982360.89</v>
      </c>
      <c r="D29" s="78"/>
      <c r="E29" s="77"/>
    </row>
    <row r="30" spans="1:5" ht="14.4">
      <c r="A30" s="612">
        <v>11.1</v>
      </c>
      <c r="B30" s="361" t="s">
        <v>584</v>
      </c>
      <c r="C30" s="651">
        <v>1982360.89</v>
      </c>
      <c r="D30" s="78"/>
      <c r="E30" s="77"/>
    </row>
    <row r="31" spans="1:5" ht="14.4">
      <c r="A31" s="612">
        <v>11.2</v>
      </c>
      <c r="B31" s="361" t="s">
        <v>585</v>
      </c>
      <c r="C31" s="651"/>
      <c r="D31" s="78"/>
      <c r="E31" s="77"/>
    </row>
    <row r="32" spans="1:5" ht="14.4">
      <c r="A32" s="612">
        <v>13</v>
      </c>
      <c r="B32" s="359" t="s">
        <v>586</v>
      </c>
      <c r="C32" s="652">
        <v>102482255.30159456</v>
      </c>
      <c r="D32" s="78"/>
      <c r="E32" s="77"/>
    </row>
    <row r="33" spans="1:5" ht="14.4">
      <c r="A33" s="612">
        <v>13.1</v>
      </c>
      <c r="B33" s="671" t="s">
        <v>587</v>
      </c>
      <c r="C33" s="651"/>
      <c r="D33" s="78"/>
      <c r="E33" s="77"/>
    </row>
    <row r="34" spans="1:5" ht="14.4">
      <c r="A34" s="612">
        <v>13.2</v>
      </c>
      <c r="B34" s="671" t="s">
        <v>588</v>
      </c>
      <c r="C34" s="656"/>
      <c r="D34" s="80"/>
      <c r="E34" s="77"/>
    </row>
    <row r="35" spans="1:5" ht="14.4">
      <c r="A35" s="612">
        <v>14</v>
      </c>
      <c r="B35" s="672" t="s">
        <v>589</v>
      </c>
      <c r="C35" s="659">
        <f>SUM(C6,C10,C12,C13,C14,C18,C21,C22,C23,C26,C29,C32)</f>
        <v>3720407208.0408058</v>
      </c>
      <c r="D35" s="80"/>
      <c r="E35" s="77"/>
    </row>
    <row r="36" spans="1:5" ht="14.4">
      <c r="A36" s="612"/>
      <c r="B36" s="673" t="s">
        <v>590</v>
      </c>
      <c r="C36" s="660"/>
      <c r="D36" s="82"/>
      <c r="E36" s="77"/>
    </row>
    <row r="37" spans="1:5" ht="14.4">
      <c r="A37" s="612">
        <v>15</v>
      </c>
      <c r="B37" s="367" t="s">
        <v>591</v>
      </c>
      <c r="C37" s="657"/>
      <c r="D37" s="670"/>
      <c r="E37" s="81"/>
    </row>
    <row r="38" spans="1:5" ht="14.4">
      <c r="A38" s="612">
        <v>15.1</v>
      </c>
      <c r="B38" s="669" t="s">
        <v>567</v>
      </c>
      <c r="C38" s="651"/>
      <c r="D38" s="78"/>
      <c r="E38" s="77"/>
    </row>
    <row r="39" spans="1:5" ht="14.4">
      <c r="A39" s="612">
        <v>16</v>
      </c>
      <c r="B39" s="356" t="s">
        <v>592</v>
      </c>
      <c r="C39" s="652">
        <v>31843819.819999997</v>
      </c>
      <c r="D39" s="78"/>
      <c r="E39" s="77"/>
    </row>
    <row r="40" spans="1:5" ht="14.4">
      <c r="A40" s="612">
        <v>17</v>
      </c>
      <c r="B40" s="356" t="s">
        <v>593</v>
      </c>
      <c r="C40" s="652">
        <f>SUM(C41:C44)</f>
        <v>3123507044.2153044</v>
      </c>
      <c r="D40" s="78"/>
      <c r="E40" s="77"/>
    </row>
    <row r="41" spans="1:5" ht="14.4">
      <c r="A41" s="612">
        <v>17.100000000000001</v>
      </c>
      <c r="B41" s="370" t="s">
        <v>594</v>
      </c>
      <c r="C41" s="651">
        <v>2773523686.095304</v>
      </c>
      <c r="D41" s="78"/>
      <c r="E41" s="77"/>
    </row>
    <row r="42" spans="1:5" ht="14.4">
      <c r="A42" s="612">
        <v>17.2</v>
      </c>
      <c r="B42" s="668" t="s">
        <v>595</v>
      </c>
      <c r="C42" s="656">
        <v>319130382.30000001</v>
      </c>
      <c r="D42" s="78"/>
      <c r="E42" s="77"/>
    </row>
    <row r="43" spans="1:5" ht="14.4">
      <c r="A43" s="612">
        <v>17.3</v>
      </c>
      <c r="B43" s="397" t="s">
        <v>596</v>
      </c>
      <c r="C43" s="661"/>
      <c r="D43" s="80"/>
      <c r="E43" s="77"/>
    </row>
    <row r="44" spans="1:5" ht="14.4">
      <c r="A44" s="612">
        <v>17.399999999999999</v>
      </c>
      <c r="B44" s="674" t="s">
        <v>597</v>
      </c>
      <c r="C44" s="661">
        <v>30852975.82</v>
      </c>
      <c r="D44" s="675"/>
      <c r="E44" s="77"/>
    </row>
    <row r="45" spans="1:5" ht="14.4">
      <c r="A45" s="612">
        <v>18</v>
      </c>
      <c r="B45" s="676" t="s">
        <v>598</v>
      </c>
      <c r="C45" s="662">
        <v>1171226.688459957</v>
      </c>
      <c r="D45" s="677"/>
      <c r="E45" s="81"/>
    </row>
    <row r="46" spans="1:5" ht="14.4">
      <c r="A46" s="612">
        <v>19</v>
      </c>
      <c r="B46" s="676" t="s">
        <v>599</v>
      </c>
      <c r="C46" s="662">
        <f>SUM(C47:C48)</f>
        <v>23047710.300000001</v>
      </c>
      <c r="D46" s="678"/>
    </row>
    <row r="47" spans="1:5" ht="14.4">
      <c r="A47" s="612">
        <v>19.100000000000001</v>
      </c>
      <c r="B47" s="679" t="s">
        <v>600</v>
      </c>
      <c r="C47" s="663">
        <v>5403396.5300000003</v>
      </c>
      <c r="D47" s="678"/>
    </row>
    <row r="48" spans="1:5" ht="14.4">
      <c r="A48" s="612">
        <v>19.2</v>
      </c>
      <c r="B48" s="679" t="s">
        <v>601</v>
      </c>
      <c r="C48" s="663">
        <v>17644313.77</v>
      </c>
      <c r="D48" s="678"/>
    </row>
    <row r="49" spans="1:4" ht="14.4">
      <c r="A49" s="612">
        <v>20</v>
      </c>
      <c r="B49" s="680" t="s">
        <v>602</v>
      </c>
      <c r="C49" s="662">
        <v>89468004.988355994</v>
      </c>
      <c r="D49" s="678"/>
    </row>
    <row r="50" spans="1:4" ht="14.4">
      <c r="A50" s="612">
        <v>21</v>
      </c>
      <c r="B50" s="681" t="s">
        <v>603</v>
      </c>
      <c r="C50" s="662">
        <v>25186796.719999999</v>
      </c>
      <c r="D50" s="678"/>
    </row>
    <row r="51" spans="1:4" ht="14.4">
      <c r="A51" s="612">
        <v>21.1</v>
      </c>
      <c r="B51" s="668" t="s">
        <v>604</v>
      </c>
      <c r="C51" s="663">
        <v>119845.15</v>
      </c>
      <c r="D51" s="678"/>
    </row>
    <row r="52" spans="1:4" ht="14.4">
      <c r="A52" s="612">
        <v>22</v>
      </c>
      <c r="B52" s="682" t="s">
        <v>605</v>
      </c>
      <c r="C52" s="662">
        <f>SUM(C37,C39,C40,C45,C46,C49,C50)</f>
        <v>3294224602.7321205</v>
      </c>
      <c r="D52" s="678"/>
    </row>
    <row r="53" spans="1:4" ht="14.4">
      <c r="A53" s="612"/>
      <c r="B53" s="673" t="s">
        <v>606</v>
      </c>
      <c r="C53" s="664"/>
      <c r="D53" s="678"/>
    </row>
    <row r="54" spans="1:4" ht="14.4">
      <c r="A54" s="612">
        <v>23</v>
      </c>
      <c r="B54" s="680" t="s">
        <v>607</v>
      </c>
      <c r="C54" s="662">
        <v>54628742.530000001</v>
      </c>
      <c r="D54" s="678"/>
    </row>
    <row r="55" spans="1:4" ht="14.4">
      <c r="A55" s="612">
        <v>24</v>
      </c>
      <c r="B55" s="680" t="s">
        <v>608</v>
      </c>
      <c r="C55" s="662">
        <v>61390.64</v>
      </c>
      <c r="D55" s="678"/>
    </row>
    <row r="56" spans="1:4" ht="14.4">
      <c r="A56" s="612">
        <v>25</v>
      </c>
      <c r="B56" s="676" t="s">
        <v>609</v>
      </c>
      <c r="C56" s="662">
        <v>41370267.239999995</v>
      </c>
      <c r="D56" s="678"/>
    </row>
    <row r="57" spans="1:4" ht="14.4">
      <c r="A57" s="612">
        <v>26</v>
      </c>
      <c r="B57" s="676" t="s">
        <v>610</v>
      </c>
      <c r="C57" s="662">
        <v>-10154020.07</v>
      </c>
      <c r="D57" s="678"/>
    </row>
    <row r="58" spans="1:4" ht="14.4">
      <c r="A58" s="612">
        <v>27</v>
      </c>
      <c r="B58" s="676" t="s">
        <v>611</v>
      </c>
      <c r="C58" s="665">
        <f>SUM(C59:C60)</f>
        <v>0</v>
      </c>
      <c r="D58" s="678"/>
    </row>
    <row r="59" spans="1:4" ht="14.4">
      <c r="A59" s="612">
        <v>27.1</v>
      </c>
      <c r="B59" s="674" t="s">
        <v>612</v>
      </c>
      <c r="C59" s="666"/>
      <c r="D59" s="678"/>
    </row>
    <row r="60" spans="1:4" ht="14.4">
      <c r="A60" s="612">
        <v>27.2</v>
      </c>
      <c r="B60" s="674" t="s">
        <v>613</v>
      </c>
      <c r="C60" s="666"/>
      <c r="D60" s="678"/>
    </row>
    <row r="61" spans="1:4" ht="14.4">
      <c r="A61" s="612">
        <v>28</v>
      </c>
      <c r="B61" s="683" t="s">
        <v>614</v>
      </c>
      <c r="C61" s="665"/>
      <c r="D61" s="678"/>
    </row>
    <row r="62" spans="1:4" ht="14.4">
      <c r="A62" s="612">
        <v>29</v>
      </c>
      <c r="B62" s="676" t="s">
        <v>615</v>
      </c>
      <c r="C62" s="662">
        <f>SUM(C63:C65)</f>
        <v>22084149.190000001</v>
      </c>
      <c r="D62" s="678"/>
    </row>
    <row r="63" spans="1:4" ht="14.4">
      <c r="A63" s="612">
        <v>29.1</v>
      </c>
      <c r="B63" s="684" t="s">
        <v>616</v>
      </c>
      <c r="C63" s="663">
        <v>22084149.190000001</v>
      </c>
      <c r="D63" s="678"/>
    </row>
    <row r="64" spans="1:4" ht="14.4">
      <c r="A64" s="612">
        <v>29.2</v>
      </c>
      <c r="B64" s="685" t="s">
        <v>617</v>
      </c>
      <c r="C64" s="666"/>
      <c r="D64" s="678"/>
    </row>
    <row r="65" spans="1:4" ht="14.4">
      <c r="A65" s="612">
        <v>29.3</v>
      </c>
      <c r="B65" s="685" t="s">
        <v>618</v>
      </c>
      <c r="C65" s="666"/>
      <c r="D65" s="678"/>
    </row>
    <row r="66" spans="1:4" ht="14.4">
      <c r="A66" s="612">
        <v>30</v>
      </c>
      <c r="B66" s="672" t="s">
        <v>619</v>
      </c>
      <c r="C66" s="662">
        <v>318192075.75215179</v>
      </c>
      <c r="D66" s="678"/>
    </row>
    <row r="67" spans="1:4" ht="14.4">
      <c r="A67" s="612">
        <v>31</v>
      </c>
      <c r="B67" s="686" t="s">
        <v>620</v>
      </c>
      <c r="C67" s="662">
        <f>SUM(C54,C55,C56,C57,C58,C61,C62,C66)</f>
        <v>426182605.28215182</v>
      </c>
      <c r="D67" s="678"/>
    </row>
    <row r="68" spans="1:4" ht="15" thickBot="1">
      <c r="A68" s="622">
        <v>32</v>
      </c>
      <c r="B68" s="687" t="s">
        <v>621</v>
      </c>
      <c r="C68" s="688">
        <f>SUM(C52,C67)</f>
        <v>3720407208.0142722</v>
      </c>
      <c r="D68" s="689"/>
    </row>
  </sheetData>
  <pageMargins left="0.7" right="0.7" top="0.75" bottom="0.75" header="0.3" footer="0.3"/>
  <pageSetup paperSize="9" scale="44"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2"/>
  <cols>
    <col min="1" max="1" width="10.5546875" style="4" bestFit="1" customWidth="1"/>
    <col min="2" max="2" width="95" style="4" customWidth="1"/>
    <col min="3" max="3" width="16.33203125"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6.33203125" style="4" bestFit="1" customWidth="1"/>
    <col min="12" max="16" width="13" style="16" bestFit="1" customWidth="1"/>
    <col min="17" max="17" width="14.6640625" style="16" customWidth="1"/>
    <col min="18" max="18" width="13" style="16" bestFit="1" customWidth="1"/>
    <col min="19" max="19" width="34.88671875" style="16" customWidth="1"/>
    <col min="20" max="16384" width="9.109375" style="16"/>
  </cols>
  <sheetData>
    <row r="1" spans="1:19">
      <c r="A1" s="2" t="s">
        <v>31</v>
      </c>
      <c r="B1" s="3" t="str">
        <f>'Info '!C2</f>
        <v>JSC "Liberty Bank"</v>
      </c>
    </row>
    <row r="2" spans="1:19">
      <c r="A2" s="2" t="s">
        <v>32</v>
      </c>
      <c r="B2" s="591">
        <f>'1. key ratios '!B2</f>
        <v>45016</v>
      </c>
    </row>
    <row r="4" spans="1:19" ht="27" thickBot="1">
      <c r="A4" s="4" t="s">
        <v>147</v>
      </c>
      <c r="B4" s="180" t="s">
        <v>252</v>
      </c>
    </row>
    <row r="5" spans="1:19" s="171" customFormat="1" ht="13.8">
      <c r="A5" s="166"/>
      <c r="B5" s="167"/>
      <c r="C5" s="168" t="s">
        <v>0</v>
      </c>
      <c r="D5" s="168" t="s">
        <v>1</v>
      </c>
      <c r="E5" s="168" t="s">
        <v>2</v>
      </c>
      <c r="F5" s="168" t="s">
        <v>3</v>
      </c>
      <c r="G5" s="168" t="s">
        <v>4</v>
      </c>
      <c r="H5" s="168" t="s">
        <v>6</v>
      </c>
      <c r="I5" s="168" t="s">
        <v>9</v>
      </c>
      <c r="J5" s="168" t="s">
        <v>10</v>
      </c>
      <c r="K5" s="168" t="s">
        <v>11</v>
      </c>
      <c r="L5" s="168" t="s">
        <v>12</v>
      </c>
      <c r="M5" s="168" t="s">
        <v>13</v>
      </c>
      <c r="N5" s="168" t="s">
        <v>14</v>
      </c>
      <c r="O5" s="168" t="s">
        <v>236</v>
      </c>
      <c r="P5" s="168" t="s">
        <v>237</v>
      </c>
      <c r="Q5" s="168" t="s">
        <v>238</v>
      </c>
      <c r="R5" s="169" t="s">
        <v>239</v>
      </c>
      <c r="S5" s="170" t="s">
        <v>240</v>
      </c>
    </row>
    <row r="6" spans="1:19" s="171" customFormat="1" ht="99" customHeight="1">
      <c r="A6" s="172"/>
      <c r="B6" s="819" t="s">
        <v>241</v>
      </c>
      <c r="C6" s="815">
        <v>0</v>
      </c>
      <c r="D6" s="816"/>
      <c r="E6" s="815">
        <v>0.2</v>
      </c>
      <c r="F6" s="816"/>
      <c r="G6" s="815">
        <v>0.35</v>
      </c>
      <c r="H6" s="816"/>
      <c r="I6" s="815">
        <v>0.5</v>
      </c>
      <c r="J6" s="816"/>
      <c r="K6" s="815">
        <v>0.75</v>
      </c>
      <c r="L6" s="816"/>
      <c r="M6" s="815">
        <v>1</v>
      </c>
      <c r="N6" s="816"/>
      <c r="O6" s="815">
        <v>1.5</v>
      </c>
      <c r="P6" s="816"/>
      <c r="Q6" s="815">
        <v>2.5</v>
      </c>
      <c r="R6" s="816"/>
      <c r="S6" s="817" t="s">
        <v>146</v>
      </c>
    </row>
    <row r="7" spans="1:19" s="171" customFormat="1" ht="30.75" customHeight="1">
      <c r="A7" s="172"/>
      <c r="B7" s="820"/>
      <c r="C7" s="163" t="s">
        <v>149</v>
      </c>
      <c r="D7" s="163" t="s">
        <v>148</v>
      </c>
      <c r="E7" s="163" t="s">
        <v>149</v>
      </c>
      <c r="F7" s="163" t="s">
        <v>148</v>
      </c>
      <c r="G7" s="163" t="s">
        <v>149</v>
      </c>
      <c r="H7" s="163" t="s">
        <v>148</v>
      </c>
      <c r="I7" s="163" t="s">
        <v>149</v>
      </c>
      <c r="J7" s="163" t="s">
        <v>148</v>
      </c>
      <c r="K7" s="163" t="s">
        <v>149</v>
      </c>
      <c r="L7" s="163" t="s">
        <v>148</v>
      </c>
      <c r="M7" s="163" t="s">
        <v>149</v>
      </c>
      <c r="N7" s="163" t="s">
        <v>148</v>
      </c>
      <c r="O7" s="163" t="s">
        <v>149</v>
      </c>
      <c r="P7" s="163" t="s">
        <v>148</v>
      </c>
      <c r="Q7" s="163" t="s">
        <v>149</v>
      </c>
      <c r="R7" s="163" t="s">
        <v>148</v>
      </c>
      <c r="S7" s="818"/>
    </row>
    <row r="8" spans="1:19" s="84" customFormat="1" ht="13.8">
      <c r="A8" s="83">
        <v>1</v>
      </c>
      <c r="B8" s="1" t="s">
        <v>52</v>
      </c>
      <c r="C8" s="690">
        <v>348926095.13494372</v>
      </c>
      <c r="D8" s="690"/>
      <c r="E8" s="690"/>
      <c r="F8" s="691"/>
      <c r="G8" s="690"/>
      <c r="H8" s="690"/>
      <c r="I8" s="690"/>
      <c r="J8" s="690"/>
      <c r="K8" s="690"/>
      <c r="L8" s="690"/>
      <c r="M8" s="690">
        <v>74691112.204679564</v>
      </c>
      <c r="N8" s="690"/>
      <c r="O8" s="690"/>
      <c r="P8" s="690"/>
      <c r="Q8" s="690"/>
      <c r="R8" s="691"/>
      <c r="S8" s="692">
        <f>$C$6*SUM(C8:D8)+$E$6*SUM(E8:F8)+$G$6*SUM(G8:H8)+$I$6*SUM(I8:J8)+$K$6*SUM(K8:L8)+$M$6*SUM(M8:N8)+$O$6*SUM(O8:P8)+$Q$6*SUM(Q8:R8)</f>
        <v>74691112.204679564</v>
      </c>
    </row>
    <row r="9" spans="1:19" s="84" customFormat="1" ht="13.8">
      <c r="A9" s="83">
        <v>2</v>
      </c>
      <c r="B9" s="1" t="s">
        <v>53</v>
      </c>
      <c r="C9" s="690"/>
      <c r="D9" s="690"/>
      <c r="E9" s="690"/>
      <c r="F9" s="690"/>
      <c r="G9" s="690"/>
      <c r="H9" s="690"/>
      <c r="I9" s="690"/>
      <c r="J9" s="690"/>
      <c r="K9" s="690"/>
      <c r="L9" s="690"/>
      <c r="M9" s="690"/>
      <c r="N9" s="690"/>
      <c r="O9" s="690"/>
      <c r="P9" s="690"/>
      <c r="Q9" s="690"/>
      <c r="R9" s="691"/>
      <c r="S9" s="692">
        <f t="shared" ref="S9:S21" si="0">$C$6*SUM(C9:D9)+$E$6*SUM(E9:F9)+$G$6*SUM(G9:H9)+$I$6*SUM(I9:J9)+$K$6*SUM(K9:L9)+$M$6*SUM(M9:N9)+$O$6*SUM(O9:P9)+$Q$6*SUM(Q9:R9)</f>
        <v>0</v>
      </c>
    </row>
    <row r="10" spans="1:19" s="84" customFormat="1" ht="13.8">
      <c r="A10" s="83">
        <v>3</v>
      </c>
      <c r="B10" s="1" t="s">
        <v>165</v>
      </c>
      <c r="C10" s="690"/>
      <c r="D10" s="690"/>
      <c r="E10" s="690"/>
      <c r="F10" s="690"/>
      <c r="G10" s="690"/>
      <c r="H10" s="690"/>
      <c r="I10" s="690"/>
      <c r="J10" s="690"/>
      <c r="K10" s="690"/>
      <c r="L10" s="690"/>
      <c r="M10" s="690"/>
      <c r="N10" s="690"/>
      <c r="O10" s="690"/>
      <c r="P10" s="690"/>
      <c r="Q10" s="690"/>
      <c r="R10" s="691"/>
      <c r="S10" s="692">
        <f t="shared" si="0"/>
        <v>0</v>
      </c>
    </row>
    <row r="11" spans="1:19" s="84" customFormat="1" ht="13.8">
      <c r="A11" s="83">
        <v>4</v>
      </c>
      <c r="B11" s="1" t="s">
        <v>54</v>
      </c>
      <c r="C11" s="690"/>
      <c r="D11" s="690"/>
      <c r="E11" s="690"/>
      <c r="F11" s="690"/>
      <c r="G11" s="690"/>
      <c r="H11" s="690"/>
      <c r="I11" s="690"/>
      <c r="J11" s="690"/>
      <c r="K11" s="690"/>
      <c r="L11" s="690"/>
      <c r="M11" s="690"/>
      <c r="N11" s="690"/>
      <c r="O11" s="690"/>
      <c r="P11" s="690"/>
      <c r="Q11" s="690"/>
      <c r="R11" s="691"/>
      <c r="S11" s="692">
        <f t="shared" si="0"/>
        <v>0</v>
      </c>
    </row>
    <row r="12" spans="1:19" s="84" customFormat="1" ht="13.8">
      <c r="A12" s="83">
        <v>5</v>
      </c>
      <c r="B12" s="1" t="s">
        <v>55</v>
      </c>
      <c r="C12" s="690"/>
      <c r="D12" s="690"/>
      <c r="E12" s="690"/>
      <c r="F12" s="690"/>
      <c r="G12" s="690"/>
      <c r="H12" s="690"/>
      <c r="I12" s="690"/>
      <c r="J12" s="690"/>
      <c r="K12" s="690"/>
      <c r="L12" s="690"/>
      <c r="M12" s="690">
        <v>36369601.948594555</v>
      </c>
      <c r="N12" s="690"/>
      <c r="O12" s="690"/>
      <c r="P12" s="690"/>
      <c r="Q12" s="690"/>
      <c r="R12" s="691"/>
      <c r="S12" s="692">
        <f t="shared" si="0"/>
        <v>36369601.948594555</v>
      </c>
    </row>
    <row r="13" spans="1:19" s="84" customFormat="1" ht="13.8">
      <c r="A13" s="83">
        <v>6</v>
      </c>
      <c r="B13" s="1" t="s">
        <v>56</v>
      </c>
      <c r="C13" s="690"/>
      <c r="D13" s="690"/>
      <c r="E13" s="690">
        <v>71215412.708188608</v>
      </c>
      <c r="F13" s="690"/>
      <c r="G13" s="690"/>
      <c r="H13" s="690"/>
      <c r="I13" s="690">
        <v>38418626.323725857</v>
      </c>
      <c r="J13" s="690"/>
      <c r="K13" s="690"/>
      <c r="L13" s="690"/>
      <c r="M13" s="690">
        <v>8183079.10865313</v>
      </c>
      <c r="N13" s="690"/>
      <c r="O13" s="690"/>
      <c r="P13" s="690"/>
      <c r="Q13" s="690"/>
      <c r="R13" s="691"/>
      <c r="S13" s="692">
        <f t="shared" si="0"/>
        <v>41635474.812153779</v>
      </c>
    </row>
    <row r="14" spans="1:19" s="84" customFormat="1" ht="13.8">
      <c r="A14" s="83">
        <v>7</v>
      </c>
      <c r="B14" s="1" t="s">
        <v>57</v>
      </c>
      <c r="C14" s="690"/>
      <c r="D14" s="690"/>
      <c r="E14" s="690"/>
      <c r="F14" s="690"/>
      <c r="G14" s="690"/>
      <c r="H14" s="690"/>
      <c r="I14" s="690"/>
      <c r="J14" s="690"/>
      <c r="K14" s="690"/>
      <c r="L14" s="690"/>
      <c r="M14" s="690">
        <v>465711458.42914641</v>
      </c>
      <c r="N14" s="690">
        <v>20749450.293449629</v>
      </c>
      <c r="O14" s="690"/>
      <c r="P14" s="690"/>
      <c r="Q14" s="690"/>
      <c r="R14" s="691"/>
      <c r="S14" s="692">
        <f t="shared" si="0"/>
        <v>486460908.72259605</v>
      </c>
    </row>
    <row r="15" spans="1:19" s="84" customFormat="1" ht="13.8">
      <c r="A15" s="83">
        <v>8</v>
      </c>
      <c r="B15" s="1" t="s">
        <v>58</v>
      </c>
      <c r="C15" s="690"/>
      <c r="D15" s="690"/>
      <c r="E15" s="690"/>
      <c r="F15" s="690"/>
      <c r="G15" s="690"/>
      <c r="H15" s="690"/>
      <c r="I15" s="690" t="s">
        <v>5</v>
      </c>
      <c r="J15" s="690"/>
      <c r="K15" s="690">
        <v>1693306568.6302919</v>
      </c>
      <c r="L15" s="690">
        <v>19780056.016362589</v>
      </c>
      <c r="M15" s="690"/>
      <c r="N15" s="690"/>
      <c r="O15" s="690"/>
      <c r="P15" s="690"/>
      <c r="Q15" s="690"/>
      <c r="R15" s="691"/>
      <c r="S15" s="692">
        <f t="shared" si="0"/>
        <v>1284814968.4849911</v>
      </c>
    </row>
    <row r="16" spans="1:19" s="84" customFormat="1" ht="13.8">
      <c r="A16" s="83">
        <v>9</v>
      </c>
      <c r="B16" s="1" t="s">
        <v>59</v>
      </c>
      <c r="C16" s="690"/>
      <c r="D16" s="690"/>
      <c r="E16" s="690"/>
      <c r="F16" s="690"/>
      <c r="G16" s="690">
        <v>354742338.13224441</v>
      </c>
      <c r="H16" s="690"/>
      <c r="I16" s="690"/>
      <c r="J16" s="690"/>
      <c r="K16" s="690"/>
      <c r="L16" s="690"/>
      <c r="M16" s="690"/>
      <c r="N16" s="690"/>
      <c r="O16" s="690"/>
      <c r="P16" s="690"/>
      <c r="Q16" s="690"/>
      <c r="R16" s="691"/>
      <c r="S16" s="692">
        <f t="shared" si="0"/>
        <v>124159818.34628554</v>
      </c>
    </row>
    <row r="17" spans="1:19" s="84" customFormat="1" ht="13.8">
      <c r="A17" s="83">
        <v>10</v>
      </c>
      <c r="B17" s="1" t="s">
        <v>60</v>
      </c>
      <c r="C17" s="690"/>
      <c r="D17" s="690"/>
      <c r="E17" s="690"/>
      <c r="F17" s="690"/>
      <c r="G17" s="690"/>
      <c r="H17" s="690"/>
      <c r="I17" s="690">
        <v>2461627.0556839849</v>
      </c>
      <c r="J17" s="690"/>
      <c r="K17" s="690"/>
      <c r="L17" s="690"/>
      <c r="M17" s="690">
        <v>25627104.196493819</v>
      </c>
      <c r="N17" s="690"/>
      <c r="O17" s="690">
        <v>3243430.7372391121</v>
      </c>
      <c r="P17" s="690"/>
      <c r="Q17" s="690"/>
      <c r="R17" s="691"/>
      <c r="S17" s="692">
        <f t="shared" si="0"/>
        <v>31723063.830194481</v>
      </c>
    </row>
    <row r="18" spans="1:19" s="84" customFormat="1" ht="13.8">
      <c r="A18" s="83">
        <v>11</v>
      </c>
      <c r="B18" s="1" t="s">
        <v>61</v>
      </c>
      <c r="C18" s="690"/>
      <c r="D18" s="690"/>
      <c r="E18" s="690"/>
      <c r="F18" s="690"/>
      <c r="G18" s="690"/>
      <c r="H18" s="690"/>
      <c r="I18" s="690"/>
      <c r="J18" s="690"/>
      <c r="K18" s="690"/>
      <c r="L18" s="690"/>
      <c r="M18" s="690"/>
      <c r="N18" s="690"/>
      <c r="O18" s="690"/>
      <c r="P18" s="690"/>
      <c r="Q18" s="690">
        <v>2193101.7999999998</v>
      </c>
      <c r="R18" s="691"/>
      <c r="S18" s="692">
        <f t="shared" si="0"/>
        <v>5482754.5</v>
      </c>
    </row>
    <row r="19" spans="1:19" s="84" customFormat="1" ht="13.8">
      <c r="A19" s="83">
        <v>12</v>
      </c>
      <c r="B19" s="1" t="s">
        <v>62</v>
      </c>
      <c r="C19" s="690"/>
      <c r="D19" s="690"/>
      <c r="E19" s="690"/>
      <c r="F19" s="690"/>
      <c r="G19" s="690"/>
      <c r="H19" s="690"/>
      <c r="I19" s="690"/>
      <c r="J19" s="690"/>
      <c r="K19" s="690"/>
      <c r="L19" s="690"/>
      <c r="M19" s="690"/>
      <c r="N19" s="690"/>
      <c r="O19" s="690"/>
      <c r="P19" s="690"/>
      <c r="Q19" s="690"/>
      <c r="R19" s="691"/>
      <c r="S19" s="692">
        <f t="shared" si="0"/>
        <v>0</v>
      </c>
    </row>
    <row r="20" spans="1:19" s="84" customFormat="1" ht="13.8">
      <c r="A20" s="83">
        <v>13</v>
      </c>
      <c r="B20" s="1" t="s">
        <v>145</v>
      </c>
      <c r="C20" s="690"/>
      <c r="D20" s="690"/>
      <c r="E20" s="690"/>
      <c r="F20" s="690"/>
      <c r="G20" s="690"/>
      <c r="H20" s="690"/>
      <c r="I20" s="690"/>
      <c r="J20" s="690"/>
      <c r="K20" s="690"/>
      <c r="L20" s="690"/>
      <c r="M20" s="690"/>
      <c r="N20" s="690"/>
      <c r="O20" s="690"/>
      <c r="P20" s="690"/>
      <c r="Q20" s="690"/>
      <c r="R20" s="691"/>
      <c r="S20" s="692">
        <f t="shared" si="0"/>
        <v>0</v>
      </c>
    </row>
    <row r="21" spans="1:19" s="84" customFormat="1" ht="13.8">
      <c r="A21" s="83">
        <v>14</v>
      </c>
      <c r="B21" s="1" t="s">
        <v>64</v>
      </c>
      <c r="C21" s="690">
        <v>316043173.30000001</v>
      </c>
      <c r="D21" s="690"/>
      <c r="E21" s="690"/>
      <c r="F21" s="690"/>
      <c r="G21" s="690"/>
      <c r="H21" s="690"/>
      <c r="I21" s="690"/>
      <c r="J21" s="690"/>
      <c r="K21" s="690"/>
      <c r="L21" s="690"/>
      <c r="M21" s="690">
        <v>199782666.11300004</v>
      </c>
      <c r="N21" s="690"/>
      <c r="O21" s="690"/>
      <c r="P21" s="690"/>
      <c r="Q21" s="690"/>
      <c r="R21" s="691"/>
      <c r="S21" s="692">
        <f t="shared" si="0"/>
        <v>199782666.11300004</v>
      </c>
    </row>
    <row r="22" spans="1:19" ht="14.4" thickBot="1">
      <c r="A22" s="85"/>
      <c r="B22" s="86" t="s">
        <v>65</v>
      </c>
      <c r="C22" s="178">
        <f>SUM(C8:C21)</f>
        <v>664969268.43494368</v>
      </c>
      <c r="D22" s="178">
        <f t="shared" ref="D22:S22" si="1">SUM(D8:D21)</f>
        <v>0</v>
      </c>
      <c r="E22" s="178">
        <f t="shared" si="1"/>
        <v>71215412.708188608</v>
      </c>
      <c r="F22" s="178">
        <f t="shared" si="1"/>
        <v>0</v>
      </c>
      <c r="G22" s="178">
        <f t="shared" si="1"/>
        <v>354742338.13224441</v>
      </c>
      <c r="H22" s="178">
        <f t="shared" si="1"/>
        <v>0</v>
      </c>
      <c r="I22" s="178">
        <f t="shared" si="1"/>
        <v>40880253.379409842</v>
      </c>
      <c r="J22" s="178">
        <f t="shared" si="1"/>
        <v>0</v>
      </c>
      <c r="K22" s="178">
        <f t="shared" si="1"/>
        <v>1693306568.6302919</v>
      </c>
      <c r="L22" s="178">
        <f t="shared" si="1"/>
        <v>19780056.016362589</v>
      </c>
      <c r="M22" s="178">
        <f t="shared" si="1"/>
        <v>810365022.00056756</v>
      </c>
      <c r="N22" s="178">
        <f t="shared" si="1"/>
        <v>20749450.293449629</v>
      </c>
      <c r="O22" s="178">
        <f t="shared" si="1"/>
        <v>3243430.7372391121</v>
      </c>
      <c r="P22" s="178">
        <f t="shared" si="1"/>
        <v>0</v>
      </c>
      <c r="Q22" s="178">
        <f t="shared" si="1"/>
        <v>2193101.7999999998</v>
      </c>
      <c r="R22" s="178">
        <f t="shared" si="1"/>
        <v>0</v>
      </c>
      <c r="S22" s="693">
        <f t="shared" si="1"/>
        <v>2285120368.9624953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O7"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6"/>
  </cols>
  <sheetData>
    <row r="1" spans="1:22">
      <c r="A1" s="2" t="s">
        <v>31</v>
      </c>
      <c r="B1" s="3" t="str">
        <f>'Info '!C2</f>
        <v>JSC "Liberty Bank"</v>
      </c>
    </row>
    <row r="2" spans="1:22">
      <c r="A2" s="2" t="s">
        <v>32</v>
      </c>
      <c r="B2" s="591">
        <f>'1. key ratios '!B2</f>
        <v>45016</v>
      </c>
    </row>
    <row r="4" spans="1:22" ht="13.8" thickBot="1">
      <c r="A4" s="4" t="s">
        <v>244</v>
      </c>
      <c r="B4" s="87" t="s">
        <v>51</v>
      </c>
      <c r="V4" s="17" t="s">
        <v>36</v>
      </c>
    </row>
    <row r="5" spans="1:22" ht="12.75" customHeight="1">
      <c r="A5" s="88"/>
      <c r="B5" s="89"/>
      <c r="C5" s="821" t="s">
        <v>170</v>
      </c>
      <c r="D5" s="822"/>
      <c r="E5" s="822"/>
      <c r="F5" s="822"/>
      <c r="G5" s="822"/>
      <c r="H5" s="822"/>
      <c r="I5" s="822"/>
      <c r="J5" s="822"/>
      <c r="K5" s="822"/>
      <c r="L5" s="823"/>
      <c r="M5" s="824" t="s">
        <v>171</v>
      </c>
      <c r="N5" s="825"/>
      <c r="O5" s="825"/>
      <c r="P5" s="825"/>
      <c r="Q5" s="825"/>
      <c r="R5" s="825"/>
      <c r="S5" s="826"/>
      <c r="T5" s="829" t="s">
        <v>242</v>
      </c>
      <c r="U5" s="829" t="s">
        <v>243</v>
      </c>
      <c r="V5" s="827" t="s">
        <v>77</v>
      </c>
    </row>
    <row r="6" spans="1:22" s="50" customFormat="1" ht="105.6">
      <c r="A6" s="47"/>
      <c r="B6" s="90"/>
      <c r="C6" s="91" t="s">
        <v>66</v>
      </c>
      <c r="D6" s="145" t="s">
        <v>67</v>
      </c>
      <c r="E6" s="112" t="s">
        <v>173</v>
      </c>
      <c r="F6" s="112" t="s">
        <v>174</v>
      </c>
      <c r="G6" s="145" t="s">
        <v>177</v>
      </c>
      <c r="H6" s="145" t="s">
        <v>172</v>
      </c>
      <c r="I6" s="145" t="s">
        <v>68</v>
      </c>
      <c r="J6" s="145" t="s">
        <v>69</v>
      </c>
      <c r="K6" s="92" t="s">
        <v>70</v>
      </c>
      <c r="L6" s="93" t="s">
        <v>71</v>
      </c>
      <c r="M6" s="91" t="s">
        <v>175</v>
      </c>
      <c r="N6" s="92" t="s">
        <v>72</v>
      </c>
      <c r="O6" s="92" t="s">
        <v>73</v>
      </c>
      <c r="P6" s="92" t="s">
        <v>74</v>
      </c>
      <c r="Q6" s="92" t="s">
        <v>75</v>
      </c>
      <c r="R6" s="92" t="s">
        <v>76</v>
      </c>
      <c r="S6" s="165" t="s">
        <v>176</v>
      </c>
      <c r="T6" s="830"/>
      <c r="U6" s="830"/>
      <c r="V6" s="828"/>
    </row>
    <row r="7" spans="1:22" s="84" customFormat="1" ht="13.8">
      <c r="A7" s="94">
        <v>1</v>
      </c>
      <c r="B7" s="1" t="s">
        <v>52</v>
      </c>
      <c r="C7" s="694"/>
      <c r="D7" s="690"/>
      <c r="E7" s="690"/>
      <c r="F7" s="690"/>
      <c r="G7" s="690"/>
      <c r="H7" s="690"/>
      <c r="I7" s="690"/>
      <c r="J7" s="690"/>
      <c r="K7" s="690"/>
      <c r="L7" s="695"/>
      <c r="M7" s="694"/>
      <c r="N7" s="690"/>
      <c r="O7" s="690"/>
      <c r="P7" s="690"/>
      <c r="Q7" s="690"/>
      <c r="R7" s="690"/>
      <c r="S7" s="695"/>
      <c r="T7" s="696"/>
      <c r="U7" s="697"/>
      <c r="V7" s="698">
        <f>SUM(C7:S7)</f>
        <v>0</v>
      </c>
    </row>
    <row r="8" spans="1:22" s="84" customFormat="1" ht="13.8">
      <c r="A8" s="94">
        <v>2</v>
      </c>
      <c r="B8" s="1" t="s">
        <v>53</v>
      </c>
      <c r="C8" s="694"/>
      <c r="D8" s="690"/>
      <c r="E8" s="690"/>
      <c r="F8" s="690"/>
      <c r="G8" s="690"/>
      <c r="H8" s="690"/>
      <c r="I8" s="690"/>
      <c r="J8" s="690"/>
      <c r="K8" s="690"/>
      <c r="L8" s="695"/>
      <c r="M8" s="694"/>
      <c r="N8" s="690"/>
      <c r="O8" s="690"/>
      <c r="P8" s="690"/>
      <c r="Q8" s="690"/>
      <c r="R8" s="690"/>
      <c r="S8" s="695"/>
      <c r="T8" s="697"/>
      <c r="U8" s="697"/>
      <c r="V8" s="698">
        <f t="shared" ref="V8:V20" si="0">SUM(C8:S8)</f>
        <v>0</v>
      </c>
    </row>
    <row r="9" spans="1:22" s="84" customFormat="1" ht="13.8">
      <c r="A9" s="94">
        <v>3</v>
      </c>
      <c r="B9" s="1" t="s">
        <v>166</v>
      </c>
      <c r="C9" s="694"/>
      <c r="D9" s="690"/>
      <c r="E9" s="690"/>
      <c r="F9" s="690"/>
      <c r="G9" s="690"/>
      <c r="H9" s="690"/>
      <c r="I9" s="690"/>
      <c r="J9" s="690"/>
      <c r="K9" s="690"/>
      <c r="L9" s="695"/>
      <c r="M9" s="694"/>
      <c r="N9" s="690"/>
      <c r="O9" s="690"/>
      <c r="P9" s="690"/>
      <c r="Q9" s="690"/>
      <c r="R9" s="690"/>
      <c r="S9" s="695"/>
      <c r="T9" s="697"/>
      <c r="U9" s="697"/>
      <c r="V9" s="698">
        <f>SUM(C9:S9)</f>
        <v>0</v>
      </c>
    </row>
    <row r="10" spans="1:22" s="84" customFormat="1" ht="13.8">
      <c r="A10" s="94">
        <v>4</v>
      </c>
      <c r="B10" s="1" t="s">
        <v>54</v>
      </c>
      <c r="C10" s="694"/>
      <c r="D10" s="690"/>
      <c r="E10" s="690"/>
      <c r="F10" s="690"/>
      <c r="G10" s="690"/>
      <c r="H10" s="690"/>
      <c r="I10" s="690"/>
      <c r="J10" s="690"/>
      <c r="K10" s="690"/>
      <c r="L10" s="695"/>
      <c r="M10" s="694"/>
      <c r="N10" s="690"/>
      <c r="O10" s="690"/>
      <c r="P10" s="690"/>
      <c r="Q10" s="690"/>
      <c r="R10" s="690"/>
      <c r="S10" s="695"/>
      <c r="T10" s="697"/>
      <c r="U10" s="697"/>
      <c r="V10" s="698">
        <f t="shared" si="0"/>
        <v>0</v>
      </c>
    </row>
    <row r="11" spans="1:22" s="84" customFormat="1" ht="13.8">
      <c r="A11" s="94">
        <v>5</v>
      </c>
      <c r="B11" s="1" t="s">
        <v>55</v>
      </c>
      <c r="C11" s="694"/>
      <c r="D11" s="690">
        <v>36216548.108594552</v>
      </c>
      <c r="E11" s="690"/>
      <c r="F11" s="690"/>
      <c r="G11" s="690"/>
      <c r="H11" s="690"/>
      <c r="I11" s="690"/>
      <c r="J11" s="690"/>
      <c r="K11" s="690"/>
      <c r="L11" s="695"/>
      <c r="M11" s="694"/>
      <c r="N11" s="690"/>
      <c r="O11" s="690"/>
      <c r="P11" s="690"/>
      <c r="Q11" s="690"/>
      <c r="R11" s="690"/>
      <c r="S11" s="695"/>
      <c r="T11" s="697">
        <v>36216548.108594552</v>
      </c>
      <c r="U11" s="697"/>
      <c r="V11" s="698">
        <f t="shared" si="0"/>
        <v>36216548.108594552</v>
      </c>
    </row>
    <row r="12" spans="1:22" s="84" customFormat="1" ht="13.8">
      <c r="A12" s="94">
        <v>6</v>
      </c>
      <c r="B12" s="1" t="s">
        <v>56</v>
      </c>
      <c r="C12" s="694"/>
      <c r="D12" s="690"/>
      <c r="E12" s="690"/>
      <c r="F12" s="690"/>
      <c r="G12" s="690"/>
      <c r="H12" s="690"/>
      <c r="I12" s="690"/>
      <c r="J12" s="690"/>
      <c r="K12" s="690"/>
      <c r="L12" s="695"/>
      <c r="M12" s="694"/>
      <c r="N12" s="690"/>
      <c r="O12" s="690"/>
      <c r="P12" s="690"/>
      <c r="Q12" s="690"/>
      <c r="R12" s="690"/>
      <c r="S12" s="695"/>
      <c r="T12" s="697"/>
      <c r="U12" s="697"/>
      <c r="V12" s="698">
        <f t="shared" si="0"/>
        <v>0</v>
      </c>
    </row>
    <row r="13" spans="1:22" s="84" customFormat="1" ht="13.8">
      <c r="A13" s="94">
        <v>7</v>
      </c>
      <c r="B13" s="1" t="s">
        <v>57</v>
      </c>
      <c r="C13" s="694"/>
      <c r="D13" s="690">
        <v>7782801.6404656339</v>
      </c>
      <c r="E13" s="690"/>
      <c r="F13" s="690"/>
      <c r="G13" s="690"/>
      <c r="H13" s="690"/>
      <c r="I13" s="690"/>
      <c r="J13" s="690"/>
      <c r="K13" s="690"/>
      <c r="L13" s="695"/>
      <c r="M13" s="694"/>
      <c r="N13" s="690"/>
      <c r="O13" s="690"/>
      <c r="P13" s="690"/>
      <c r="Q13" s="690"/>
      <c r="R13" s="690"/>
      <c r="S13" s="695"/>
      <c r="T13" s="697">
        <v>7782801.6404656339</v>
      </c>
      <c r="U13" s="697"/>
      <c r="V13" s="698">
        <f t="shared" si="0"/>
        <v>7782801.6404656339</v>
      </c>
    </row>
    <row r="14" spans="1:22" s="84" customFormat="1" ht="13.8">
      <c r="A14" s="94">
        <v>8</v>
      </c>
      <c r="B14" s="1" t="s">
        <v>58</v>
      </c>
      <c r="C14" s="694"/>
      <c r="D14" s="690">
        <v>8712725.2163509727</v>
      </c>
      <c r="E14" s="690"/>
      <c r="F14" s="690"/>
      <c r="G14" s="690"/>
      <c r="H14" s="690"/>
      <c r="I14" s="690"/>
      <c r="J14" s="690"/>
      <c r="K14" s="690"/>
      <c r="L14" s="695"/>
      <c r="M14" s="694"/>
      <c r="N14" s="690"/>
      <c r="O14" s="690"/>
      <c r="P14" s="690"/>
      <c r="Q14" s="690"/>
      <c r="R14" s="690"/>
      <c r="S14" s="695"/>
      <c r="T14" s="697">
        <v>6848061.9428509716</v>
      </c>
      <c r="U14" s="697">
        <v>1864663.2735000001</v>
      </c>
      <c r="V14" s="698">
        <f t="shared" si="0"/>
        <v>8712725.2163509727</v>
      </c>
    </row>
    <row r="15" spans="1:22" s="84" customFormat="1" ht="13.8">
      <c r="A15" s="94">
        <v>9</v>
      </c>
      <c r="B15" s="1" t="s">
        <v>59</v>
      </c>
      <c r="C15" s="694"/>
      <c r="D15" s="690">
        <v>257305.99974492277</v>
      </c>
      <c r="E15" s="690"/>
      <c r="F15" s="690"/>
      <c r="G15" s="690"/>
      <c r="H15" s="690"/>
      <c r="I15" s="690"/>
      <c r="J15" s="690"/>
      <c r="K15" s="690"/>
      <c r="L15" s="695"/>
      <c r="M15" s="694"/>
      <c r="N15" s="690"/>
      <c r="O15" s="690"/>
      <c r="P15" s="690"/>
      <c r="Q15" s="690"/>
      <c r="R15" s="690"/>
      <c r="S15" s="695"/>
      <c r="T15" s="697">
        <v>257305.99974492277</v>
      </c>
      <c r="U15" s="697"/>
      <c r="V15" s="698">
        <f t="shared" si="0"/>
        <v>257305.99974492277</v>
      </c>
    </row>
    <row r="16" spans="1:22" s="84" customFormat="1" ht="13.8">
      <c r="A16" s="94">
        <v>10</v>
      </c>
      <c r="B16" s="1" t="s">
        <v>60</v>
      </c>
      <c r="C16" s="694"/>
      <c r="D16" s="690"/>
      <c r="E16" s="690"/>
      <c r="F16" s="690"/>
      <c r="G16" s="690"/>
      <c r="H16" s="690"/>
      <c r="I16" s="690"/>
      <c r="J16" s="690"/>
      <c r="K16" s="690"/>
      <c r="L16" s="695"/>
      <c r="M16" s="694"/>
      <c r="N16" s="690"/>
      <c r="O16" s="690"/>
      <c r="P16" s="690"/>
      <c r="Q16" s="690"/>
      <c r="R16" s="690"/>
      <c r="S16" s="695"/>
      <c r="T16" s="697"/>
      <c r="U16" s="697"/>
      <c r="V16" s="698">
        <f t="shared" si="0"/>
        <v>0</v>
      </c>
    </row>
    <row r="17" spans="1:22" s="84" customFormat="1" ht="13.8">
      <c r="A17" s="94">
        <v>11</v>
      </c>
      <c r="B17" s="1" t="s">
        <v>61</v>
      </c>
      <c r="C17" s="694"/>
      <c r="D17" s="690"/>
      <c r="E17" s="690"/>
      <c r="F17" s="690"/>
      <c r="G17" s="690"/>
      <c r="H17" s="690"/>
      <c r="I17" s="690"/>
      <c r="J17" s="690"/>
      <c r="K17" s="690"/>
      <c r="L17" s="695"/>
      <c r="M17" s="694"/>
      <c r="N17" s="690"/>
      <c r="O17" s="690"/>
      <c r="P17" s="690"/>
      <c r="Q17" s="690"/>
      <c r="R17" s="690"/>
      <c r="S17" s="695"/>
      <c r="T17" s="697"/>
      <c r="U17" s="697"/>
      <c r="V17" s="698">
        <f t="shared" si="0"/>
        <v>0</v>
      </c>
    </row>
    <row r="18" spans="1:22" s="84" customFormat="1" ht="13.8">
      <c r="A18" s="94">
        <v>12</v>
      </c>
      <c r="B18" s="1" t="s">
        <v>62</v>
      </c>
      <c r="C18" s="694"/>
      <c r="D18" s="690"/>
      <c r="E18" s="690"/>
      <c r="F18" s="690"/>
      <c r="G18" s="690"/>
      <c r="H18" s="690"/>
      <c r="I18" s="690"/>
      <c r="J18" s="690"/>
      <c r="K18" s="690"/>
      <c r="L18" s="695"/>
      <c r="M18" s="694"/>
      <c r="N18" s="690"/>
      <c r="O18" s="690"/>
      <c r="P18" s="690"/>
      <c r="Q18" s="690"/>
      <c r="R18" s="690"/>
      <c r="S18" s="695"/>
      <c r="T18" s="697"/>
      <c r="U18" s="697"/>
      <c r="V18" s="698">
        <f t="shared" si="0"/>
        <v>0</v>
      </c>
    </row>
    <row r="19" spans="1:22" s="84" customFormat="1" ht="13.8">
      <c r="A19" s="94">
        <v>13</v>
      </c>
      <c r="B19" s="1" t="s">
        <v>63</v>
      </c>
      <c r="C19" s="694"/>
      <c r="D19" s="690"/>
      <c r="E19" s="690"/>
      <c r="F19" s="690"/>
      <c r="G19" s="690"/>
      <c r="H19" s="690"/>
      <c r="I19" s="690"/>
      <c r="J19" s="690"/>
      <c r="K19" s="690"/>
      <c r="L19" s="695"/>
      <c r="M19" s="694"/>
      <c r="N19" s="690"/>
      <c r="O19" s="690"/>
      <c r="P19" s="690"/>
      <c r="Q19" s="690"/>
      <c r="R19" s="690"/>
      <c r="S19" s="695"/>
      <c r="T19" s="697"/>
      <c r="U19" s="697"/>
      <c r="V19" s="698">
        <f t="shared" si="0"/>
        <v>0</v>
      </c>
    </row>
    <row r="20" spans="1:22" s="84" customFormat="1" ht="13.8">
      <c r="A20" s="94">
        <v>14</v>
      </c>
      <c r="B20" s="1" t="s">
        <v>64</v>
      </c>
      <c r="C20" s="694"/>
      <c r="D20" s="690"/>
      <c r="E20" s="690"/>
      <c r="F20" s="690"/>
      <c r="G20" s="690"/>
      <c r="H20" s="690"/>
      <c r="I20" s="690"/>
      <c r="J20" s="690"/>
      <c r="K20" s="690"/>
      <c r="L20" s="695"/>
      <c r="M20" s="694"/>
      <c r="N20" s="690"/>
      <c r="O20" s="690"/>
      <c r="P20" s="690"/>
      <c r="Q20" s="690"/>
      <c r="R20" s="690"/>
      <c r="S20" s="695"/>
      <c r="T20" s="697"/>
      <c r="U20" s="697"/>
      <c r="V20" s="698">
        <f t="shared" si="0"/>
        <v>0</v>
      </c>
    </row>
    <row r="21" spans="1:22" ht="14.4" thickBot="1">
      <c r="A21" s="85"/>
      <c r="B21" s="96" t="s">
        <v>65</v>
      </c>
      <c r="C21" s="699">
        <f>SUM(C7:C20)</f>
        <v>0</v>
      </c>
      <c r="D21" s="178">
        <f t="shared" ref="D21:V21" si="1">SUM(D7:D20)</f>
        <v>52969380.965156078</v>
      </c>
      <c r="E21" s="178">
        <f t="shared" si="1"/>
        <v>0</v>
      </c>
      <c r="F21" s="178">
        <f t="shared" si="1"/>
        <v>0</v>
      </c>
      <c r="G21" s="178">
        <f t="shared" si="1"/>
        <v>0</v>
      </c>
      <c r="H21" s="178">
        <f t="shared" si="1"/>
        <v>0</v>
      </c>
      <c r="I21" s="178">
        <f t="shared" si="1"/>
        <v>0</v>
      </c>
      <c r="J21" s="178">
        <f t="shared" si="1"/>
        <v>0</v>
      </c>
      <c r="K21" s="178">
        <f t="shared" si="1"/>
        <v>0</v>
      </c>
      <c r="L21" s="700">
        <f t="shared" si="1"/>
        <v>0</v>
      </c>
      <c r="M21" s="699">
        <f t="shared" si="1"/>
        <v>0</v>
      </c>
      <c r="N21" s="178">
        <f t="shared" si="1"/>
        <v>0</v>
      </c>
      <c r="O21" s="178">
        <f t="shared" si="1"/>
        <v>0</v>
      </c>
      <c r="P21" s="178">
        <f t="shared" si="1"/>
        <v>0</v>
      </c>
      <c r="Q21" s="178">
        <f t="shared" si="1"/>
        <v>0</v>
      </c>
      <c r="R21" s="178">
        <f t="shared" si="1"/>
        <v>0</v>
      </c>
      <c r="S21" s="700">
        <f t="shared" si="1"/>
        <v>0</v>
      </c>
      <c r="T21" s="700">
        <f>SUM(T7:T20)</f>
        <v>51104717.691656075</v>
      </c>
      <c r="U21" s="700">
        <f t="shared" si="1"/>
        <v>1864663.2735000001</v>
      </c>
      <c r="V21" s="701">
        <f t="shared" si="1"/>
        <v>52969380.965156078</v>
      </c>
    </row>
    <row r="24" spans="1:22">
      <c r="A24" s="7"/>
      <c r="B24" s="7"/>
      <c r="C24" s="25"/>
      <c r="D24" s="25"/>
      <c r="E24" s="25"/>
    </row>
    <row r="25" spans="1:22">
      <c r="A25" s="97"/>
      <c r="B25" s="97"/>
      <c r="C25" s="7"/>
      <c r="D25" s="25"/>
      <c r="E25" s="25"/>
    </row>
    <row r="26" spans="1:22">
      <c r="A26" s="97"/>
      <c r="B26" s="26"/>
      <c r="C26" s="7"/>
      <c r="D26" s="25"/>
      <c r="E26" s="25"/>
    </row>
    <row r="27" spans="1:22">
      <c r="A27" s="97"/>
      <c r="B27" s="97"/>
      <c r="C27" s="7"/>
      <c r="D27" s="25"/>
      <c r="E27" s="25"/>
    </row>
    <row r="28" spans="1:22">
      <c r="A28" s="97"/>
      <c r="B28" s="26"/>
      <c r="C28" s="7"/>
      <c r="D28" s="25"/>
      <c r="E28" s="25"/>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8"/>
  <cols>
    <col min="1" max="1" width="10.5546875" style="4" bestFit="1" customWidth="1"/>
    <col min="2" max="2" width="101.88671875" style="4" customWidth="1"/>
    <col min="3" max="3" width="26.109375" style="173" bestFit="1" customWidth="1"/>
    <col min="4" max="4" width="14.88671875" style="173" bestFit="1" customWidth="1"/>
    <col min="5" max="5" width="17.6640625" style="173" customWidth="1"/>
    <col min="6" max="6" width="15.88671875" style="173" customWidth="1"/>
    <col min="7" max="7" width="17.44140625" style="173" customWidth="1"/>
    <col min="8" max="8" width="15.33203125" style="173" customWidth="1"/>
    <col min="9" max="16384" width="9.109375" style="16"/>
  </cols>
  <sheetData>
    <row r="1" spans="1:9">
      <c r="A1" s="2" t="s">
        <v>31</v>
      </c>
      <c r="B1" s="4" t="str">
        <f>'Info '!C2</f>
        <v>JSC "Liberty Bank"</v>
      </c>
      <c r="C1" s="3"/>
    </row>
    <row r="2" spans="1:9">
      <c r="A2" s="2" t="s">
        <v>32</v>
      </c>
      <c r="B2" s="591">
        <f>'1. key ratios '!B2</f>
        <v>45016</v>
      </c>
      <c r="C2" s="303"/>
    </row>
    <row r="4" spans="1:9" ht="14.4" thickBot="1">
      <c r="A4" s="2" t="s">
        <v>151</v>
      </c>
      <c r="B4" s="87" t="s">
        <v>253</v>
      </c>
    </row>
    <row r="5" spans="1:9">
      <c r="A5" s="88"/>
      <c r="B5" s="98"/>
      <c r="C5" s="174" t="s">
        <v>0</v>
      </c>
      <c r="D5" s="174" t="s">
        <v>1</v>
      </c>
      <c r="E5" s="174" t="s">
        <v>2</v>
      </c>
      <c r="F5" s="174" t="s">
        <v>3</v>
      </c>
      <c r="G5" s="175" t="s">
        <v>4</v>
      </c>
      <c r="H5" s="176" t="s">
        <v>6</v>
      </c>
      <c r="I5" s="99"/>
    </row>
    <row r="6" spans="1:9" s="99" customFormat="1" ht="12.75" customHeight="1">
      <c r="A6" s="100"/>
      <c r="B6" s="833" t="s">
        <v>150</v>
      </c>
      <c r="C6" s="835" t="s">
        <v>246</v>
      </c>
      <c r="D6" s="837" t="s">
        <v>245</v>
      </c>
      <c r="E6" s="838"/>
      <c r="F6" s="835" t="s">
        <v>250</v>
      </c>
      <c r="G6" s="835" t="s">
        <v>251</v>
      </c>
      <c r="H6" s="831" t="s">
        <v>249</v>
      </c>
    </row>
    <row r="7" spans="1:9" ht="41.4">
      <c r="A7" s="102"/>
      <c r="B7" s="834"/>
      <c r="C7" s="836"/>
      <c r="D7" s="177" t="s">
        <v>248</v>
      </c>
      <c r="E7" s="177" t="s">
        <v>247</v>
      </c>
      <c r="F7" s="836"/>
      <c r="G7" s="836"/>
      <c r="H7" s="832"/>
      <c r="I7" s="99"/>
    </row>
    <row r="8" spans="1:9">
      <c r="A8" s="100">
        <v>1</v>
      </c>
      <c r="B8" s="1" t="s">
        <v>52</v>
      </c>
      <c r="C8" s="702">
        <v>423617207.33962327</v>
      </c>
      <c r="D8" s="703"/>
      <c r="E8" s="702"/>
      <c r="F8" s="702">
        <v>74691112.204679564</v>
      </c>
      <c r="G8" s="704">
        <v>74691112.204679564</v>
      </c>
      <c r="H8" s="705">
        <f>G8/(C8+E8)</f>
        <v>0.17631746517982697</v>
      </c>
    </row>
    <row r="9" spans="1:9" ht="15" customHeight="1">
      <c r="A9" s="100">
        <v>2</v>
      </c>
      <c r="B9" s="1" t="s">
        <v>53</v>
      </c>
      <c r="C9" s="702"/>
      <c r="D9" s="703"/>
      <c r="E9" s="702"/>
      <c r="F9" s="702"/>
      <c r="G9" s="704"/>
      <c r="H9" s="705"/>
    </row>
    <row r="10" spans="1:9">
      <c r="A10" s="100">
        <v>3</v>
      </c>
      <c r="B10" s="1" t="s">
        <v>166</v>
      </c>
      <c r="C10" s="702"/>
      <c r="D10" s="703"/>
      <c r="E10" s="702"/>
      <c r="F10" s="702"/>
      <c r="G10" s="704"/>
      <c r="H10" s="705"/>
    </row>
    <row r="11" spans="1:9">
      <c r="A11" s="100">
        <v>4</v>
      </c>
      <c r="B11" s="1" t="s">
        <v>54</v>
      </c>
      <c r="C11" s="702"/>
      <c r="D11" s="703"/>
      <c r="E11" s="702"/>
      <c r="F11" s="702"/>
      <c r="G11" s="704"/>
      <c r="H11" s="705"/>
    </row>
    <row r="12" spans="1:9">
      <c r="A12" s="100">
        <v>5</v>
      </c>
      <c r="B12" s="1" t="s">
        <v>55</v>
      </c>
      <c r="C12" s="702">
        <v>36369601.948594555</v>
      </c>
      <c r="D12" s="703"/>
      <c r="E12" s="702"/>
      <c r="F12" s="702">
        <v>36369601.948594555</v>
      </c>
      <c r="G12" s="704">
        <v>153053.84000000358</v>
      </c>
      <c r="H12" s="705">
        <f t="shared" ref="H12:H21" si="0">G12/(C12+E12)</f>
        <v>4.2082902148979414E-3</v>
      </c>
    </row>
    <row r="13" spans="1:9">
      <c r="A13" s="100">
        <v>6</v>
      </c>
      <c r="B13" s="1" t="s">
        <v>56</v>
      </c>
      <c r="C13" s="702">
        <v>117817118.1405676</v>
      </c>
      <c r="D13" s="703"/>
      <c r="E13" s="702"/>
      <c r="F13" s="702">
        <v>41635474.812153779</v>
      </c>
      <c r="G13" s="704">
        <v>41635474.812153779</v>
      </c>
      <c r="H13" s="705">
        <f t="shared" si="0"/>
        <v>0.35339070815226098</v>
      </c>
    </row>
    <row r="14" spans="1:9">
      <c r="A14" s="100">
        <v>7</v>
      </c>
      <c r="B14" s="1" t="s">
        <v>57</v>
      </c>
      <c r="C14" s="702">
        <v>465711458.42914641</v>
      </c>
      <c r="D14" s="703">
        <v>117868568.77983582</v>
      </c>
      <c r="E14" s="702">
        <v>20749450.293449622</v>
      </c>
      <c r="F14" s="703">
        <v>486460908.72259605</v>
      </c>
      <c r="G14" s="706">
        <v>478678107.08213043</v>
      </c>
      <c r="H14" s="705">
        <f>G14/(C14+E14)</f>
        <v>0.98400117768783812</v>
      </c>
    </row>
    <row r="15" spans="1:9">
      <c r="A15" s="100">
        <v>8</v>
      </c>
      <c r="B15" s="1" t="s">
        <v>58</v>
      </c>
      <c r="C15" s="702">
        <v>1693306568.6302919</v>
      </c>
      <c r="D15" s="703">
        <v>62270784.90214479</v>
      </c>
      <c r="E15" s="702">
        <v>19780056.016362596</v>
      </c>
      <c r="F15" s="703">
        <v>1284814968.4849908</v>
      </c>
      <c r="G15" s="706">
        <v>1276102243.2686398</v>
      </c>
      <c r="H15" s="705">
        <f t="shared" si="0"/>
        <v>0.74491401947163749</v>
      </c>
    </row>
    <row r="16" spans="1:9">
      <c r="A16" s="100">
        <v>9</v>
      </c>
      <c r="B16" s="1" t="s">
        <v>59</v>
      </c>
      <c r="C16" s="702">
        <v>354742338.13224441</v>
      </c>
      <c r="D16" s="703"/>
      <c r="E16" s="702"/>
      <c r="F16" s="703">
        <v>124159818.34628554</v>
      </c>
      <c r="G16" s="706">
        <v>123902512.34654061</v>
      </c>
      <c r="H16" s="705">
        <f t="shared" si="0"/>
        <v>0.34927466791502904</v>
      </c>
    </row>
    <row r="17" spans="1:8">
      <c r="A17" s="100">
        <v>10</v>
      </c>
      <c r="B17" s="1" t="s">
        <v>60</v>
      </c>
      <c r="C17" s="702">
        <v>31332161.989416916</v>
      </c>
      <c r="D17" s="703"/>
      <c r="E17" s="702"/>
      <c r="F17" s="703">
        <v>31723063.830194481</v>
      </c>
      <c r="G17" s="706">
        <v>31723063.830194481</v>
      </c>
      <c r="H17" s="705">
        <f t="shared" si="0"/>
        <v>1.0124760570595033</v>
      </c>
    </row>
    <row r="18" spans="1:8">
      <c r="A18" s="100">
        <v>11</v>
      </c>
      <c r="B18" s="1" t="s">
        <v>61</v>
      </c>
      <c r="C18" s="702">
        <v>2193101.7999999998</v>
      </c>
      <c r="D18" s="703"/>
      <c r="E18" s="702"/>
      <c r="F18" s="703">
        <v>5482754.5</v>
      </c>
      <c r="G18" s="706">
        <v>5482754.5</v>
      </c>
      <c r="H18" s="705">
        <f t="shared" si="0"/>
        <v>2.5</v>
      </c>
    </row>
    <row r="19" spans="1:8">
      <c r="A19" s="100">
        <v>12</v>
      </c>
      <c r="B19" s="1" t="s">
        <v>62</v>
      </c>
      <c r="C19" s="702"/>
      <c r="D19" s="703"/>
      <c r="E19" s="702"/>
      <c r="F19" s="703"/>
      <c r="G19" s="706"/>
      <c r="H19" s="705"/>
    </row>
    <row r="20" spans="1:8">
      <c r="A20" s="100">
        <v>13</v>
      </c>
      <c r="B20" s="1" t="s">
        <v>145</v>
      </c>
      <c r="C20" s="702"/>
      <c r="D20" s="703"/>
      <c r="E20" s="702"/>
      <c r="F20" s="703"/>
      <c r="G20" s="706"/>
      <c r="H20" s="705"/>
    </row>
    <row r="21" spans="1:8">
      <c r="A21" s="100">
        <v>14</v>
      </c>
      <c r="B21" s="1" t="s">
        <v>64</v>
      </c>
      <c r="C21" s="702">
        <v>515828818.01300007</v>
      </c>
      <c r="D21" s="703"/>
      <c r="E21" s="702"/>
      <c r="F21" s="703">
        <v>199782666.11300004</v>
      </c>
      <c r="G21" s="706">
        <v>199782666.11300004</v>
      </c>
      <c r="H21" s="705">
        <f t="shared" si="0"/>
        <v>0.38730419692830159</v>
      </c>
    </row>
    <row r="22" spans="1:8" ht="14.4" thickBot="1">
      <c r="A22" s="103"/>
      <c r="B22" s="104" t="s">
        <v>65</v>
      </c>
      <c r="C22" s="178">
        <f>SUM(C8:C21)</f>
        <v>3640918374.4228859</v>
      </c>
      <c r="D22" s="178">
        <f>SUM(D8:D21)</f>
        <v>180139353.68198061</v>
      </c>
      <c r="E22" s="178">
        <f>SUM(E8:E21)</f>
        <v>40529506.309812218</v>
      </c>
      <c r="F22" s="178">
        <f>SUM(F8:F21)</f>
        <v>2285120368.9624949</v>
      </c>
      <c r="G22" s="178">
        <f>SUM(G8:G21)</f>
        <v>2232150987.9973388</v>
      </c>
      <c r="H22" s="179">
        <f>G22/(C22+E22)</f>
        <v>0.60632421273150994</v>
      </c>
    </row>
  </sheetData>
  <mergeCells count="6">
    <mergeCell ref="H6:H7"/>
    <mergeCell ref="B6:B7"/>
    <mergeCell ref="C6:C7"/>
    <mergeCell ref="D6:E6"/>
    <mergeCell ref="F6:F7"/>
    <mergeCell ref="G6:G7"/>
  </mergeCells>
  <pageMargins left="0.7" right="0.7" top="0.75" bottom="0.75" header="0.3" footer="0.3"/>
  <pageSetup scale="41"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8"/>
  <cols>
    <col min="1" max="1" width="10.5546875" style="173" bestFit="1" customWidth="1"/>
    <col min="2" max="2" width="104.109375" style="173" customWidth="1"/>
    <col min="3" max="3" width="14.88671875" style="173" bestFit="1" customWidth="1"/>
    <col min="4" max="4" width="12.6640625" style="173" customWidth="1"/>
    <col min="5" max="5" width="14.44140625" style="173" bestFit="1" customWidth="1"/>
    <col min="6" max="8" width="12.6640625" style="173" customWidth="1"/>
    <col min="9" max="9" width="13.33203125" style="173" bestFit="1" customWidth="1"/>
    <col min="10" max="11" width="12.6640625" style="173" customWidth="1"/>
    <col min="12" max="16384" width="9.109375" style="173"/>
  </cols>
  <sheetData>
    <row r="1" spans="1:11">
      <c r="A1" s="173" t="s">
        <v>31</v>
      </c>
      <c r="B1" s="3" t="str">
        <f>'Info '!C2</f>
        <v>JSC "Liberty Bank"</v>
      </c>
    </row>
    <row r="2" spans="1:11">
      <c r="A2" s="173" t="s">
        <v>32</v>
      </c>
      <c r="B2" s="591">
        <f>'1. key ratios '!B2</f>
        <v>45016</v>
      </c>
      <c r="C2" s="189"/>
      <c r="D2" s="189"/>
    </row>
    <row r="3" spans="1:11">
      <c r="B3" s="189"/>
      <c r="C3" s="189"/>
      <c r="D3" s="189"/>
    </row>
    <row r="4" spans="1:11" ht="14.4" thickBot="1">
      <c r="A4" s="173" t="s">
        <v>147</v>
      </c>
      <c r="B4" s="215" t="s">
        <v>254</v>
      </c>
      <c r="C4" s="189"/>
      <c r="D4" s="189"/>
    </row>
    <row r="5" spans="1:11" ht="30" customHeight="1">
      <c r="A5" s="839"/>
      <c r="B5" s="840"/>
      <c r="C5" s="841" t="s">
        <v>306</v>
      </c>
      <c r="D5" s="841"/>
      <c r="E5" s="841"/>
      <c r="F5" s="841" t="s">
        <v>307</v>
      </c>
      <c r="G5" s="841"/>
      <c r="H5" s="841"/>
      <c r="I5" s="841" t="s">
        <v>308</v>
      </c>
      <c r="J5" s="841"/>
      <c r="K5" s="842"/>
    </row>
    <row r="6" spans="1:11">
      <c r="A6" s="190"/>
      <c r="B6" s="191"/>
      <c r="C6" s="18" t="s">
        <v>33</v>
      </c>
      <c r="D6" s="18" t="s">
        <v>34</v>
      </c>
      <c r="E6" s="18" t="s">
        <v>35</v>
      </c>
      <c r="F6" s="18" t="s">
        <v>33</v>
      </c>
      <c r="G6" s="18" t="s">
        <v>34</v>
      </c>
      <c r="H6" s="18" t="s">
        <v>35</v>
      </c>
      <c r="I6" s="18" t="s">
        <v>33</v>
      </c>
      <c r="J6" s="18" t="s">
        <v>34</v>
      </c>
      <c r="K6" s="18" t="s">
        <v>35</v>
      </c>
    </row>
    <row r="7" spans="1:11">
      <c r="A7" s="192" t="s">
        <v>257</v>
      </c>
      <c r="B7" s="193"/>
      <c r="C7" s="193"/>
      <c r="D7" s="193"/>
      <c r="E7" s="193"/>
      <c r="F7" s="193"/>
      <c r="G7" s="193"/>
      <c r="H7" s="193"/>
      <c r="I7" s="193"/>
      <c r="J7" s="193"/>
      <c r="K7" s="194"/>
    </row>
    <row r="8" spans="1:11">
      <c r="A8" s="195">
        <v>1</v>
      </c>
      <c r="B8" s="196" t="s">
        <v>255</v>
      </c>
      <c r="C8" s="580"/>
      <c r="D8" s="580"/>
      <c r="E8" s="580"/>
      <c r="F8" s="579">
        <v>410014338.2770353</v>
      </c>
      <c r="G8" s="579">
        <v>326538404.06528938</v>
      </c>
      <c r="H8" s="579">
        <v>736552742.34232473</v>
      </c>
      <c r="I8" s="579">
        <v>400540012.68547976</v>
      </c>
      <c r="J8" s="579">
        <v>213941773.20921975</v>
      </c>
      <c r="K8" s="578">
        <v>614481785.89469957</v>
      </c>
    </row>
    <row r="9" spans="1:11">
      <c r="A9" s="192" t="s">
        <v>258</v>
      </c>
      <c r="B9" s="193"/>
      <c r="C9" s="577"/>
      <c r="D9" s="577"/>
      <c r="E9" s="577"/>
      <c r="F9" s="577"/>
      <c r="G9" s="577"/>
      <c r="H9" s="577"/>
      <c r="I9" s="577"/>
      <c r="J9" s="577"/>
      <c r="K9" s="576"/>
    </row>
    <row r="10" spans="1:11">
      <c r="A10" s="197">
        <v>2</v>
      </c>
      <c r="B10" s="198" t="s">
        <v>266</v>
      </c>
      <c r="C10" s="575">
        <v>870294656.08922529</v>
      </c>
      <c r="D10" s="574">
        <v>483007499.4404881</v>
      </c>
      <c r="E10" s="574">
        <v>1353302155.5297124</v>
      </c>
      <c r="F10" s="574">
        <v>141466125.53912681</v>
      </c>
      <c r="G10" s="574">
        <v>110672465.54558447</v>
      </c>
      <c r="H10" s="574">
        <v>252138591.08471134</v>
      </c>
      <c r="I10" s="574">
        <v>36998500.991661765</v>
      </c>
      <c r="J10" s="574">
        <v>29646648.815188237</v>
      </c>
      <c r="K10" s="573">
        <v>66645149.806850031</v>
      </c>
    </row>
    <row r="11" spans="1:11">
      <c r="A11" s="197">
        <v>3</v>
      </c>
      <c r="B11" s="198" t="s">
        <v>260</v>
      </c>
      <c r="C11" s="575">
        <v>983319029.06339979</v>
      </c>
      <c r="D11" s="574">
        <v>398910370.97040963</v>
      </c>
      <c r="E11" s="574">
        <v>1382229400.0338097</v>
      </c>
      <c r="F11" s="574">
        <v>288124755.36544448</v>
      </c>
      <c r="G11" s="574">
        <v>108638888.18937586</v>
      </c>
      <c r="H11" s="574">
        <v>396763643.55482042</v>
      </c>
      <c r="I11" s="574">
        <v>248066684.19928774</v>
      </c>
      <c r="J11" s="574">
        <v>90690264.372776896</v>
      </c>
      <c r="K11" s="573">
        <v>338756948.57206464</v>
      </c>
    </row>
    <row r="12" spans="1:11">
      <c r="A12" s="197">
        <v>4</v>
      </c>
      <c r="B12" s="198" t="s">
        <v>261</v>
      </c>
      <c r="C12" s="575">
        <v>0</v>
      </c>
      <c r="D12" s="574">
        <v>0</v>
      </c>
      <c r="E12" s="574">
        <v>0</v>
      </c>
      <c r="F12" s="574">
        <v>0</v>
      </c>
      <c r="G12" s="574">
        <v>0</v>
      </c>
      <c r="H12" s="574">
        <v>0</v>
      </c>
      <c r="I12" s="574">
        <v>0</v>
      </c>
      <c r="J12" s="574">
        <v>0</v>
      </c>
      <c r="K12" s="573">
        <v>0</v>
      </c>
    </row>
    <row r="13" spans="1:11">
      <c r="A13" s="197">
        <v>5</v>
      </c>
      <c r="B13" s="198" t="s">
        <v>269</v>
      </c>
      <c r="C13" s="575">
        <v>11843.65577777778</v>
      </c>
      <c r="D13" s="574">
        <v>0</v>
      </c>
      <c r="E13" s="574">
        <v>11843.65577777778</v>
      </c>
      <c r="F13" s="574">
        <v>11843.65577777778</v>
      </c>
      <c r="G13" s="574">
        <v>0</v>
      </c>
      <c r="H13" s="574">
        <v>11843.65577777778</v>
      </c>
      <c r="I13" s="574">
        <v>11843.65577777778</v>
      </c>
      <c r="J13" s="574">
        <v>0</v>
      </c>
      <c r="K13" s="573">
        <v>11843.65577777778</v>
      </c>
    </row>
    <row r="14" spans="1:11">
      <c r="A14" s="197">
        <v>6</v>
      </c>
      <c r="B14" s="198" t="s">
        <v>301</v>
      </c>
      <c r="C14" s="575">
        <v>35554835.549444452</v>
      </c>
      <c r="D14" s="574">
        <v>7751319.9281143257</v>
      </c>
      <c r="E14" s="574">
        <v>43306155.477558784</v>
      </c>
      <c r="F14" s="574">
        <v>15991852.662679445</v>
      </c>
      <c r="G14" s="574">
        <v>18458244.864097219</v>
      </c>
      <c r="H14" s="574">
        <v>34450097.526776664</v>
      </c>
      <c r="I14" s="574">
        <v>5438638.2343944451</v>
      </c>
      <c r="J14" s="574">
        <v>6409401.4003051259</v>
      </c>
      <c r="K14" s="573">
        <v>11848039.634699572</v>
      </c>
    </row>
    <row r="15" spans="1:11">
      <c r="A15" s="197">
        <v>7</v>
      </c>
      <c r="B15" s="198" t="s">
        <v>302</v>
      </c>
      <c r="C15" s="575">
        <v>155305983.53319898</v>
      </c>
      <c r="D15" s="574">
        <v>51298673.732916206</v>
      </c>
      <c r="E15" s="574">
        <v>206604657.2661151</v>
      </c>
      <c r="F15" s="574">
        <v>52334667.539888903</v>
      </c>
      <c r="G15" s="574">
        <v>13176007.108500004</v>
      </c>
      <c r="H15" s="574">
        <v>65510674.648388907</v>
      </c>
      <c r="I15" s="574">
        <v>50640383.79976666</v>
      </c>
      <c r="J15" s="574">
        <v>13627873.843257051</v>
      </c>
      <c r="K15" s="573">
        <v>64268257.643023685</v>
      </c>
    </row>
    <row r="16" spans="1:11">
      <c r="A16" s="197">
        <v>8</v>
      </c>
      <c r="B16" s="199" t="s">
        <v>262</v>
      </c>
      <c r="C16" s="575">
        <v>2044486347.8910463</v>
      </c>
      <c r="D16" s="574">
        <v>940967864.07192826</v>
      </c>
      <c r="E16" s="574">
        <v>2985454211.9629745</v>
      </c>
      <c r="F16" s="574">
        <v>497929244.7629174</v>
      </c>
      <c r="G16" s="574">
        <v>250945605.70755753</v>
      </c>
      <c r="H16" s="574">
        <v>748874850.47047508</v>
      </c>
      <c r="I16" s="574">
        <v>341156050.88088834</v>
      </c>
      <c r="J16" s="574">
        <v>140374188.43152729</v>
      </c>
      <c r="K16" s="573">
        <v>481530239.3124156</v>
      </c>
    </row>
    <row r="17" spans="1:11">
      <c r="A17" s="192" t="s">
        <v>259</v>
      </c>
      <c r="B17" s="193"/>
      <c r="C17" s="577"/>
      <c r="D17" s="577"/>
      <c r="E17" s="577"/>
      <c r="F17" s="577"/>
      <c r="G17" s="577"/>
      <c r="H17" s="577"/>
      <c r="I17" s="577"/>
      <c r="J17" s="577"/>
      <c r="K17" s="576"/>
    </row>
    <row r="18" spans="1:11">
      <c r="A18" s="197">
        <v>9</v>
      </c>
      <c r="B18" s="198" t="s">
        <v>265</v>
      </c>
      <c r="C18" s="575">
        <v>6750000</v>
      </c>
      <c r="D18" s="574">
        <v>0</v>
      </c>
      <c r="E18" s="574">
        <v>6750000</v>
      </c>
      <c r="F18" s="574">
        <v>0</v>
      </c>
      <c r="G18" s="574">
        <v>0</v>
      </c>
      <c r="H18" s="574">
        <v>0</v>
      </c>
      <c r="I18" s="574">
        <v>0</v>
      </c>
      <c r="J18" s="574">
        <v>0</v>
      </c>
      <c r="K18" s="573">
        <v>0</v>
      </c>
    </row>
    <row r="19" spans="1:11">
      <c r="A19" s="197">
        <v>10</v>
      </c>
      <c r="B19" s="198" t="s">
        <v>303</v>
      </c>
      <c r="C19" s="575">
        <v>1829996639.9676499</v>
      </c>
      <c r="D19" s="574">
        <v>555340973.2830689</v>
      </c>
      <c r="E19" s="574">
        <v>2385337613.2507191</v>
      </c>
      <c r="F19" s="574">
        <v>95000609.449745446</v>
      </c>
      <c r="G19" s="574">
        <v>28455008.059471436</v>
      </c>
      <c r="H19" s="574">
        <v>123455617.50921685</v>
      </c>
      <c r="I19" s="574">
        <v>104510549.97430098</v>
      </c>
      <c r="J19" s="574">
        <v>150493123.09954756</v>
      </c>
      <c r="K19" s="573">
        <v>255003673.07384863</v>
      </c>
    </row>
    <row r="20" spans="1:11">
      <c r="A20" s="197">
        <v>11</v>
      </c>
      <c r="B20" s="198" t="s">
        <v>264</v>
      </c>
      <c r="C20" s="575">
        <v>40604582.717057936</v>
      </c>
      <c r="D20" s="574">
        <v>17360579.757828757</v>
      </c>
      <c r="E20" s="574">
        <v>57965162.474886693</v>
      </c>
      <c r="F20" s="574">
        <v>3107956.9577523847</v>
      </c>
      <c r="G20" s="574">
        <v>-0.33388888893855945</v>
      </c>
      <c r="H20" s="574">
        <v>3107956.623863495</v>
      </c>
      <c r="I20" s="574">
        <v>3107956.9577523847</v>
      </c>
      <c r="J20" s="574">
        <v>-0.33388888893855945</v>
      </c>
      <c r="K20" s="573">
        <v>3107956.623863495</v>
      </c>
    </row>
    <row r="21" spans="1:11" ht="14.4" thickBot="1">
      <c r="A21" s="200">
        <v>12</v>
      </c>
      <c r="B21" s="201" t="s">
        <v>263</v>
      </c>
      <c r="C21" s="572">
        <v>1877351222.6847079</v>
      </c>
      <c r="D21" s="571">
        <v>572701553.04089761</v>
      </c>
      <c r="E21" s="572">
        <v>2450052775.7256055</v>
      </c>
      <c r="F21" s="571">
        <v>98108566.407497838</v>
      </c>
      <c r="G21" s="571">
        <v>28455007.725582547</v>
      </c>
      <c r="H21" s="571">
        <v>126563574.13308033</v>
      </c>
      <c r="I21" s="571">
        <v>107618506.93205337</v>
      </c>
      <c r="J21" s="571">
        <v>150493122.76565868</v>
      </c>
      <c r="K21" s="570">
        <v>258111629.69771206</v>
      </c>
    </row>
    <row r="22" spans="1:11" ht="38.25" customHeight="1" thickBot="1">
      <c r="A22" s="202"/>
      <c r="B22" s="203"/>
      <c r="C22" s="203"/>
      <c r="D22" s="203"/>
      <c r="E22" s="203"/>
      <c r="F22" s="843" t="s">
        <v>305</v>
      </c>
      <c r="G22" s="841"/>
      <c r="H22" s="841"/>
      <c r="I22" s="843" t="s">
        <v>270</v>
      </c>
      <c r="J22" s="841"/>
      <c r="K22" s="842"/>
    </row>
    <row r="23" spans="1:11">
      <c r="A23" s="204">
        <v>13</v>
      </c>
      <c r="B23" s="205" t="s">
        <v>255</v>
      </c>
      <c r="C23" s="206"/>
      <c r="D23" s="206"/>
      <c r="E23" s="206"/>
      <c r="F23" s="569">
        <v>410014338.2770353</v>
      </c>
      <c r="G23" s="569">
        <v>326538404.06528938</v>
      </c>
      <c r="H23" s="569">
        <v>736552742.34232473</v>
      </c>
      <c r="I23" s="569">
        <v>400540012.68547976</v>
      </c>
      <c r="J23" s="569">
        <v>213941773.20921975</v>
      </c>
      <c r="K23" s="568">
        <v>614481785.89469957</v>
      </c>
    </row>
    <row r="24" spans="1:11" ht="14.4" thickBot="1">
      <c r="A24" s="207">
        <v>14</v>
      </c>
      <c r="B24" s="208" t="s">
        <v>267</v>
      </c>
      <c r="C24" s="209"/>
      <c r="D24" s="210"/>
      <c r="E24" s="211"/>
      <c r="F24" s="567">
        <v>399820678.35541958</v>
      </c>
      <c r="G24" s="567">
        <v>222490597.98197499</v>
      </c>
      <c r="H24" s="567">
        <v>622311276.33739471</v>
      </c>
      <c r="I24" s="567">
        <v>233537543.94883496</v>
      </c>
      <c r="J24" s="567">
        <v>35093547.107881822</v>
      </c>
      <c r="K24" s="566">
        <v>223418609.61470354</v>
      </c>
    </row>
    <row r="25" spans="1:11" ht="14.4" thickBot="1">
      <c r="A25" s="212">
        <v>15</v>
      </c>
      <c r="B25" s="213" t="s">
        <v>268</v>
      </c>
      <c r="C25" s="214"/>
      <c r="D25" s="214"/>
      <c r="E25" s="214"/>
      <c r="F25" s="565">
        <v>1.0254955795771876</v>
      </c>
      <c r="G25" s="565">
        <v>1.4676503502936507</v>
      </c>
      <c r="H25" s="565">
        <v>1.1835760821775507</v>
      </c>
      <c r="I25" s="565">
        <v>1.715099019681533</v>
      </c>
      <c r="J25" s="565">
        <v>6.0963279816524896</v>
      </c>
      <c r="K25" s="564">
        <v>2.7503608000891413</v>
      </c>
    </row>
    <row r="27" spans="1:11" ht="27">
      <c r="B27" s="188" t="s">
        <v>304</v>
      </c>
    </row>
  </sheetData>
  <mergeCells count="6">
    <mergeCell ref="A5:B5"/>
    <mergeCell ref="C5:E5"/>
    <mergeCell ref="F5:H5"/>
    <mergeCell ref="I5:K5"/>
    <mergeCell ref="F22:H22"/>
    <mergeCell ref="I22:K22"/>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2"/>
  <cols>
    <col min="1" max="1" width="10.5546875" style="4" bestFit="1" customWidth="1"/>
    <col min="2" max="2" width="40.44140625" style="4" customWidth="1"/>
    <col min="3" max="3" width="15.5546875" style="4" bestFit="1" customWidth="1"/>
    <col min="4" max="4" width="11.44140625" style="4" customWidth="1"/>
    <col min="5" max="5" width="18.33203125" style="4" bestFit="1" customWidth="1"/>
    <col min="6" max="13" width="12.6640625" style="4" customWidth="1"/>
    <col min="14" max="14" width="23" style="4" customWidth="1"/>
    <col min="15" max="16384" width="9.109375" style="16"/>
  </cols>
  <sheetData>
    <row r="1" spans="1:14">
      <c r="A1" s="4" t="s">
        <v>31</v>
      </c>
      <c r="B1" s="3" t="str">
        <f>'Info '!C2</f>
        <v>JSC "Liberty Bank"</v>
      </c>
    </row>
    <row r="2" spans="1:14" ht="14.25" customHeight="1">
      <c r="A2" s="4" t="s">
        <v>32</v>
      </c>
      <c r="B2" s="591">
        <f>'1. key ratios '!B2</f>
        <v>45016</v>
      </c>
    </row>
    <row r="3" spans="1:14" ht="14.25" customHeight="1"/>
    <row r="4" spans="1:14" ht="13.8" thickBot="1">
      <c r="A4" s="4" t="s">
        <v>163</v>
      </c>
      <c r="B4" s="144" t="s">
        <v>29</v>
      </c>
    </row>
    <row r="5" spans="1:14" s="109" customFormat="1">
      <c r="A5" s="105"/>
      <c r="B5" s="106"/>
      <c r="C5" s="107" t="s">
        <v>0</v>
      </c>
      <c r="D5" s="107" t="s">
        <v>1</v>
      </c>
      <c r="E5" s="107" t="s">
        <v>2</v>
      </c>
      <c r="F5" s="107" t="s">
        <v>3</v>
      </c>
      <c r="G5" s="107" t="s">
        <v>4</v>
      </c>
      <c r="H5" s="107" t="s">
        <v>6</v>
      </c>
      <c r="I5" s="107" t="s">
        <v>9</v>
      </c>
      <c r="J5" s="107" t="s">
        <v>10</v>
      </c>
      <c r="K5" s="107" t="s">
        <v>11</v>
      </c>
      <c r="L5" s="107" t="s">
        <v>12</v>
      </c>
      <c r="M5" s="107" t="s">
        <v>13</v>
      </c>
      <c r="N5" s="108" t="s">
        <v>14</v>
      </c>
    </row>
    <row r="6" spans="1:14" ht="26.4">
      <c r="A6" s="110"/>
      <c r="B6" s="111"/>
      <c r="C6" s="112" t="s">
        <v>162</v>
      </c>
      <c r="D6" s="113" t="s">
        <v>161</v>
      </c>
      <c r="E6" s="114" t="s">
        <v>160</v>
      </c>
      <c r="F6" s="115">
        <v>0</v>
      </c>
      <c r="G6" s="115">
        <v>0.2</v>
      </c>
      <c r="H6" s="115">
        <v>0.35</v>
      </c>
      <c r="I6" s="115">
        <v>0.5</v>
      </c>
      <c r="J6" s="115">
        <v>0.75</v>
      </c>
      <c r="K6" s="115">
        <v>1</v>
      </c>
      <c r="L6" s="115">
        <v>1.5</v>
      </c>
      <c r="M6" s="115">
        <v>2.5</v>
      </c>
      <c r="N6" s="143" t="s">
        <v>169</v>
      </c>
    </row>
    <row r="7" spans="1:14" ht="14.4">
      <c r="A7" s="116">
        <v>1</v>
      </c>
      <c r="B7" s="117" t="s">
        <v>159</v>
      </c>
      <c r="C7" s="707">
        <f>SUM(C8:C13)</f>
        <v>167401445</v>
      </c>
      <c r="D7" s="708"/>
      <c r="E7" s="709">
        <f t="shared" ref="E7:M7" si="0">SUM(E8:E13)</f>
        <v>10763624.77</v>
      </c>
      <c r="F7" s="707">
        <f>SUM(F8:F13)</f>
        <v>0</v>
      </c>
      <c r="G7" s="707">
        <f t="shared" si="0"/>
        <v>0</v>
      </c>
      <c r="H7" s="707">
        <f t="shared" si="0"/>
        <v>0</v>
      </c>
      <c r="I7" s="707">
        <f t="shared" si="0"/>
        <v>0</v>
      </c>
      <c r="J7" s="707">
        <f t="shared" si="0"/>
        <v>0</v>
      </c>
      <c r="K7" s="707">
        <f t="shared" si="0"/>
        <v>10763624.77</v>
      </c>
      <c r="L7" s="707">
        <f t="shared" si="0"/>
        <v>0</v>
      </c>
      <c r="M7" s="707">
        <f t="shared" si="0"/>
        <v>0</v>
      </c>
      <c r="N7" s="710">
        <f>SUM(N8:N13)</f>
        <v>10763624.77</v>
      </c>
    </row>
    <row r="8" spans="1:14" ht="13.8">
      <c r="A8" s="116">
        <v>1.1000000000000001</v>
      </c>
      <c r="B8" s="118" t="s">
        <v>157</v>
      </c>
      <c r="C8" s="711">
        <v>64541144</v>
      </c>
      <c r="D8" s="712">
        <v>0.02</v>
      </c>
      <c r="E8" s="709">
        <f>C8*D8</f>
        <v>1290822.8800000001</v>
      </c>
      <c r="F8" s="711"/>
      <c r="G8" s="711"/>
      <c r="H8" s="711"/>
      <c r="I8" s="711"/>
      <c r="J8" s="711"/>
      <c r="K8" s="711">
        <v>1290822.8800000001</v>
      </c>
      <c r="L8" s="711"/>
      <c r="M8" s="711"/>
      <c r="N8" s="710">
        <f>SUMPRODUCT($F$6:$M$6,F8:M8)</f>
        <v>1290822.8800000001</v>
      </c>
    </row>
    <row r="9" spans="1:14" ht="13.8">
      <c r="A9" s="116">
        <v>1.2</v>
      </c>
      <c r="B9" s="118" t="s">
        <v>156</v>
      </c>
      <c r="C9" s="711">
        <v>0</v>
      </c>
      <c r="D9" s="712">
        <v>0.05</v>
      </c>
      <c r="E9" s="709">
        <f>C9*D9</f>
        <v>0</v>
      </c>
      <c r="F9" s="711"/>
      <c r="G9" s="711"/>
      <c r="H9" s="711"/>
      <c r="I9" s="711"/>
      <c r="J9" s="711"/>
      <c r="K9" s="711">
        <v>0</v>
      </c>
      <c r="L9" s="711"/>
      <c r="M9" s="711"/>
      <c r="N9" s="710">
        <f t="shared" ref="N9:N12" si="1">SUMPRODUCT($F$6:$M$6,F9:M9)</f>
        <v>0</v>
      </c>
    </row>
    <row r="10" spans="1:14" ht="13.8">
      <c r="A10" s="116">
        <v>1.3</v>
      </c>
      <c r="B10" s="118" t="s">
        <v>155</v>
      </c>
      <c r="C10" s="711">
        <v>61394374</v>
      </c>
      <c r="D10" s="712">
        <v>0.08</v>
      </c>
      <c r="E10" s="709">
        <f>C10*D10</f>
        <v>4911549.92</v>
      </c>
      <c r="F10" s="711"/>
      <c r="G10" s="711"/>
      <c r="H10" s="711"/>
      <c r="I10" s="711"/>
      <c r="J10" s="711"/>
      <c r="K10" s="711">
        <v>4911549.92</v>
      </c>
      <c r="L10" s="711"/>
      <c r="M10" s="711"/>
      <c r="N10" s="710">
        <f>SUMPRODUCT($F$6:$M$6,F10:M10)</f>
        <v>4911549.92</v>
      </c>
    </row>
    <row r="11" spans="1:14" ht="13.8">
      <c r="A11" s="116">
        <v>1.4</v>
      </c>
      <c r="B11" s="118" t="s">
        <v>154</v>
      </c>
      <c r="C11" s="711">
        <v>41465927</v>
      </c>
      <c r="D11" s="712">
        <v>0.11</v>
      </c>
      <c r="E11" s="709">
        <f>C11*D11</f>
        <v>4561251.97</v>
      </c>
      <c r="F11" s="711"/>
      <c r="G11" s="711"/>
      <c r="H11" s="711"/>
      <c r="I11" s="711"/>
      <c r="J11" s="711"/>
      <c r="K11" s="711">
        <v>4561251.97</v>
      </c>
      <c r="L11" s="711"/>
      <c r="M11" s="711"/>
      <c r="N11" s="710">
        <f t="shared" si="1"/>
        <v>4561251.97</v>
      </c>
    </row>
    <row r="12" spans="1:14" ht="13.8">
      <c r="A12" s="116">
        <v>1.5</v>
      </c>
      <c r="B12" s="118" t="s">
        <v>153</v>
      </c>
      <c r="C12" s="711">
        <v>0</v>
      </c>
      <c r="D12" s="712">
        <v>0.14000000000000001</v>
      </c>
      <c r="E12" s="709">
        <f>C12*D12</f>
        <v>0</v>
      </c>
      <c r="F12" s="711"/>
      <c r="G12" s="711"/>
      <c r="H12" s="711"/>
      <c r="I12" s="711"/>
      <c r="J12" s="711"/>
      <c r="K12" s="711"/>
      <c r="L12" s="711"/>
      <c r="M12" s="711"/>
      <c r="N12" s="710">
        <f t="shared" si="1"/>
        <v>0</v>
      </c>
    </row>
    <row r="13" spans="1:14" ht="13.8">
      <c r="A13" s="116">
        <v>1.6</v>
      </c>
      <c r="B13" s="119" t="s">
        <v>152</v>
      </c>
      <c r="C13" s="711">
        <v>0</v>
      </c>
      <c r="D13" s="713"/>
      <c r="E13" s="711"/>
      <c r="F13" s="711"/>
      <c r="G13" s="711"/>
      <c r="H13" s="711"/>
      <c r="I13" s="711"/>
      <c r="J13" s="711"/>
      <c r="K13" s="711"/>
      <c r="L13" s="711"/>
      <c r="M13" s="711"/>
      <c r="N13" s="710">
        <f>SUMPRODUCT($F$6:$M$6,F13:M13)</f>
        <v>0</v>
      </c>
    </row>
    <row r="14" spans="1:14" ht="14.4">
      <c r="A14" s="116">
        <v>2</v>
      </c>
      <c r="B14" s="120" t="s">
        <v>158</v>
      </c>
      <c r="C14" s="707">
        <f>SUM(C15:C20)</f>
        <v>0</v>
      </c>
      <c r="D14" s="708"/>
      <c r="E14" s="709">
        <f t="shared" ref="E14:M14" si="2">SUM(E15:E20)</f>
        <v>0</v>
      </c>
      <c r="F14" s="711">
        <f t="shared" si="2"/>
        <v>0</v>
      </c>
      <c r="G14" s="711">
        <f t="shared" si="2"/>
        <v>0</v>
      </c>
      <c r="H14" s="711">
        <f t="shared" si="2"/>
        <v>0</v>
      </c>
      <c r="I14" s="711">
        <f t="shared" si="2"/>
        <v>0</v>
      </c>
      <c r="J14" s="711">
        <f t="shared" si="2"/>
        <v>0</v>
      </c>
      <c r="K14" s="711">
        <f t="shared" si="2"/>
        <v>0</v>
      </c>
      <c r="L14" s="711">
        <f t="shared" si="2"/>
        <v>0</v>
      </c>
      <c r="M14" s="711">
        <f t="shared" si="2"/>
        <v>0</v>
      </c>
      <c r="N14" s="710">
        <f>SUM(N15:N20)</f>
        <v>0</v>
      </c>
    </row>
    <row r="15" spans="1:14" ht="13.8">
      <c r="A15" s="116">
        <v>2.1</v>
      </c>
      <c r="B15" s="119" t="s">
        <v>157</v>
      </c>
      <c r="C15" s="711"/>
      <c r="D15" s="712">
        <v>5.0000000000000001E-3</v>
      </c>
      <c r="E15" s="709">
        <f>C15*D15</f>
        <v>0</v>
      </c>
      <c r="F15" s="711"/>
      <c r="G15" s="711"/>
      <c r="H15" s="711"/>
      <c r="I15" s="711"/>
      <c r="J15" s="711"/>
      <c r="K15" s="711"/>
      <c r="L15" s="711"/>
      <c r="M15" s="711"/>
      <c r="N15" s="710">
        <f>SUMPRODUCT($F$6:$M$6,F15:M15)</f>
        <v>0</v>
      </c>
    </row>
    <row r="16" spans="1:14" ht="13.8">
      <c r="A16" s="116">
        <v>2.2000000000000002</v>
      </c>
      <c r="B16" s="119" t="s">
        <v>156</v>
      </c>
      <c r="C16" s="711"/>
      <c r="D16" s="712">
        <v>0.01</v>
      </c>
      <c r="E16" s="709">
        <f>C16*D16</f>
        <v>0</v>
      </c>
      <c r="F16" s="711"/>
      <c r="G16" s="711"/>
      <c r="H16" s="711"/>
      <c r="I16" s="711"/>
      <c r="J16" s="711"/>
      <c r="K16" s="711"/>
      <c r="L16" s="711"/>
      <c r="M16" s="711"/>
      <c r="N16" s="710">
        <f t="shared" ref="N16:N20" si="3">SUMPRODUCT($F$6:$M$6,F16:M16)</f>
        <v>0</v>
      </c>
    </row>
    <row r="17" spans="1:14" ht="13.8">
      <c r="A17" s="116">
        <v>2.2999999999999998</v>
      </c>
      <c r="B17" s="119" t="s">
        <v>155</v>
      </c>
      <c r="C17" s="711"/>
      <c r="D17" s="712">
        <v>0.02</v>
      </c>
      <c r="E17" s="709">
        <f>C17*D17</f>
        <v>0</v>
      </c>
      <c r="F17" s="711"/>
      <c r="G17" s="711"/>
      <c r="H17" s="711"/>
      <c r="I17" s="711"/>
      <c r="J17" s="711"/>
      <c r="K17" s="711"/>
      <c r="L17" s="711"/>
      <c r="M17" s="711"/>
      <c r="N17" s="710">
        <f t="shared" si="3"/>
        <v>0</v>
      </c>
    </row>
    <row r="18" spans="1:14" ht="13.8">
      <c r="A18" s="116">
        <v>2.4</v>
      </c>
      <c r="B18" s="119" t="s">
        <v>154</v>
      </c>
      <c r="C18" s="711"/>
      <c r="D18" s="712">
        <v>0.03</v>
      </c>
      <c r="E18" s="709">
        <f>C18*D18</f>
        <v>0</v>
      </c>
      <c r="F18" s="711"/>
      <c r="G18" s="711"/>
      <c r="H18" s="711"/>
      <c r="I18" s="711"/>
      <c r="J18" s="711"/>
      <c r="K18" s="711"/>
      <c r="L18" s="711"/>
      <c r="M18" s="711"/>
      <c r="N18" s="710">
        <f t="shared" si="3"/>
        <v>0</v>
      </c>
    </row>
    <row r="19" spans="1:14" ht="13.8">
      <c r="A19" s="116">
        <v>2.5</v>
      </c>
      <c r="B19" s="119" t="s">
        <v>153</v>
      </c>
      <c r="C19" s="711"/>
      <c r="D19" s="712">
        <v>0.04</v>
      </c>
      <c r="E19" s="709">
        <f>C19*D19</f>
        <v>0</v>
      </c>
      <c r="F19" s="711"/>
      <c r="G19" s="711"/>
      <c r="H19" s="711"/>
      <c r="I19" s="711"/>
      <c r="J19" s="711"/>
      <c r="K19" s="711"/>
      <c r="L19" s="711"/>
      <c r="M19" s="711"/>
      <c r="N19" s="710">
        <f t="shared" si="3"/>
        <v>0</v>
      </c>
    </row>
    <row r="20" spans="1:14" ht="13.8">
      <c r="A20" s="116">
        <v>2.6</v>
      </c>
      <c r="B20" s="119" t="s">
        <v>152</v>
      </c>
      <c r="C20" s="711"/>
      <c r="D20" s="713"/>
      <c r="E20" s="714"/>
      <c r="F20" s="711"/>
      <c r="G20" s="711"/>
      <c r="H20" s="711"/>
      <c r="I20" s="711"/>
      <c r="J20" s="711"/>
      <c r="K20" s="711"/>
      <c r="L20" s="711"/>
      <c r="M20" s="711"/>
      <c r="N20" s="710">
        <f t="shared" si="3"/>
        <v>0</v>
      </c>
    </row>
    <row r="21" spans="1:14" ht="15" thickBot="1">
      <c r="A21" s="121"/>
      <c r="B21" s="122" t="s">
        <v>65</v>
      </c>
      <c r="C21" s="715">
        <f>C14+C7</f>
        <v>167401445</v>
      </c>
      <c r="D21" s="716"/>
      <c r="E21" s="717">
        <f>E14+E7</f>
        <v>10763624.77</v>
      </c>
      <c r="F21" s="718">
        <f>F7+F14</f>
        <v>0</v>
      </c>
      <c r="G21" s="718">
        <f t="shared" ref="G21:L21" si="4">G7+G14</f>
        <v>0</v>
      </c>
      <c r="H21" s="718">
        <f t="shared" si="4"/>
        <v>0</v>
      </c>
      <c r="I21" s="718">
        <f t="shared" si="4"/>
        <v>0</v>
      </c>
      <c r="J21" s="718">
        <f t="shared" si="4"/>
        <v>0</v>
      </c>
      <c r="K21" s="718">
        <f t="shared" si="4"/>
        <v>10763624.77</v>
      </c>
      <c r="L21" s="718">
        <f t="shared" si="4"/>
        <v>0</v>
      </c>
      <c r="M21" s="718">
        <f>M7+M14</f>
        <v>0</v>
      </c>
      <c r="N21" s="719">
        <f>N14+N7</f>
        <v>10763624.77</v>
      </c>
    </row>
    <row r="22" spans="1:14">
      <c r="E22" s="123"/>
      <c r="F22" s="123"/>
      <c r="G22" s="123"/>
      <c r="H22" s="123"/>
      <c r="I22" s="123"/>
      <c r="J22" s="123"/>
      <c r="K22" s="123"/>
      <c r="L22" s="123"/>
      <c r="M22" s="123"/>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pageSetup scale="32"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G28" sqref="G28"/>
    </sheetView>
  </sheetViews>
  <sheetFormatPr defaultRowHeight="14.4"/>
  <cols>
    <col min="1" max="1" width="11.44140625" customWidth="1"/>
    <col min="2" max="2" width="76.88671875" style="241" customWidth="1"/>
    <col min="3" max="3" width="22.88671875" customWidth="1"/>
  </cols>
  <sheetData>
    <row r="1" spans="1:3">
      <c r="A1" s="2" t="s">
        <v>31</v>
      </c>
      <c r="B1" s="3" t="str">
        <f>'Info '!C2</f>
        <v>JSC "Liberty Bank"</v>
      </c>
    </row>
    <row r="2" spans="1:3">
      <c r="A2" s="2" t="s">
        <v>32</v>
      </c>
      <c r="B2" s="591">
        <f>'1. key ratios '!B2</f>
        <v>45016</v>
      </c>
    </row>
    <row r="3" spans="1:3">
      <c r="A3" s="4"/>
      <c r="B3"/>
    </row>
    <row r="4" spans="1:3">
      <c r="A4" s="4" t="s">
        <v>309</v>
      </c>
      <c r="B4" t="s">
        <v>310</v>
      </c>
    </row>
    <row r="5" spans="1:3">
      <c r="A5" s="242" t="s">
        <v>311</v>
      </c>
      <c r="B5" s="243"/>
      <c r="C5" s="244"/>
    </row>
    <row r="6" spans="1:3">
      <c r="A6" s="245">
        <v>1</v>
      </c>
      <c r="B6" s="246" t="s">
        <v>362</v>
      </c>
      <c r="C6" s="247">
        <v>3720407207.7228861</v>
      </c>
    </row>
    <row r="7" spans="1:3">
      <c r="A7" s="245">
        <v>2</v>
      </c>
      <c r="B7" s="246" t="s">
        <v>312</v>
      </c>
      <c r="C7" s="247">
        <v>82525834.28819488</v>
      </c>
    </row>
    <row r="8" spans="1:3" ht="29.25" customHeight="1">
      <c r="A8" s="248">
        <v>3</v>
      </c>
      <c r="B8" s="249" t="s">
        <v>313</v>
      </c>
      <c r="C8" s="247">
        <f>C6+C7</f>
        <v>3802933042.0110807</v>
      </c>
    </row>
    <row r="9" spans="1:3">
      <c r="A9" s="242" t="s">
        <v>314</v>
      </c>
      <c r="B9" s="243"/>
      <c r="C9" s="250"/>
    </row>
    <row r="10" spans="1:3">
      <c r="A10" s="251">
        <v>4</v>
      </c>
      <c r="B10" s="252" t="s">
        <v>315</v>
      </c>
      <c r="C10" s="247"/>
    </row>
    <row r="11" spans="1:3">
      <c r="A11" s="251">
        <v>5</v>
      </c>
      <c r="B11" s="253" t="s">
        <v>316</v>
      </c>
      <c r="C11" s="247"/>
    </row>
    <row r="12" spans="1:3">
      <c r="A12" s="251" t="s">
        <v>317</v>
      </c>
      <c r="B12" s="253" t="s">
        <v>318</v>
      </c>
      <c r="C12" s="247">
        <v>10763624.77</v>
      </c>
    </row>
    <row r="13" spans="1:3" ht="22.8">
      <c r="A13" s="254">
        <v>6</v>
      </c>
      <c r="B13" s="252" t="s">
        <v>319</v>
      </c>
      <c r="C13" s="247"/>
    </row>
    <row r="14" spans="1:3">
      <c r="A14" s="254">
        <v>7</v>
      </c>
      <c r="B14" s="255" t="s">
        <v>320</v>
      </c>
      <c r="C14" s="247"/>
    </row>
    <row r="15" spans="1:3">
      <c r="A15" s="256">
        <v>8</v>
      </c>
      <c r="B15" s="257" t="s">
        <v>321</v>
      </c>
      <c r="C15" s="247"/>
    </row>
    <row r="16" spans="1:3">
      <c r="A16" s="254">
        <v>9</v>
      </c>
      <c r="B16" s="255" t="s">
        <v>322</v>
      </c>
      <c r="C16" s="247"/>
    </row>
    <row r="17" spans="1:3">
      <c r="A17" s="254">
        <v>10</v>
      </c>
      <c r="B17" s="255" t="s">
        <v>323</v>
      </c>
      <c r="C17" s="247"/>
    </row>
    <row r="18" spans="1:3">
      <c r="A18" s="258">
        <v>11</v>
      </c>
      <c r="B18" s="259" t="s">
        <v>324</v>
      </c>
      <c r="C18" s="260">
        <f>SUM(C10:C17)</f>
        <v>10763624.77</v>
      </c>
    </row>
    <row r="19" spans="1:3">
      <c r="A19" s="261" t="s">
        <v>325</v>
      </c>
      <c r="B19" s="262"/>
      <c r="C19" s="263"/>
    </row>
    <row r="20" spans="1:3">
      <c r="A20" s="264">
        <v>12</v>
      </c>
      <c r="B20" s="252" t="s">
        <v>326</v>
      </c>
      <c r="C20" s="247"/>
    </row>
    <row r="21" spans="1:3">
      <c r="A21" s="264">
        <v>13</v>
      </c>
      <c r="B21" s="252" t="s">
        <v>327</v>
      </c>
      <c r="C21" s="247"/>
    </row>
    <row r="22" spans="1:3">
      <c r="A22" s="264">
        <v>14</v>
      </c>
      <c r="B22" s="252" t="s">
        <v>328</v>
      </c>
      <c r="C22" s="247"/>
    </row>
    <row r="23" spans="1:3" ht="22.8">
      <c r="A23" s="264" t="s">
        <v>329</v>
      </c>
      <c r="B23" s="252" t="s">
        <v>330</v>
      </c>
      <c r="C23" s="247"/>
    </row>
    <row r="24" spans="1:3">
      <c r="A24" s="264">
        <v>15</v>
      </c>
      <c r="B24" s="252" t="s">
        <v>331</v>
      </c>
      <c r="C24" s="247"/>
    </row>
    <row r="25" spans="1:3">
      <c r="A25" s="264" t="s">
        <v>332</v>
      </c>
      <c r="B25" s="252" t="s">
        <v>333</v>
      </c>
      <c r="C25" s="247"/>
    </row>
    <row r="26" spans="1:3">
      <c r="A26" s="265">
        <v>16</v>
      </c>
      <c r="B26" s="266" t="s">
        <v>334</v>
      </c>
      <c r="C26" s="260">
        <f>SUM(C20:C25)</f>
        <v>0</v>
      </c>
    </row>
    <row r="27" spans="1:3">
      <c r="A27" s="242" t="s">
        <v>335</v>
      </c>
      <c r="B27" s="243"/>
      <c r="C27" s="250"/>
    </row>
    <row r="28" spans="1:3">
      <c r="A28" s="267">
        <v>17</v>
      </c>
      <c r="B28" s="253" t="s">
        <v>336</v>
      </c>
      <c r="C28" s="247">
        <v>180139353.68198061</v>
      </c>
    </row>
    <row r="29" spans="1:3">
      <c r="A29" s="267">
        <v>18</v>
      </c>
      <c r="B29" s="253" t="s">
        <v>337</v>
      </c>
      <c r="C29" s="247">
        <v>-128875853.26091215</v>
      </c>
    </row>
    <row r="30" spans="1:3">
      <c r="A30" s="265">
        <v>19</v>
      </c>
      <c r="B30" s="266" t="s">
        <v>338</v>
      </c>
      <c r="C30" s="260">
        <f>C28+C29</f>
        <v>51263500.42106846</v>
      </c>
    </row>
    <row r="31" spans="1:3">
      <c r="A31" s="242" t="s">
        <v>339</v>
      </c>
      <c r="B31" s="243"/>
      <c r="C31" s="250"/>
    </row>
    <row r="32" spans="1:3" ht="22.8">
      <c r="A32" s="267" t="s">
        <v>340</v>
      </c>
      <c r="B32" s="252" t="s">
        <v>341</v>
      </c>
      <c r="C32" s="268"/>
    </row>
    <row r="33" spans="1:3">
      <c r="A33" s="267" t="s">
        <v>342</v>
      </c>
      <c r="B33" s="253" t="s">
        <v>343</v>
      </c>
      <c r="C33" s="268"/>
    </row>
    <row r="34" spans="1:3">
      <c r="A34" s="242" t="s">
        <v>344</v>
      </c>
      <c r="B34" s="243"/>
      <c r="C34" s="250"/>
    </row>
    <row r="35" spans="1:3">
      <c r="A35" s="269">
        <v>20</v>
      </c>
      <c r="B35" s="270" t="s">
        <v>345</v>
      </c>
      <c r="C35" s="260">
        <v>343656771.01284665</v>
      </c>
    </row>
    <row r="36" spans="1:3">
      <c r="A36" s="265">
        <v>21</v>
      </c>
      <c r="B36" s="266" t="s">
        <v>346</v>
      </c>
      <c r="C36" s="260">
        <f>C8+C18+C26+C30</f>
        <v>3864960167.2021494</v>
      </c>
    </row>
    <row r="37" spans="1:3">
      <c r="A37" s="242" t="s">
        <v>347</v>
      </c>
      <c r="B37" s="243"/>
      <c r="C37" s="250"/>
    </row>
    <row r="38" spans="1:3">
      <c r="A38" s="265">
        <v>22</v>
      </c>
      <c r="B38" s="266" t="s">
        <v>347</v>
      </c>
      <c r="C38" s="720">
        <f>C35/C36</f>
        <v>8.8915992958763221E-2</v>
      </c>
    </row>
    <row r="39" spans="1:3">
      <c r="A39" s="242" t="s">
        <v>348</v>
      </c>
      <c r="B39" s="243"/>
      <c r="C39" s="250"/>
    </row>
    <row r="40" spans="1:3">
      <c r="A40" s="271" t="s">
        <v>349</v>
      </c>
      <c r="B40" s="252" t="s">
        <v>350</v>
      </c>
      <c r="C40" s="268"/>
    </row>
    <row r="41" spans="1:3" ht="22.8">
      <c r="A41" s="272" t="s">
        <v>351</v>
      </c>
      <c r="B41" s="246" t="s">
        <v>352</v>
      </c>
      <c r="C41" s="268"/>
    </row>
    <row r="43" spans="1:3">
      <c r="B43" s="241" t="s">
        <v>363</v>
      </c>
    </row>
  </sheetData>
  <pageMargins left="0.7" right="0.7" top="0.75" bottom="0.75" header="0.3" footer="0.3"/>
  <pageSetup scale="81"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activeCell="G28" sqref="G28"/>
      <selection pane="topRight" activeCell="G28" sqref="G28"/>
      <selection pane="bottomLeft" activeCell="G28" sqref="G28"/>
      <selection pane="bottomRight" activeCell="G28" sqref="G28"/>
    </sheetView>
  </sheetViews>
  <sheetFormatPr defaultRowHeight="14.4"/>
  <cols>
    <col min="1" max="1" width="8.6640625" style="173"/>
    <col min="2" max="2" width="82.5546875" style="308" customWidth="1"/>
    <col min="3" max="6" width="17.5546875" style="173" customWidth="1"/>
    <col min="7" max="7" width="20.44140625" style="173" bestFit="1" customWidth="1"/>
  </cols>
  <sheetData>
    <row r="1" spans="1:7">
      <c r="A1" s="173" t="s">
        <v>31</v>
      </c>
      <c r="B1" s="3" t="str">
        <f>'Info '!C2</f>
        <v>JSC "Liberty Bank"</v>
      </c>
    </row>
    <row r="2" spans="1:7">
      <c r="A2" s="173" t="s">
        <v>32</v>
      </c>
      <c r="B2" s="591">
        <f>'1. key ratios '!B2</f>
        <v>45016</v>
      </c>
    </row>
    <row r="4" spans="1:7" ht="15" thickBot="1">
      <c r="A4" s="173" t="s">
        <v>413</v>
      </c>
      <c r="B4" s="309" t="s">
        <v>374</v>
      </c>
    </row>
    <row r="5" spans="1:7">
      <c r="A5" s="310"/>
      <c r="B5" s="311"/>
      <c r="C5" s="844" t="s">
        <v>375</v>
      </c>
      <c r="D5" s="844"/>
      <c r="E5" s="844"/>
      <c r="F5" s="844"/>
      <c r="G5" s="845" t="s">
        <v>376</v>
      </c>
    </row>
    <row r="6" spans="1:7">
      <c r="A6" s="312"/>
      <c r="B6" s="313"/>
      <c r="C6" s="314" t="s">
        <v>377</v>
      </c>
      <c r="D6" s="315" t="s">
        <v>378</v>
      </c>
      <c r="E6" s="315" t="s">
        <v>379</v>
      </c>
      <c r="F6" s="315" t="s">
        <v>380</v>
      </c>
      <c r="G6" s="846"/>
    </row>
    <row r="7" spans="1:7">
      <c r="A7" s="316"/>
      <c r="B7" s="317" t="s">
        <v>381</v>
      </c>
      <c r="C7" s="318"/>
      <c r="D7" s="318"/>
      <c r="E7" s="318"/>
      <c r="F7" s="318"/>
      <c r="G7" s="319"/>
    </row>
    <row r="8" spans="1:7">
      <c r="A8" s="320">
        <v>1</v>
      </c>
      <c r="B8" s="321" t="s">
        <v>382</v>
      </c>
      <c r="C8" s="322">
        <f>SUM(C9:C10)</f>
        <v>343656771.01284665</v>
      </c>
      <c r="D8" s="322">
        <f>SUM(D9:D10)</f>
        <v>0</v>
      </c>
      <c r="E8" s="322">
        <f>SUM(E9:E10)</f>
        <v>0</v>
      </c>
      <c r="F8" s="322">
        <f>SUM(F9:F10)</f>
        <v>397651944.63172048</v>
      </c>
      <c r="G8" s="323">
        <f>SUM(G9:G10)</f>
        <v>741308715.64456713</v>
      </c>
    </row>
    <row r="9" spans="1:7">
      <c r="A9" s="320">
        <v>2</v>
      </c>
      <c r="B9" s="324" t="s">
        <v>383</v>
      </c>
      <c r="C9" s="771">
        <v>343656771.01284665</v>
      </c>
      <c r="D9" s="771"/>
      <c r="E9" s="771"/>
      <c r="F9" s="771">
        <v>66670543.840000018</v>
      </c>
      <c r="G9" s="323">
        <v>410327314.85284668</v>
      </c>
    </row>
    <row r="10" spans="1:7" ht="27.6">
      <c r="A10" s="320">
        <v>3</v>
      </c>
      <c r="B10" s="324" t="s">
        <v>384</v>
      </c>
      <c r="C10" s="772"/>
      <c r="D10" s="772"/>
      <c r="E10" s="772"/>
      <c r="F10" s="771">
        <v>330981400.79172045</v>
      </c>
      <c r="G10" s="323">
        <v>330981400.79172045</v>
      </c>
    </row>
    <row r="11" spans="1:7" ht="14.4" customHeight="1">
      <c r="A11" s="320">
        <v>4</v>
      </c>
      <c r="B11" s="321" t="s">
        <v>385</v>
      </c>
      <c r="C11" s="322">
        <f t="shared" ref="C11:F11" si="0">SUM(C12:C13)</f>
        <v>613268626.48687768</v>
      </c>
      <c r="D11" s="322">
        <f t="shared" si="0"/>
        <v>410869708.67206001</v>
      </c>
      <c r="E11" s="322">
        <f t="shared" si="0"/>
        <v>290273314.47393399</v>
      </c>
      <c r="F11" s="322">
        <f t="shared" si="0"/>
        <v>29938042.484182008</v>
      </c>
      <c r="G11" s="323">
        <f>SUM(G12:G13)</f>
        <v>1194868153.1376081</v>
      </c>
    </row>
    <row r="12" spans="1:7">
      <c r="A12" s="320">
        <v>5</v>
      </c>
      <c r="B12" s="324" t="s">
        <v>386</v>
      </c>
      <c r="C12" s="771">
        <v>482382349.91389692</v>
      </c>
      <c r="D12" s="773">
        <v>384138353.17347199</v>
      </c>
      <c r="E12" s="771">
        <v>270052036.87218201</v>
      </c>
      <c r="F12" s="771">
        <v>24967942.43840801</v>
      </c>
      <c r="G12" s="323">
        <v>1103463648.2780607</v>
      </c>
    </row>
    <row r="13" spans="1:7">
      <c r="A13" s="320">
        <v>6</v>
      </c>
      <c r="B13" s="324" t="s">
        <v>387</v>
      </c>
      <c r="C13" s="771">
        <v>130886276.57298072</v>
      </c>
      <c r="D13" s="773">
        <v>26731355.498587999</v>
      </c>
      <c r="E13" s="771">
        <v>20221277.601752002</v>
      </c>
      <c r="F13" s="771">
        <v>4970100.0457739988</v>
      </c>
      <c r="G13" s="323">
        <v>91404504.859547377</v>
      </c>
    </row>
    <row r="14" spans="1:7">
      <c r="A14" s="320">
        <v>7</v>
      </c>
      <c r="B14" s="321" t="s">
        <v>388</v>
      </c>
      <c r="C14" s="322">
        <f t="shared" ref="C14:F14" si="1">SUM(C15:C16)</f>
        <v>682583867.53841567</v>
      </c>
      <c r="D14" s="322">
        <f t="shared" si="1"/>
        <v>521032959.61027145</v>
      </c>
      <c r="E14" s="322">
        <f t="shared" si="1"/>
        <v>209446894.52161548</v>
      </c>
      <c r="F14" s="322">
        <f t="shared" si="1"/>
        <v>1450000</v>
      </c>
      <c r="G14" s="323">
        <f>SUM(G15:G16)</f>
        <v>531317071.1330319</v>
      </c>
    </row>
    <row r="15" spans="1:7" ht="41.4">
      <c r="A15" s="320">
        <v>8</v>
      </c>
      <c r="B15" s="324" t="s">
        <v>389</v>
      </c>
      <c r="C15" s="771">
        <v>623000363.49417686</v>
      </c>
      <c r="D15" s="773">
        <v>228736884.25027147</v>
      </c>
      <c r="E15" s="771">
        <v>179362027.17161357</v>
      </c>
      <c r="F15" s="771">
        <v>1450000</v>
      </c>
      <c r="G15" s="323">
        <v>516274637.45803094</v>
      </c>
    </row>
    <row r="16" spans="1:7" ht="27.6">
      <c r="A16" s="320">
        <v>9</v>
      </c>
      <c r="B16" s="324" t="s">
        <v>390</v>
      </c>
      <c r="C16" s="771">
        <v>59583504.044238776</v>
      </c>
      <c r="D16" s="773">
        <v>292296075.36000001</v>
      </c>
      <c r="E16" s="771">
        <v>30084867.350001913</v>
      </c>
      <c r="F16" s="771">
        <v>0</v>
      </c>
      <c r="G16" s="323">
        <v>15042433.675000956</v>
      </c>
    </row>
    <row r="17" spans="1:7">
      <c r="A17" s="320">
        <v>10</v>
      </c>
      <c r="B17" s="321" t="s">
        <v>391</v>
      </c>
      <c r="C17" s="322"/>
      <c r="D17" s="326"/>
      <c r="E17" s="322"/>
      <c r="F17" s="322"/>
      <c r="G17" s="323"/>
    </row>
    <row r="18" spans="1:7">
      <c r="A18" s="320">
        <v>11</v>
      </c>
      <c r="B18" s="321" t="s">
        <v>392</v>
      </c>
      <c r="C18" s="322">
        <f>SUM(C19:C20)</f>
        <v>647535.68999999994</v>
      </c>
      <c r="D18" s="326">
        <f t="shared" ref="D18:G18" si="2">SUM(D19:D20)</f>
        <v>38096707.258370005</v>
      </c>
      <c r="E18" s="322">
        <f t="shared" si="2"/>
        <v>13087812.365922</v>
      </c>
      <c r="F18" s="322">
        <f t="shared" si="2"/>
        <v>65982368.799708009</v>
      </c>
      <c r="G18" s="323">
        <f t="shared" si="2"/>
        <v>0</v>
      </c>
    </row>
    <row r="19" spans="1:7">
      <c r="A19" s="320">
        <v>12</v>
      </c>
      <c r="B19" s="324" t="s">
        <v>393</v>
      </c>
      <c r="C19" s="325"/>
      <c r="D19" s="326">
        <v>11373.38</v>
      </c>
      <c r="E19" s="322">
        <v>0</v>
      </c>
      <c r="F19" s="322">
        <v>0</v>
      </c>
      <c r="G19" s="323">
        <v>0</v>
      </c>
    </row>
    <row r="20" spans="1:7">
      <c r="A20" s="320">
        <v>13</v>
      </c>
      <c r="B20" s="324" t="s">
        <v>394</v>
      </c>
      <c r="C20" s="322">
        <v>647535.68999999994</v>
      </c>
      <c r="D20" s="322">
        <v>38085333.878370002</v>
      </c>
      <c r="E20" s="322">
        <v>13087812.365922</v>
      </c>
      <c r="F20" s="322">
        <v>65982368.799708009</v>
      </c>
      <c r="G20" s="323">
        <v>0</v>
      </c>
    </row>
    <row r="21" spans="1:7">
      <c r="A21" s="327">
        <v>14</v>
      </c>
      <c r="B21" s="328" t="s">
        <v>395</v>
      </c>
      <c r="C21" s="325"/>
      <c r="D21" s="325"/>
      <c r="E21" s="325"/>
      <c r="F21" s="325"/>
      <c r="G21" s="329">
        <f>SUM(G8,G11,G14,G17,G18)</f>
        <v>2467493939.9152069</v>
      </c>
    </row>
    <row r="22" spans="1:7">
      <c r="A22" s="330"/>
      <c r="B22" s="331" t="s">
        <v>396</v>
      </c>
      <c r="C22" s="332"/>
      <c r="D22" s="333"/>
      <c r="E22" s="332"/>
      <c r="F22" s="332"/>
      <c r="G22" s="334"/>
    </row>
    <row r="23" spans="1:7">
      <c r="A23" s="320">
        <v>15</v>
      </c>
      <c r="B23" s="321" t="s">
        <v>397</v>
      </c>
      <c r="C23" s="335">
        <v>672379888.84160507</v>
      </c>
      <c r="D23" s="336">
        <v>253418926.99990854</v>
      </c>
      <c r="E23" s="335">
        <v>0</v>
      </c>
      <c r="F23" s="335">
        <v>0</v>
      </c>
      <c r="G23" s="323">
        <v>26243865.548823893</v>
      </c>
    </row>
    <row r="24" spans="1:7">
      <c r="A24" s="320">
        <v>16</v>
      </c>
      <c r="B24" s="321" t="s">
        <v>398</v>
      </c>
      <c r="C24" s="322">
        <f>SUM(C25:C27,C29,C31)</f>
        <v>7985598.1701018503</v>
      </c>
      <c r="D24" s="326">
        <f t="shared" ref="D24:G24" si="3">SUM(D25:D27,D29,D31)</f>
        <v>613964538.89404011</v>
      </c>
      <c r="E24" s="322">
        <f t="shared" si="3"/>
        <v>427410285.73601341</v>
      </c>
      <c r="F24" s="322">
        <f t="shared" si="3"/>
        <v>1302353452.8433673</v>
      </c>
      <c r="G24" s="323">
        <f t="shared" si="3"/>
        <v>1566024397.8268416</v>
      </c>
    </row>
    <row r="25" spans="1:7">
      <c r="A25" s="320">
        <v>17</v>
      </c>
      <c r="B25" s="324" t="s">
        <v>399</v>
      </c>
      <c r="C25" s="322">
        <v>0</v>
      </c>
      <c r="D25" s="326">
        <v>0</v>
      </c>
      <c r="E25" s="322">
        <v>0</v>
      </c>
      <c r="F25" s="322">
        <v>0</v>
      </c>
      <c r="G25" s="323"/>
    </row>
    <row r="26" spans="1:7" ht="27.6">
      <c r="A26" s="320">
        <v>18</v>
      </c>
      <c r="B26" s="324" t="s">
        <v>400</v>
      </c>
      <c r="C26" s="322">
        <v>7985598.1701018503</v>
      </c>
      <c r="D26" s="326">
        <v>48674330.21965</v>
      </c>
      <c r="E26" s="322">
        <v>19737405.876350004</v>
      </c>
      <c r="F26" s="322">
        <v>5855233.7401999999</v>
      </c>
      <c r="G26" s="323">
        <v>24222925.936837777</v>
      </c>
    </row>
    <row r="27" spans="1:7">
      <c r="A27" s="320">
        <v>19</v>
      </c>
      <c r="B27" s="324" t="s">
        <v>401</v>
      </c>
      <c r="C27" s="322"/>
      <c r="D27" s="326">
        <v>523160840.53821945</v>
      </c>
      <c r="E27" s="322">
        <v>372159915.54736352</v>
      </c>
      <c r="F27" s="322">
        <v>1046025092.1924417</v>
      </c>
      <c r="G27" s="323">
        <v>1336781706.4063668</v>
      </c>
    </row>
    <row r="28" spans="1:7">
      <c r="A28" s="320">
        <v>20</v>
      </c>
      <c r="B28" s="337" t="s">
        <v>402</v>
      </c>
      <c r="C28" s="322"/>
      <c r="D28" s="326">
        <v>0</v>
      </c>
      <c r="E28" s="322">
        <v>0</v>
      </c>
      <c r="F28" s="322">
        <v>0</v>
      </c>
      <c r="G28" s="323">
        <v>0</v>
      </c>
    </row>
    <row r="29" spans="1:7">
      <c r="A29" s="320">
        <v>21</v>
      </c>
      <c r="B29" s="324" t="s">
        <v>403</v>
      </c>
      <c r="C29" s="322"/>
      <c r="D29" s="326">
        <v>39534846.177730694</v>
      </c>
      <c r="E29" s="322">
        <v>34427006.393168688</v>
      </c>
      <c r="F29" s="322">
        <v>233517793.07357538</v>
      </c>
      <c r="G29" s="323">
        <v>188767491.7832737</v>
      </c>
    </row>
    <row r="30" spans="1:7">
      <c r="A30" s="320">
        <v>22</v>
      </c>
      <c r="B30" s="337" t="s">
        <v>402</v>
      </c>
      <c r="C30" s="322"/>
      <c r="D30" s="326">
        <v>39534846.177730694</v>
      </c>
      <c r="E30" s="322">
        <v>34427006.393168688</v>
      </c>
      <c r="F30" s="322">
        <v>233517793.07357538</v>
      </c>
      <c r="G30" s="323">
        <v>188767491.7832737</v>
      </c>
    </row>
    <row r="31" spans="1:7">
      <c r="A31" s="320">
        <v>23</v>
      </c>
      <c r="B31" s="324" t="s">
        <v>404</v>
      </c>
      <c r="C31" s="322"/>
      <c r="D31" s="326">
        <v>2594521.9584399951</v>
      </c>
      <c r="E31" s="322">
        <v>1085957.9191312452</v>
      </c>
      <c r="F31" s="322">
        <v>16955333.837150227</v>
      </c>
      <c r="G31" s="323">
        <v>16252273.700363312</v>
      </c>
    </row>
    <row r="32" spans="1:7">
      <c r="A32" s="320">
        <v>24</v>
      </c>
      <c r="B32" s="321" t="s">
        <v>405</v>
      </c>
      <c r="C32" s="322">
        <v>0</v>
      </c>
      <c r="D32" s="326">
        <v>0</v>
      </c>
      <c r="E32" s="322">
        <v>0</v>
      </c>
      <c r="F32" s="322">
        <v>0</v>
      </c>
      <c r="G32" s="323">
        <v>0</v>
      </c>
    </row>
    <row r="33" spans="1:7">
      <c r="A33" s="320">
        <v>25</v>
      </c>
      <c r="B33" s="321" t="s">
        <v>406</v>
      </c>
      <c r="C33" s="322">
        <f>SUM(C34:C35)</f>
        <v>157657606.77180517</v>
      </c>
      <c r="D33" s="322">
        <f>SUM(D34:D35)</f>
        <v>103982904.63489679</v>
      </c>
      <c r="E33" s="322">
        <f>SUM(E34:E35)</f>
        <v>22796870.671057459</v>
      </c>
      <c r="F33" s="322">
        <f>SUM(F34:F35)</f>
        <v>115734314.5772768</v>
      </c>
      <c r="G33" s="323">
        <f>SUM(G34:G35)</f>
        <v>358117000.93911934</v>
      </c>
    </row>
    <row r="34" spans="1:7">
      <c r="A34" s="320">
        <v>26</v>
      </c>
      <c r="B34" s="324" t="s">
        <v>407</v>
      </c>
      <c r="C34" s="325"/>
      <c r="D34" s="326">
        <v>8312.8700000000008</v>
      </c>
      <c r="E34" s="322">
        <v>0</v>
      </c>
      <c r="F34" s="322">
        <v>0</v>
      </c>
      <c r="G34" s="323">
        <v>8312.8700000000008</v>
      </c>
    </row>
    <row r="35" spans="1:7">
      <c r="A35" s="320">
        <v>27</v>
      </c>
      <c r="B35" s="324" t="s">
        <v>408</v>
      </c>
      <c r="C35" s="771">
        <v>157657606.77180517</v>
      </c>
      <c r="D35" s="773">
        <v>103974591.76489678</v>
      </c>
      <c r="E35" s="771">
        <v>22796870.671057459</v>
      </c>
      <c r="F35" s="771">
        <v>115734314.5772768</v>
      </c>
      <c r="G35" s="323">
        <v>358108688.06911933</v>
      </c>
    </row>
    <row r="36" spans="1:7">
      <c r="A36" s="320">
        <v>28</v>
      </c>
      <c r="B36" s="321" t="s">
        <v>409</v>
      </c>
      <c r="C36" s="322">
        <v>131764577.30000004</v>
      </c>
      <c r="D36" s="326">
        <v>8925402.4477822408</v>
      </c>
      <c r="E36" s="322">
        <v>12741580.8698</v>
      </c>
      <c r="F36" s="322">
        <v>12152190.9042568</v>
      </c>
      <c r="G36" s="323">
        <v>10577755.832396746</v>
      </c>
    </row>
    <row r="37" spans="1:7">
      <c r="A37" s="327">
        <v>29</v>
      </c>
      <c r="B37" s="328" t="s">
        <v>410</v>
      </c>
      <c r="C37" s="325"/>
      <c r="D37" s="325"/>
      <c r="E37" s="325"/>
      <c r="F37" s="325"/>
      <c r="G37" s="329">
        <f>SUM(G23:G24,G32:G33,G36)</f>
        <v>1960963020.1471815</v>
      </c>
    </row>
    <row r="38" spans="1:7">
      <c r="A38" s="316"/>
      <c r="B38" s="338"/>
      <c r="C38" s="339"/>
      <c r="D38" s="339"/>
      <c r="E38" s="339"/>
      <c r="F38" s="339"/>
      <c r="G38" s="340"/>
    </row>
    <row r="39" spans="1:7" ht="15" thickBot="1">
      <c r="A39" s="341">
        <v>30</v>
      </c>
      <c r="B39" s="342" t="s">
        <v>411</v>
      </c>
      <c r="C39" s="209"/>
      <c r="D39" s="210"/>
      <c r="E39" s="210"/>
      <c r="F39" s="211"/>
      <c r="G39" s="343">
        <f>IFERROR(G21/G37,0)</f>
        <v>1.2583072268899835</v>
      </c>
    </row>
    <row r="42" spans="1:7" ht="41.4">
      <c r="B42" s="308" t="s">
        <v>412</v>
      </c>
    </row>
  </sheetData>
  <mergeCells count="2">
    <mergeCell ref="C5:F5"/>
    <mergeCell ref="G5:G6"/>
  </mergeCells>
  <pageMargins left="0.7" right="0.7" top="0.75" bottom="0.75" header="0.3" footer="0.3"/>
  <pageSetup scale="48"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selection activeCell="G28" sqref="G28"/>
    </sheetView>
  </sheetViews>
  <sheetFormatPr defaultColWidth="9.109375" defaultRowHeight="14.4"/>
  <cols>
    <col min="1" max="1" width="9.5546875" style="3" bestFit="1" customWidth="1"/>
    <col min="2" max="2" width="86" style="3" customWidth="1"/>
    <col min="3" max="3" width="15.109375" style="549" bestFit="1" customWidth="1"/>
    <col min="4" max="4" width="15.109375" style="587" bestFit="1" customWidth="1"/>
    <col min="5" max="5" width="14.5546875" style="587" bestFit="1" customWidth="1"/>
    <col min="6" max="6" width="15.44140625" style="587" bestFit="1" customWidth="1"/>
    <col min="7" max="7" width="14.88671875" style="587" bestFit="1" customWidth="1"/>
    <col min="8" max="8" width="6.6640625" style="551" customWidth="1"/>
    <col min="9" max="9" width="14.88671875" style="551" bestFit="1" customWidth="1"/>
    <col min="10" max="10" width="14.5546875" style="551" bestFit="1" customWidth="1"/>
    <col min="11" max="12" width="14.33203125" style="551" bestFit="1" customWidth="1"/>
    <col min="13" max="13" width="6.6640625" style="5" customWidth="1"/>
    <col min="14" max="16384" width="9.109375" style="5"/>
  </cols>
  <sheetData>
    <row r="1" spans="1:12">
      <c r="A1" s="2" t="s">
        <v>31</v>
      </c>
      <c r="B1" s="3" t="str">
        <f>'Info '!C2</f>
        <v>JSC "Liberty Bank"</v>
      </c>
    </row>
    <row r="2" spans="1:12">
      <c r="A2" s="2" t="s">
        <v>32</v>
      </c>
      <c r="B2" s="591">
        <v>45016</v>
      </c>
      <c r="C2" s="548"/>
      <c r="D2" s="547"/>
      <c r="E2" s="547"/>
      <c r="F2" s="547"/>
      <c r="G2" s="547"/>
      <c r="H2" s="546"/>
    </row>
    <row r="3" spans="1:12" ht="15" thickBot="1">
      <c r="A3" s="2"/>
      <c r="B3" s="6"/>
      <c r="C3" s="548"/>
      <c r="D3" s="547"/>
      <c r="E3" s="547"/>
      <c r="F3" s="547"/>
      <c r="G3" s="547"/>
      <c r="H3" s="546"/>
    </row>
    <row r="4" spans="1:12" ht="15" customHeight="1" thickBot="1">
      <c r="A4" s="9" t="s">
        <v>94</v>
      </c>
      <c r="B4" s="10" t="s">
        <v>93</v>
      </c>
      <c r="C4" s="545"/>
      <c r="D4" s="782" t="s">
        <v>701</v>
      </c>
      <c r="E4" s="783"/>
      <c r="F4" s="783"/>
      <c r="G4" s="784"/>
      <c r="H4" s="546"/>
      <c r="I4" s="785" t="s">
        <v>702</v>
      </c>
      <c r="J4" s="786"/>
      <c r="K4" s="786"/>
      <c r="L4" s="787"/>
    </row>
    <row r="5" spans="1:12">
      <c r="A5" s="514" t="s">
        <v>7</v>
      </c>
      <c r="B5" s="12"/>
      <c r="C5" s="507" t="str">
        <f>INT((MONTH($B$2))/3)&amp;"Q"&amp;"-"&amp;YEAR($B$2)</f>
        <v>1Q-2023</v>
      </c>
      <c r="D5" s="544" t="str">
        <f>IF(INT(MONTH($B$2))=3, "4"&amp;"Q"&amp;"-"&amp;YEAR($B$2)-1, IF(INT(MONTH($B$2))=6, "1"&amp;"Q"&amp;"-"&amp;YEAR($B$2), IF(INT(MONTH($B$2))=9, "2"&amp;"Q"&amp;"-"&amp;YEAR($B$2),IF(INT(MONTH($B$2))=12, "3"&amp;"Q"&amp;"-"&amp;YEAR($B$2), 0))))</f>
        <v>4Q-2022</v>
      </c>
      <c r="E5" s="544" t="str">
        <f>IF(INT(MONTH($B$2))=3, "3"&amp;"Q"&amp;"-"&amp;YEAR($B$2)-1, IF(INT(MONTH($B$2))=6, "4"&amp;"Q"&amp;"-"&amp;YEAR($B$2)-1, IF(INT(MONTH($B$2))=9, "1"&amp;"Q"&amp;"-"&amp;YEAR($B$2),IF(INT(MONTH($B$2))=12, "2"&amp;"Q"&amp;"-"&amp;YEAR($B$2), 0))))</f>
        <v>3Q-2022</v>
      </c>
      <c r="F5" s="544" t="str">
        <f>IF(INT(MONTH($B$2))=3, "2"&amp;"Q"&amp;"-"&amp;YEAR($B$2)-1, IF(INT(MONTH($B$2))=6, "3"&amp;"Q"&amp;"-"&amp;YEAR($B$2)-1, IF(INT(MONTH($B$2))=9, "4"&amp;"Q"&amp;"-"&amp;YEAR($B$2)-1,IF(INT(MONTH($B$2))=12, "1"&amp;"Q"&amp;"-"&amp;YEAR($B$2), 0))))</f>
        <v>2Q-2022</v>
      </c>
      <c r="G5" s="543" t="str">
        <f>IF(INT(MONTH($B$2))=3, "1"&amp;"Q"&amp;"-"&amp;YEAR($B$2)-1, IF(INT(MONTH($B$2))=6, "2"&amp;"Q"&amp;"-"&amp;YEAR($B$2)-1, IF(INT(MONTH($B$2))=9, "3"&amp;"Q"&amp;"-"&amp;YEAR($B$2)-1,IF(INT(MONTH($B$2))=12, "4"&amp;"Q"&amp;"-"&amp;YEAR($B$2)-1, 0))))</f>
        <v>1Q-2022</v>
      </c>
      <c r="I5" s="542" t="str">
        <f>D5</f>
        <v>4Q-2022</v>
      </c>
      <c r="J5" s="544" t="str">
        <f t="shared" ref="J5:L5" si="0">E5</f>
        <v>3Q-2022</v>
      </c>
      <c r="K5" s="544" t="str">
        <f t="shared" si="0"/>
        <v>2Q-2022</v>
      </c>
      <c r="L5" s="543" t="str">
        <f t="shared" si="0"/>
        <v>1Q-2022</v>
      </c>
    </row>
    <row r="6" spans="1:12">
      <c r="A6" s="513"/>
      <c r="B6" s="512" t="s">
        <v>92</v>
      </c>
      <c r="C6" s="541"/>
      <c r="D6" s="541"/>
      <c r="E6" s="541"/>
      <c r="F6" s="541"/>
      <c r="G6" s="540"/>
      <c r="I6" s="539"/>
      <c r="J6" s="541"/>
      <c r="K6" s="541"/>
      <c r="L6" s="540"/>
    </row>
    <row r="7" spans="1:12">
      <c r="A7" s="13"/>
      <c r="B7" s="511" t="s">
        <v>90</v>
      </c>
      <c r="C7" s="541"/>
      <c r="D7" s="541"/>
      <c r="E7" s="541"/>
      <c r="F7" s="541"/>
      <c r="G7" s="540"/>
      <c r="I7" s="539"/>
      <c r="J7" s="541"/>
      <c r="K7" s="541"/>
      <c r="L7" s="540"/>
    </row>
    <row r="8" spans="1:12">
      <c r="A8" s="304">
        <v>1</v>
      </c>
      <c r="B8" s="510" t="s">
        <v>364</v>
      </c>
      <c r="C8" s="506">
        <v>339091387.01284665</v>
      </c>
      <c r="D8" s="555">
        <v>318182648.48792332</v>
      </c>
      <c r="E8" s="555">
        <v>315643038.84666014</v>
      </c>
      <c r="F8" s="555">
        <v>299049757.85764086</v>
      </c>
      <c r="G8" s="554">
        <v>286430869.07436484</v>
      </c>
      <c r="I8" s="538">
        <v>304656174.07479</v>
      </c>
      <c r="J8" s="537">
        <v>280035312</v>
      </c>
      <c r="K8" s="537">
        <v>261959760</v>
      </c>
      <c r="L8" s="554">
        <v>257291649</v>
      </c>
    </row>
    <row r="9" spans="1:12">
      <c r="A9" s="304">
        <v>2</v>
      </c>
      <c r="B9" s="510" t="s">
        <v>365</v>
      </c>
      <c r="C9" s="506">
        <v>343656771.01284665</v>
      </c>
      <c r="D9" s="555">
        <v>322748032.48792332</v>
      </c>
      <c r="E9" s="555">
        <v>320208422.84666014</v>
      </c>
      <c r="F9" s="555">
        <v>303615141.85764086</v>
      </c>
      <c r="G9" s="554">
        <v>290996253.07436484</v>
      </c>
      <c r="I9" s="538">
        <v>309221558.07479</v>
      </c>
      <c r="J9" s="537">
        <v>284600696</v>
      </c>
      <c r="K9" s="537">
        <v>266525144</v>
      </c>
      <c r="L9" s="554">
        <v>261857033</v>
      </c>
    </row>
    <row r="10" spans="1:12">
      <c r="A10" s="304">
        <v>3</v>
      </c>
      <c r="B10" s="510" t="s">
        <v>143</v>
      </c>
      <c r="C10" s="506">
        <v>410327314.85284668</v>
      </c>
      <c r="D10" s="555">
        <v>379786204.40792334</v>
      </c>
      <c r="E10" s="555">
        <v>380938395.29466015</v>
      </c>
      <c r="F10" s="555">
        <v>367075077.88364089</v>
      </c>
      <c r="G10" s="554">
        <v>360190740.04836488</v>
      </c>
      <c r="I10" s="538">
        <v>395255135.79429698</v>
      </c>
      <c r="J10" s="537">
        <v>373535018</v>
      </c>
      <c r="K10" s="537">
        <v>357475246</v>
      </c>
      <c r="L10" s="554">
        <v>357374745</v>
      </c>
    </row>
    <row r="11" spans="1:12">
      <c r="A11" s="304">
        <v>4</v>
      </c>
      <c r="B11" s="510" t="s">
        <v>367</v>
      </c>
      <c r="C11" s="506">
        <v>232855011.40294367</v>
      </c>
      <c r="D11" s="555">
        <v>214999240.89426437</v>
      </c>
      <c r="E11" s="555">
        <v>219255980.94540113</v>
      </c>
      <c r="F11" s="555">
        <v>212289803.27835834</v>
      </c>
      <c r="G11" s="554">
        <v>209012402.90807983</v>
      </c>
      <c r="I11" s="538">
        <v>223364270.20872572</v>
      </c>
      <c r="J11" s="537">
        <v>214071353</v>
      </c>
      <c r="K11" s="537">
        <v>209656603</v>
      </c>
      <c r="L11" s="554">
        <v>205689771</v>
      </c>
    </row>
    <row r="12" spans="1:12">
      <c r="A12" s="304">
        <v>5</v>
      </c>
      <c r="B12" s="510" t="s">
        <v>368</v>
      </c>
      <c r="C12" s="506">
        <v>299397119.87828332</v>
      </c>
      <c r="D12" s="555">
        <v>252247753.37256491</v>
      </c>
      <c r="E12" s="555">
        <v>257713710.25724071</v>
      </c>
      <c r="F12" s="555">
        <v>249820186.96012047</v>
      </c>
      <c r="G12" s="554">
        <v>245962980.00826326</v>
      </c>
      <c r="I12" s="538">
        <v>262986369.790757</v>
      </c>
      <c r="J12" s="537">
        <v>252043780</v>
      </c>
      <c r="K12" s="537">
        <v>246912400</v>
      </c>
      <c r="L12" s="554">
        <v>242241418</v>
      </c>
    </row>
    <row r="13" spans="1:12">
      <c r="A13" s="304">
        <v>6</v>
      </c>
      <c r="B13" s="510" t="s">
        <v>366</v>
      </c>
      <c r="C13" s="506">
        <v>387665681.49837297</v>
      </c>
      <c r="D13" s="555">
        <v>355379682.30216306</v>
      </c>
      <c r="E13" s="555">
        <v>364540790.96459305</v>
      </c>
      <c r="F13" s="555">
        <v>340854273.6581465</v>
      </c>
      <c r="G13" s="554">
        <v>335539363.64063263</v>
      </c>
      <c r="I13" s="538">
        <v>372963463.38351107</v>
      </c>
      <c r="J13" s="537">
        <v>357498213</v>
      </c>
      <c r="K13" s="537">
        <v>337282930</v>
      </c>
      <c r="L13" s="554">
        <v>330837183</v>
      </c>
    </row>
    <row r="14" spans="1:12">
      <c r="A14" s="13"/>
      <c r="B14" s="512" t="s">
        <v>370</v>
      </c>
      <c r="C14" s="541"/>
      <c r="D14" s="541"/>
      <c r="E14" s="541"/>
      <c r="F14" s="541"/>
      <c r="G14" s="540"/>
      <c r="I14" s="539"/>
      <c r="J14" s="541"/>
      <c r="K14" s="541"/>
      <c r="L14" s="540"/>
    </row>
    <row r="15" spans="1:12" ht="15" customHeight="1">
      <c r="A15" s="304">
        <v>7</v>
      </c>
      <c r="B15" s="510" t="s">
        <v>369</v>
      </c>
      <c r="C15" s="505">
        <v>2709991779.6421099</v>
      </c>
      <c r="D15" s="555">
        <v>2609882836.8143373</v>
      </c>
      <c r="E15" s="555">
        <v>2708577039.3449993</v>
      </c>
      <c r="F15" s="555">
        <v>2631468593.884819</v>
      </c>
      <c r="G15" s="554">
        <v>2591303309.3672276</v>
      </c>
      <c r="I15" s="536">
        <v>2789371291.1460576</v>
      </c>
      <c r="J15" s="535">
        <v>2673360965</v>
      </c>
      <c r="K15" s="535">
        <v>2612920174</v>
      </c>
      <c r="L15" s="554">
        <v>2563491447</v>
      </c>
    </row>
    <row r="16" spans="1:12">
      <c r="A16" s="13"/>
      <c r="B16" s="512" t="s">
        <v>371</v>
      </c>
      <c r="C16" s="541"/>
      <c r="D16" s="541"/>
      <c r="E16" s="541"/>
      <c r="F16" s="541"/>
      <c r="G16" s="540"/>
      <c r="I16" s="539"/>
      <c r="J16" s="541"/>
      <c r="K16" s="541"/>
      <c r="L16" s="540"/>
    </row>
    <row r="17" spans="1:12" s="14" customFormat="1">
      <c r="A17" s="304"/>
      <c r="B17" s="511" t="s">
        <v>355</v>
      </c>
      <c r="C17" s="541"/>
      <c r="D17" s="541"/>
      <c r="E17" s="541"/>
      <c r="F17" s="541"/>
      <c r="G17" s="540"/>
      <c r="H17" s="550"/>
      <c r="I17" s="539"/>
      <c r="J17" s="541"/>
      <c r="K17" s="541"/>
      <c r="L17" s="540"/>
    </row>
    <row r="18" spans="1:12">
      <c r="A18" s="11">
        <v>8</v>
      </c>
      <c r="B18" s="510" t="s">
        <v>364</v>
      </c>
      <c r="C18" s="504">
        <v>0.12512635261854102</v>
      </c>
      <c r="D18" s="553">
        <v>0.12191453348009365</v>
      </c>
      <c r="E18" s="553">
        <v>0.11653463581120455</v>
      </c>
      <c r="F18" s="553">
        <v>0.11364367355650472</v>
      </c>
      <c r="G18" s="552">
        <v>0.11053544679194989</v>
      </c>
      <c r="I18" s="534">
        <v>0.10922037343749141</v>
      </c>
      <c r="J18" s="533">
        <v>0.1048</v>
      </c>
      <c r="K18" s="533">
        <v>0.1003</v>
      </c>
      <c r="L18" s="552">
        <v>0.1004</v>
      </c>
    </row>
    <row r="19" spans="1:12" ht="15" customHeight="1">
      <c r="A19" s="11">
        <v>9</v>
      </c>
      <c r="B19" s="510" t="s">
        <v>365</v>
      </c>
      <c r="C19" s="504">
        <v>0.12681100127109263</v>
      </c>
      <c r="D19" s="553">
        <v>0.12366380127694716</v>
      </c>
      <c r="E19" s="553">
        <v>0.11822016438716265</v>
      </c>
      <c r="F19" s="553">
        <v>0.11537859222914605</v>
      </c>
      <c r="G19" s="552">
        <v>0.11229725675973587</v>
      </c>
      <c r="I19" s="534">
        <v>0.11085708061035553</v>
      </c>
      <c r="J19" s="533">
        <v>0.1065</v>
      </c>
      <c r="K19" s="533">
        <v>0.10199999999999999</v>
      </c>
      <c r="L19" s="552">
        <v>0.1021</v>
      </c>
    </row>
    <row r="20" spans="1:12">
      <c r="A20" s="11">
        <v>10</v>
      </c>
      <c r="B20" s="510" t="s">
        <v>143</v>
      </c>
      <c r="C20" s="504">
        <v>0.1514127525903548</v>
      </c>
      <c r="D20" s="553">
        <v>0.14551848805270362</v>
      </c>
      <c r="E20" s="553">
        <v>0.14064152127154575</v>
      </c>
      <c r="F20" s="553">
        <v>0.13949437919824476</v>
      </c>
      <c r="G20" s="552">
        <v>0.13899983793727341</v>
      </c>
      <c r="I20" s="534">
        <v>0.14170043875080543</v>
      </c>
      <c r="J20" s="533">
        <v>0.13969999999999999</v>
      </c>
      <c r="K20" s="533">
        <v>0.1368</v>
      </c>
      <c r="L20" s="552">
        <v>0.1394</v>
      </c>
    </row>
    <row r="21" spans="1:12">
      <c r="A21" s="11">
        <v>11</v>
      </c>
      <c r="B21" s="510" t="s">
        <v>367</v>
      </c>
      <c r="C21" s="504">
        <v>8.5924619090060453E-2</v>
      </c>
      <c r="D21" s="553">
        <v>8.2378886079306046E-2</v>
      </c>
      <c r="E21" s="553">
        <v>8.0948770428336286E-2</v>
      </c>
      <c r="F21" s="553">
        <v>8.0673508234790053E-2</v>
      </c>
      <c r="G21" s="552">
        <v>8.06591810972212E-2</v>
      </c>
      <c r="I21" s="534">
        <v>8.0076923039153008E-2</v>
      </c>
      <c r="J21" s="533">
        <v>8.0100000000000005E-2</v>
      </c>
      <c r="K21" s="533">
        <v>8.0199999999999994E-2</v>
      </c>
      <c r="L21" s="552">
        <v>8.0199999999999994E-2</v>
      </c>
    </row>
    <row r="22" spans="1:12">
      <c r="A22" s="11">
        <v>12</v>
      </c>
      <c r="B22" s="510" t="s">
        <v>368</v>
      </c>
      <c r="C22" s="504">
        <v>0.11047897714207172</v>
      </c>
      <c r="D22" s="553">
        <v>9.6650987475155159E-2</v>
      </c>
      <c r="E22" s="553">
        <v>9.514726977068455E-2</v>
      </c>
      <c r="F22" s="553">
        <v>9.4935652107218438E-2</v>
      </c>
      <c r="G22" s="552">
        <v>9.4918637706029541E-2</v>
      </c>
      <c r="I22" s="534">
        <v>9.4281593356008497E-2</v>
      </c>
      <c r="J22" s="533">
        <v>9.4299999999999995E-2</v>
      </c>
      <c r="K22" s="533">
        <v>9.4500000000000001E-2</v>
      </c>
      <c r="L22" s="552">
        <v>9.4500000000000001E-2</v>
      </c>
    </row>
    <row r="23" spans="1:12">
      <c r="A23" s="11">
        <v>13</v>
      </c>
      <c r="B23" s="510" t="s">
        <v>366</v>
      </c>
      <c r="C23" s="504">
        <v>0.14305050089471813</v>
      </c>
      <c r="D23" s="553">
        <v>0.13616691036443035</v>
      </c>
      <c r="E23" s="553">
        <v>0.13458756596886312</v>
      </c>
      <c r="F23" s="553">
        <v>0.12953005574539109</v>
      </c>
      <c r="G23" s="552">
        <v>0.12948671906823916</v>
      </c>
      <c r="I23" s="534">
        <v>0.13370879114134465</v>
      </c>
      <c r="J23" s="533">
        <v>0.13370000000000001</v>
      </c>
      <c r="K23" s="533">
        <v>0.12909999999999999</v>
      </c>
      <c r="L23" s="552">
        <v>0.12909999999999999</v>
      </c>
    </row>
    <row r="24" spans="1:12">
      <c r="A24" s="13"/>
      <c r="B24" s="512" t="s">
        <v>89</v>
      </c>
      <c r="C24" s="541"/>
      <c r="D24" s="541"/>
      <c r="E24" s="541"/>
      <c r="F24" s="541"/>
      <c r="G24" s="540"/>
      <c r="I24" s="539"/>
      <c r="J24" s="541"/>
      <c r="K24" s="541"/>
      <c r="L24" s="540"/>
    </row>
    <row r="25" spans="1:12" ht="15" customHeight="1">
      <c r="A25" s="305">
        <v>14</v>
      </c>
      <c r="B25" s="510" t="s">
        <v>88</v>
      </c>
      <c r="C25" s="503">
        <v>0.1339054844107157</v>
      </c>
      <c r="D25" s="503">
        <v>0.13269085640257341</v>
      </c>
      <c r="E25" s="503">
        <v>0.13239779074982486</v>
      </c>
      <c r="F25" s="503">
        <v>0.13234279137212457</v>
      </c>
      <c r="G25" s="607">
        <v>0.13054525922467736</v>
      </c>
      <c r="I25" s="532">
        <v>0.13147239980341136</v>
      </c>
      <c r="J25" s="530">
        <v>0.13059999999999999</v>
      </c>
      <c r="K25" s="530">
        <v>0.12959999999999999</v>
      </c>
      <c r="L25" s="529">
        <v>0.12640000000000001</v>
      </c>
    </row>
    <row r="26" spans="1:12">
      <c r="A26" s="305">
        <v>15</v>
      </c>
      <c r="B26" s="510" t="s">
        <v>87</v>
      </c>
      <c r="C26" s="503">
        <v>5.9024258032832726E-2</v>
      </c>
      <c r="D26" s="503">
        <v>5.7789865374658259E-2</v>
      </c>
      <c r="E26" s="503">
        <v>5.7455637919074876E-2</v>
      </c>
      <c r="F26" s="503">
        <v>5.6987707994552037E-2</v>
      </c>
      <c r="G26" s="607">
        <v>5.5273473970648773E-2</v>
      </c>
      <c r="I26" s="532">
        <v>5.6929543893366581E-2</v>
      </c>
      <c r="J26" s="530">
        <v>5.6500000000000002E-2</v>
      </c>
      <c r="K26" s="530">
        <v>5.5899999999999998E-2</v>
      </c>
      <c r="L26" s="529">
        <v>5.3800000000000001E-2</v>
      </c>
    </row>
    <row r="27" spans="1:12">
      <c r="A27" s="305">
        <v>16</v>
      </c>
      <c r="B27" s="510" t="s">
        <v>86</v>
      </c>
      <c r="C27" s="503">
        <v>3.0397463985269078E-2</v>
      </c>
      <c r="D27" s="503">
        <v>3.2045881724551001E-2</v>
      </c>
      <c r="E27" s="503">
        <v>3.4215991715720526E-2</v>
      </c>
      <c r="F27" s="503">
        <v>3.2699862228289765E-2</v>
      </c>
      <c r="G27" s="607">
        <v>3.9413609804244118E-2</v>
      </c>
      <c r="I27" s="532">
        <v>3.7222877606409049E-2</v>
      </c>
      <c r="J27" s="530">
        <v>3.7100000000000001E-2</v>
      </c>
      <c r="K27" s="530">
        <v>3.5099999999999999E-2</v>
      </c>
      <c r="L27" s="529">
        <v>4.3299999999999998E-2</v>
      </c>
    </row>
    <row r="28" spans="1:12">
      <c r="A28" s="305">
        <v>17</v>
      </c>
      <c r="B28" s="510" t="s">
        <v>85</v>
      </c>
      <c r="C28" s="503">
        <v>7.4881226377882984E-2</v>
      </c>
      <c r="D28" s="503">
        <v>7.490099102791517E-2</v>
      </c>
      <c r="E28" s="503">
        <v>7.4942152830749995E-2</v>
      </c>
      <c r="F28" s="503">
        <v>7.5355083377572546E-2</v>
      </c>
      <c r="G28" s="607">
        <v>7.5271785254028598E-2</v>
      </c>
      <c r="I28" s="532">
        <v>7.4542855910044795E-2</v>
      </c>
      <c r="J28" s="530">
        <v>7.3999999999999996E-2</v>
      </c>
      <c r="K28" s="530">
        <v>7.3700000000000002E-2</v>
      </c>
      <c r="L28" s="529">
        <v>7.2499999999999995E-2</v>
      </c>
    </row>
    <row r="29" spans="1:12">
      <c r="A29" s="305">
        <v>18</v>
      </c>
      <c r="B29" s="510" t="s">
        <v>167</v>
      </c>
      <c r="C29" s="503">
        <v>2.374686997911098E-2</v>
      </c>
      <c r="D29" s="503">
        <v>1.7008685850698028E-2</v>
      </c>
      <c r="E29" s="503">
        <v>2.1814664234609586E-2</v>
      </c>
      <c r="F29" s="503">
        <v>2.222101186238986E-2</v>
      </c>
      <c r="G29" s="607">
        <v>3.0358252761639337E-2</v>
      </c>
      <c r="I29" s="532">
        <v>2.0148617630484537E-2</v>
      </c>
      <c r="J29" s="530">
        <v>1.6299999999999999E-2</v>
      </c>
      <c r="K29" s="530">
        <v>1.2999999999999999E-2</v>
      </c>
      <c r="L29" s="529">
        <v>2.1499999999999998E-2</v>
      </c>
    </row>
    <row r="30" spans="1:12">
      <c r="A30" s="305">
        <v>19</v>
      </c>
      <c r="B30" s="510" t="s">
        <v>168</v>
      </c>
      <c r="C30" s="503">
        <v>0.20928921131023481</v>
      </c>
      <c r="D30" s="503">
        <v>0.14794515226573307</v>
      </c>
      <c r="E30" s="503">
        <v>0.18844380572641864</v>
      </c>
      <c r="F30" s="503">
        <v>0.18994483796461667</v>
      </c>
      <c r="G30" s="607">
        <v>0.25502077770417081</v>
      </c>
      <c r="I30" s="532">
        <v>0.1830087230676733</v>
      </c>
      <c r="J30" s="530">
        <v>0.1492</v>
      </c>
      <c r="K30" s="530">
        <v>0.1178</v>
      </c>
      <c r="L30" s="529">
        <v>0.1903</v>
      </c>
    </row>
    <row r="31" spans="1:12">
      <c r="A31" s="13"/>
      <c r="B31" s="512" t="s">
        <v>230</v>
      </c>
      <c r="C31" s="527"/>
      <c r="D31" s="527"/>
      <c r="E31" s="527"/>
      <c r="F31" s="527"/>
      <c r="G31" s="526"/>
      <c r="I31" s="528"/>
      <c r="J31" s="527"/>
      <c r="K31" s="527"/>
      <c r="L31" s="526"/>
    </row>
    <row r="32" spans="1:12">
      <c r="A32" s="305">
        <v>20</v>
      </c>
      <c r="B32" s="510" t="s">
        <v>84</v>
      </c>
      <c r="C32" s="606">
        <v>3.918427778889131E-2</v>
      </c>
      <c r="D32" s="606">
        <v>3.7707640205578798E-2</v>
      </c>
      <c r="E32" s="606">
        <v>3.9343103073369023E-2</v>
      </c>
      <c r="F32" s="606">
        <v>4.0121715540828683E-2</v>
      </c>
      <c r="G32" s="608">
        <v>5.0506480691711292E-2</v>
      </c>
      <c r="I32" s="532">
        <v>3.9791137817082468E-2</v>
      </c>
      <c r="J32" s="530">
        <v>4.7600000000000003E-2</v>
      </c>
      <c r="K32" s="530">
        <v>5.1200000000000002E-2</v>
      </c>
      <c r="L32" s="529">
        <v>6.1600000000000002E-2</v>
      </c>
    </row>
    <row r="33" spans="1:12" ht="15" customHeight="1">
      <c r="A33" s="305">
        <v>21</v>
      </c>
      <c r="B33" s="510" t="s">
        <v>713</v>
      </c>
      <c r="C33" s="606">
        <v>4.6661310837162427E-2</v>
      </c>
      <c r="D33" s="606">
        <v>4.647979016099351E-2</v>
      </c>
      <c r="E33" s="606">
        <v>4.5820945174762699E-2</v>
      </c>
      <c r="F33" s="606">
        <v>4.6397432385803065E-2</v>
      </c>
      <c r="G33" s="608">
        <v>6.0204059989509139E-2</v>
      </c>
      <c r="I33" s="532">
        <v>5.2254218293599719E-2</v>
      </c>
      <c r="J33" s="530">
        <v>5.4600000000000003E-2</v>
      </c>
      <c r="K33" s="530">
        <v>5.5300000000000002E-2</v>
      </c>
      <c r="L33" s="529">
        <v>6.2700000000000006E-2</v>
      </c>
    </row>
    <row r="34" spans="1:12">
      <c r="A34" s="305">
        <v>22</v>
      </c>
      <c r="B34" s="510" t="s">
        <v>83</v>
      </c>
      <c r="C34" s="503">
        <v>0.18373986066087525</v>
      </c>
      <c r="D34" s="503">
        <v>0.20147680870913523</v>
      </c>
      <c r="E34" s="503">
        <v>0.20242441066625103</v>
      </c>
      <c r="F34" s="503">
        <v>0.20710314603809726</v>
      </c>
      <c r="G34" s="607">
        <v>0.21114809462213255</v>
      </c>
      <c r="I34" s="532">
        <v>0.20368419464471332</v>
      </c>
      <c r="J34" s="530">
        <v>0.20669999999999999</v>
      </c>
      <c r="K34" s="530">
        <v>0.21110000000000001</v>
      </c>
      <c r="L34" s="529">
        <v>0.2175</v>
      </c>
    </row>
    <row r="35" spans="1:12" ht="15" customHeight="1">
      <c r="A35" s="305">
        <v>23</v>
      </c>
      <c r="B35" s="510" t="s">
        <v>82</v>
      </c>
      <c r="C35" s="503">
        <v>0.23502780196466114</v>
      </c>
      <c r="D35" s="503">
        <v>0.23677846672506755</v>
      </c>
      <c r="E35" s="503">
        <v>0.26485434759038307</v>
      </c>
      <c r="F35" s="503">
        <v>0.25621058500972094</v>
      </c>
      <c r="G35" s="607">
        <v>0.25111198947685043</v>
      </c>
      <c r="I35" s="532">
        <v>0.23596077425657788</v>
      </c>
      <c r="J35" s="530">
        <v>0.26350000000000001</v>
      </c>
      <c r="K35" s="530">
        <v>0.25459999999999999</v>
      </c>
      <c r="L35" s="529">
        <v>0.24940000000000001</v>
      </c>
    </row>
    <row r="36" spans="1:12">
      <c r="A36" s="305">
        <v>24</v>
      </c>
      <c r="B36" s="510" t="s">
        <v>81</v>
      </c>
      <c r="C36" s="503">
        <v>3.3784568803086445E-2</v>
      </c>
      <c r="D36" s="503">
        <v>0.25307332964912788</v>
      </c>
      <c r="E36" s="503">
        <v>0.20398759483214146</v>
      </c>
      <c r="F36" s="503">
        <v>0.16836172882923783</v>
      </c>
      <c r="G36" s="607">
        <v>0.16126421001107505</v>
      </c>
      <c r="I36" s="532">
        <v>0.26681078489664128</v>
      </c>
      <c r="J36" s="530">
        <v>0.2077</v>
      </c>
      <c r="K36" s="530">
        <v>0.1726</v>
      </c>
      <c r="L36" s="529">
        <v>0.1525</v>
      </c>
    </row>
    <row r="37" spans="1:12" ht="15" customHeight="1">
      <c r="A37" s="13"/>
      <c r="B37" s="512" t="s">
        <v>231</v>
      </c>
      <c r="C37" s="527"/>
      <c r="D37" s="527"/>
      <c r="E37" s="527"/>
      <c r="F37" s="527"/>
      <c r="G37" s="526"/>
      <c r="I37" s="528"/>
      <c r="J37" s="527"/>
      <c r="K37" s="527"/>
      <c r="L37" s="526"/>
    </row>
    <row r="38" spans="1:12" ht="15" customHeight="1">
      <c r="A38" s="305">
        <v>25</v>
      </c>
      <c r="B38" s="510" t="s">
        <v>80</v>
      </c>
      <c r="C38" s="503">
        <v>0.19797734192973238</v>
      </c>
      <c r="D38" s="767"/>
      <c r="E38" s="767"/>
      <c r="F38" s="767"/>
      <c r="G38" s="767"/>
      <c r="I38" s="532">
        <v>0.21841367434706813</v>
      </c>
      <c r="J38" s="530">
        <v>0.21290000000000001</v>
      </c>
      <c r="K38" s="530">
        <v>0.23499999999999999</v>
      </c>
      <c r="L38" s="523">
        <v>0.2356</v>
      </c>
    </row>
    <row r="39" spans="1:12" ht="15" customHeight="1">
      <c r="A39" s="305">
        <v>26</v>
      </c>
      <c r="B39" s="510" t="s">
        <v>79</v>
      </c>
      <c r="C39" s="503">
        <v>0.27976177581919986</v>
      </c>
      <c r="D39" s="503">
        <v>0.30331887044337252</v>
      </c>
      <c r="E39" s="503">
        <v>0.31418332543389671</v>
      </c>
      <c r="F39" s="503">
        <v>0.32570636890802396</v>
      </c>
      <c r="G39" s="607">
        <v>0.31168358696274062</v>
      </c>
      <c r="I39" s="532">
        <v>0.30560732045202155</v>
      </c>
      <c r="J39" s="530">
        <v>0.3145</v>
      </c>
      <c r="K39" s="530">
        <v>0.32590000000000002</v>
      </c>
      <c r="L39" s="523">
        <v>0.3125</v>
      </c>
    </row>
    <row r="40" spans="1:12" ht="15" customHeight="1">
      <c r="A40" s="305">
        <v>27</v>
      </c>
      <c r="B40" s="510" t="s">
        <v>78</v>
      </c>
      <c r="C40" s="503">
        <v>0.34371171855070615</v>
      </c>
      <c r="D40" s="503">
        <v>0.38133319868943566</v>
      </c>
      <c r="E40" s="503">
        <v>0.40973124285526974</v>
      </c>
      <c r="F40" s="503">
        <v>0.41604861578476765</v>
      </c>
      <c r="G40" s="607">
        <v>0.38719983943240971</v>
      </c>
      <c r="I40" s="532">
        <v>0.38588952955000083</v>
      </c>
      <c r="J40" s="530">
        <v>0.41489999999999999</v>
      </c>
      <c r="K40" s="530">
        <v>0.42059999999999997</v>
      </c>
      <c r="L40" s="523">
        <v>0.38929999999999998</v>
      </c>
    </row>
    <row r="41" spans="1:12" ht="15" customHeight="1">
      <c r="A41" s="306"/>
      <c r="B41" s="512" t="s">
        <v>272</v>
      </c>
      <c r="C41" s="541"/>
      <c r="D41" s="541"/>
      <c r="E41" s="541"/>
      <c r="F41" s="541"/>
      <c r="G41" s="540"/>
      <c r="I41" s="539"/>
      <c r="J41" s="541"/>
      <c r="K41" s="541"/>
      <c r="L41" s="540"/>
    </row>
    <row r="42" spans="1:12">
      <c r="A42" s="305">
        <v>28</v>
      </c>
      <c r="B42" s="510" t="s">
        <v>255</v>
      </c>
      <c r="C42" s="502">
        <v>736552742.34232473</v>
      </c>
      <c r="D42" s="768"/>
      <c r="E42" s="768"/>
      <c r="F42" s="768"/>
      <c r="G42" s="769"/>
      <c r="I42" s="522">
        <v>852167490.39691901</v>
      </c>
      <c r="J42" s="525">
        <v>813311528</v>
      </c>
      <c r="K42" s="525">
        <v>754163154</v>
      </c>
      <c r="L42" s="524">
        <v>769039033</v>
      </c>
    </row>
    <row r="43" spans="1:12" ht="15" customHeight="1">
      <c r="A43" s="305">
        <v>29</v>
      </c>
      <c r="B43" s="510" t="s">
        <v>267</v>
      </c>
      <c r="C43" s="502">
        <v>622311276.33739471</v>
      </c>
      <c r="D43" s="768"/>
      <c r="E43" s="768"/>
      <c r="F43" s="768"/>
      <c r="G43" s="769"/>
      <c r="I43" s="522">
        <v>693701041.68759179</v>
      </c>
      <c r="J43" s="525">
        <v>672577687</v>
      </c>
      <c r="K43" s="525">
        <v>692221114</v>
      </c>
      <c r="L43" s="531">
        <v>604403522</v>
      </c>
    </row>
    <row r="44" spans="1:12" ht="15" customHeight="1">
      <c r="A44" s="509">
        <v>30</v>
      </c>
      <c r="B44" s="508" t="s">
        <v>256</v>
      </c>
      <c r="C44" s="503">
        <v>1.1835760821775507</v>
      </c>
      <c r="D44" s="767"/>
      <c r="E44" s="767"/>
      <c r="F44" s="767"/>
      <c r="G44" s="770"/>
      <c r="I44" s="532">
        <v>1.2284362271156752</v>
      </c>
      <c r="J44" s="530">
        <v>1.2092000000000001</v>
      </c>
      <c r="K44" s="530">
        <v>1.0894999999999999</v>
      </c>
      <c r="L44" s="523">
        <v>1.2724</v>
      </c>
    </row>
    <row r="45" spans="1:12" ht="15" customHeight="1">
      <c r="A45" s="509"/>
      <c r="B45" s="512" t="s">
        <v>374</v>
      </c>
      <c r="C45" s="541"/>
      <c r="D45" s="541"/>
      <c r="E45" s="541"/>
      <c r="F45" s="541"/>
      <c r="G45" s="540"/>
      <c r="I45" s="539"/>
      <c r="J45" s="541"/>
      <c r="K45" s="541"/>
      <c r="L45" s="540"/>
    </row>
    <row r="46" spans="1:12" ht="15" customHeight="1">
      <c r="A46" s="509">
        <v>31</v>
      </c>
      <c r="B46" s="508" t="s">
        <v>381</v>
      </c>
      <c r="C46" s="604">
        <v>2467493939.9152069</v>
      </c>
      <c r="D46" s="521">
        <v>2414809308.204433</v>
      </c>
      <c r="E46" s="521">
        <v>2421655736.3259006</v>
      </c>
      <c r="F46" s="521">
        <v>2363624298.9761362</v>
      </c>
      <c r="G46" s="520">
        <v>2233164401.8521996</v>
      </c>
      <c r="I46" s="519">
        <v>2401282841.523778</v>
      </c>
      <c r="J46" s="518">
        <v>2386018650</v>
      </c>
      <c r="K46" s="518">
        <v>2326534317</v>
      </c>
      <c r="L46" s="520">
        <v>2204025168</v>
      </c>
    </row>
    <row r="47" spans="1:12" ht="15" customHeight="1">
      <c r="A47" s="509">
        <v>32</v>
      </c>
      <c r="B47" s="508" t="s">
        <v>396</v>
      </c>
      <c r="C47" s="604">
        <v>1960963020.1486213</v>
      </c>
      <c r="D47" s="521">
        <v>1922368207.7003715</v>
      </c>
      <c r="E47" s="521">
        <v>1842535960.7613354</v>
      </c>
      <c r="F47" s="521">
        <v>1795103271.8651271</v>
      </c>
      <c r="G47" s="520">
        <v>1782816496.6538124</v>
      </c>
      <c r="I47" s="519">
        <v>1845372133.4210818</v>
      </c>
      <c r="J47" s="518">
        <v>1763874902</v>
      </c>
      <c r="K47" s="518">
        <v>1726191008</v>
      </c>
      <c r="L47" s="520">
        <v>1767994242</v>
      </c>
    </row>
    <row r="48" spans="1:12" ht="15" thickBot="1">
      <c r="A48" s="307">
        <v>33</v>
      </c>
      <c r="B48" s="129" t="s">
        <v>414</v>
      </c>
      <c r="C48" s="605">
        <v>1.2583072268890596</v>
      </c>
      <c r="D48" s="605">
        <v>1.2561637768100331</v>
      </c>
      <c r="E48" s="605">
        <v>1.314305819749251</v>
      </c>
      <c r="F48" s="605">
        <v>1.3167065850870581</v>
      </c>
      <c r="G48" s="609">
        <v>1.2526047442592381</v>
      </c>
      <c r="I48" s="517">
        <v>1.3012458560713764</v>
      </c>
      <c r="J48" s="516">
        <v>1.3527</v>
      </c>
      <c r="K48" s="516">
        <v>1.3478000000000001</v>
      </c>
      <c r="L48" s="515">
        <v>1.2465999999999999</v>
      </c>
    </row>
    <row r="49" spans="1:2">
      <c r="A49" s="15"/>
    </row>
    <row r="50" spans="1:2" ht="40.200000000000003">
      <c r="B50" s="188" t="s">
        <v>710</v>
      </c>
    </row>
    <row r="51" spans="1:2" ht="53.4">
      <c r="B51" s="188" t="s">
        <v>271</v>
      </c>
    </row>
    <row r="53" spans="1:2">
      <c r="B53" s="187"/>
    </row>
  </sheetData>
  <mergeCells count="2">
    <mergeCell ref="D4:G4"/>
    <mergeCell ref="I4:L4"/>
  </mergeCells>
  <pageMargins left="0.7" right="0.7" top="0.75" bottom="0.75" header="0.3" footer="0.3"/>
  <pageSetup paperSize="9" scale="3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G28" sqref="G28"/>
    </sheetView>
  </sheetViews>
  <sheetFormatPr defaultColWidth="9.109375" defaultRowHeight="12"/>
  <cols>
    <col min="1" max="1" width="11.88671875" style="402" bestFit="1" customWidth="1"/>
    <col min="2" max="2" width="84.109375" style="402" customWidth="1"/>
    <col min="3" max="4" width="14.109375" style="402" bestFit="1" customWidth="1"/>
    <col min="5" max="5" width="17.5546875" style="402" bestFit="1" customWidth="1"/>
    <col min="6" max="6" width="14.109375" style="402" bestFit="1" customWidth="1"/>
    <col min="7" max="7" width="21.33203125" style="402" bestFit="1" customWidth="1"/>
    <col min="8" max="8" width="15.88671875" style="402" bestFit="1" customWidth="1"/>
    <col min="9" max="16384" width="9.109375" style="402"/>
  </cols>
  <sheetData>
    <row r="1" spans="1:8" ht="13.8">
      <c r="A1" s="344" t="s">
        <v>31</v>
      </c>
      <c r="B1" s="411" t="str">
        <f>'Info '!C2</f>
        <v>JSC "Liberty Bank"</v>
      </c>
    </row>
    <row r="2" spans="1:8">
      <c r="A2" s="345" t="s">
        <v>32</v>
      </c>
      <c r="B2" s="584">
        <f>'1. key ratios '!B2</f>
        <v>45016</v>
      </c>
    </row>
    <row r="3" spans="1:8">
      <c r="A3" s="346" t="s">
        <v>417</v>
      </c>
    </row>
    <row r="5" spans="1:8" ht="12" customHeight="1">
      <c r="A5" s="847" t="s">
        <v>418</v>
      </c>
      <c r="B5" s="848"/>
      <c r="C5" s="853" t="s">
        <v>419</v>
      </c>
      <c r="D5" s="854"/>
      <c r="E5" s="854"/>
      <c r="F5" s="854"/>
      <c r="G5" s="854"/>
      <c r="H5" s="855"/>
    </row>
    <row r="6" spans="1:8">
      <c r="A6" s="849"/>
      <c r="B6" s="850"/>
      <c r="C6" s="856"/>
      <c r="D6" s="857"/>
      <c r="E6" s="857"/>
      <c r="F6" s="857"/>
      <c r="G6" s="857"/>
      <c r="H6" s="858"/>
    </row>
    <row r="7" spans="1:8">
      <c r="A7" s="851"/>
      <c r="B7" s="852"/>
      <c r="C7" s="410" t="s">
        <v>420</v>
      </c>
      <c r="D7" s="410" t="s">
        <v>421</v>
      </c>
      <c r="E7" s="410" t="s">
        <v>422</v>
      </c>
      <c r="F7" s="410" t="s">
        <v>423</v>
      </c>
      <c r="G7" s="410" t="s">
        <v>424</v>
      </c>
      <c r="H7" s="410" t="s">
        <v>65</v>
      </c>
    </row>
    <row r="8" spans="1:8">
      <c r="A8" s="406">
        <v>1</v>
      </c>
      <c r="B8" s="405" t="s">
        <v>52</v>
      </c>
      <c r="C8" s="721">
        <v>81423976.522582814</v>
      </c>
      <c r="D8" s="721">
        <v>101948781.89247917</v>
      </c>
      <c r="E8" s="721">
        <v>217353962.42078173</v>
      </c>
      <c r="F8" s="721">
        <v>20908125.613779642</v>
      </c>
      <c r="G8" s="721">
        <v>1982360.89</v>
      </c>
      <c r="H8" s="721">
        <f t="shared" ref="H8:H20" si="0">SUM(C8:G8)</f>
        <v>423617207.33962333</v>
      </c>
    </row>
    <row r="9" spans="1:8">
      <c r="A9" s="406">
        <v>2</v>
      </c>
      <c r="B9" s="405" t="s">
        <v>53</v>
      </c>
      <c r="C9" s="721">
        <v>0</v>
      </c>
      <c r="D9" s="721">
        <v>0</v>
      </c>
      <c r="E9" s="721">
        <v>0</v>
      </c>
      <c r="F9" s="721">
        <v>0</v>
      </c>
      <c r="G9" s="721">
        <v>0</v>
      </c>
      <c r="H9" s="721">
        <f t="shared" si="0"/>
        <v>0</v>
      </c>
    </row>
    <row r="10" spans="1:8">
      <c r="A10" s="406">
        <v>3</v>
      </c>
      <c r="B10" s="405" t="s">
        <v>165</v>
      </c>
      <c r="C10" s="721">
        <v>0</v>
      </c>
      <c r="D10" s="721">
        <v>0</v>
      </c>
      <c r="E10" s="721">
        <v>0</v>
      </c>
      <c r="F10" s="721">
        <v>0</v>
      </c>
      <c r="G10" s="721">
        <v>0</v>
      </c>
      <c r="H10" s="721">
        <f t="shared" si="0"/>
        <v>0</v>
      </c>
    </row>
    <row r="11" spans="1:8">
      <c r="A11" s="406">
        <v>4</v>
      </c>
      <c r="B11" s="405" t="s">
        <v>54</v>
      </c>
      <c r="C11" s="721">
        <v>0</v>
      </c>
      <c r="D11" s="721">
        <v>0</v>
      </c>
      <c r="E11" s="721">
        <v>0</v>
      </c>
      <c r="F11" s="721">
        <v>0</v>
      </c>
      <c r="G11" s="721">
        <v>0</v>
      </c>
      <c r="H11" s="721">
        <f t="shared" si="0"/>
        <v>0</v>
      </c>
    </row>
    <row r="12" spans="1:8">
      <c r="A12" s="406">
        <v>5</v>
      </c>
      <c r="B12" s="405" t="s">
        <v>55</v>
      </c>
      <c r="C12" s="721">
        <v>0</v>
      </c>
      <c r="D12" s="721">
        <v>153053.84000000358</v>
      </c>
      <c r="E12" s="721">
        <v>36216548.108594552</v>
      </c>
      <c r="F12" s="721">
        <v>0</v>
      </c>
      <c r="G12" s="721">
        <v>0</v>
      </c>
      <c r="H12" s="721">
        <f t="shared" si="0"/>
        <v>36369601.948594555</v>
      </c>
    </row>
    <row r="13" spans="1:8">
      <c r="A13" s="406">
        <v>6</v>
      </c>
      <c r="B13" s="405" t="s">
        <v>56</v>
      </c>
      <c r="C13" s="721">
        <v>117025245.60728547</v>
      </c>
      <c r="D13" s="721">
        <v>791872.53328213049</v>
      </c>
      <c r="E13" s="721">
        <v>0</v>
      </c>
      <c r="F13" s="721">
        <v>0</v>
      </c>
      <c r="G13" s="721">
        <v>0</v>
      </c>
      <c r="H13" s="721">
        <f t="shared" si="0"/>
        <v>117817118.1405676</v>
      </c>
    </row>
    <row r="14" spans="1:8">
      <c r="A14" s="406">
        <v>7</v>
      </c>
      <c r="B14" s="405" t="s">
        <v>57</v>
      </c>
      <c r="C14" s="721">
        <v>58932.729999999996</v>
      </c>
      <c r="D14" s="721">
        <v>239450593.39479604</v>
      </c>
      <c r="E14" s="721">
        <v>85870573.467013314</v>
      </c>
      <c r="F14" s="721">
        <v>140331358.83835897</v>
      </c>
      <c r="G14" s="721">
        <v>0</v>
      </c>
      <c r="H14" s="721">
        <f t="shared" si="0"/>
        <v>465711458.43016827</v>
      </c>
    </row>
    <row r="15" spans="1:8">
      <c r="A15" s="406">
        <v>8</v>
      </c>
      <c r="B15" s="407" t="s">
        <v>58</v>
      </c>
      <c r="C15" s="721">
        <v>9516369.8667523377</v>
      </c>
      <c r="D15" s="721">
        <v>329792124.77241099</v>
      </c>
      <c r="E15" s="721">
        <v>1160683964.0483468</v>
      </c>
      <c r="F15" s="721">
        <v>222179874.04248136</v>
      </c>
      <c r="G15" s="721">
        <v>0</v>
      </c>
      <c r="H15" s="721">
        <f t="shared" si="0"/>
        <v>1722172332.7299914</v>
      </c>
    </row>
    <row r="16" spans="1:8">
      <c r="A16" s="406">
        <v>9</v>
      </c>
      <c r="B16" s="405" t="s">
        <v>59</v>
      </c>
      <c r="C16" s="721">
        <v>4945.6422909168305</v>
      </c>
      <c r="D16" s="721">
        <v>19228425.063701425</v>
      </c>
      <c r="E16" s="721">
        <v>142487954.28550041</v>
      </c>
      <c r="F16" s="721">
        <v>195487411.03046647</v>
      </c>
      <c r="G16" s="721">
        <v>0</v>
      </c>
      <c r="H16" s="721">
        <f t="shared" si="0"/>
        <v>357208736.02195919</v>
      </c>
    </row>
    <row r="17" spans="1:8">
      <c r="A17" s="406">
        <v>10</v>
      </c>
      <c r="B17" s="409" t="s">
        <v>432</v>
      </c>
      <c r="C17" s="721">
        <v>5937737.9756740723</v>
      </c>
      <c r="D17" s="721">
        <v>4049520.5062544909</v>
      </c>
      <c r="E17" s="721">
        <v>20418507.665100116</v>
      </c>
      <c r="F17" s="721">
        <v>926395.84238818742</v>
      </c>
      <c r="G17" s="721">
        <v>0</v>
      </c>
      <c r="H17" s="721">
        <f t="shared" si="0"/>
        <v>31332161.989416864</v>
      </c>
    </row>
    <row r="18" spans="1:8">
      <c r="A18" s="406">
        <v>11</v>
      </c>
      <c r="B18" s="405" t="s">
        <v>61</v>
      </c>
      <c r="C18" s="721">
        <v>0</v>
      </c>
      <c r="D18" s="721">
        <v>0</v>
      </c>
      <c r="E18" s="721">
        <v>0</v>
      </c>
      <c r="F18" s="721">
        <v>0</v>
      </c>
      <c r="G18" s="721">
        <v>2193101.7999999998</v>
      </c>
      <c r="H18" s="721">
        <f t="shared" si="0"/>
        <v>2193101.7999999998</v>
      </c>
    </row>
    <row r="19" spans="1:8">
      <c r="A19" s="406">
        <v>12</v>
      </c>
      <c r="B19" s="405" t="s">
        <v>62</v>
      </c>
      <c r="C19" s="721">
        <v>0</v>
      </c>
      <c r="D19" s="721">
        <v>0</v>
      </c>
      <c r="E19" s="721">
        <v>0</v>
      </c>
      <c r="F19" s="721">
        <v>0</v>
      </c>
      <c r="G19" s="721">
        <v>0</v>
      </c>
      <c r="H19" s="721">
        <f t="shared" si="0"/>
        <v>0</v>
      </c>
    </row>
    <row r="20" spans="1:8">
      <c r="A20" s="408">
        <v>13</v>
      </c>
      <c r="B20" s="407" t="s">
        <v>145</v>
      </c>
      <c r="C20" s="721">
        <v>0</v>
      </c>
      <c r="D20" s="721">
        <v>0</v>
      </c>
      <c r="E20" s="721">
        <v>0</v>
      </c>
      <c r="F20" s="721">
        <v>0</v>
      </c>
      <c r="G20" s="721">
        <v>0</v>
      </c>
      <c r="H20" s="721">
        <f t="shared" si="0"/>
        <v>0</v>
      </c>
    </row>
    <row r="21" spans="1:8">
      <c r="A21" s="406">
        <v>14</v>
      </c>
      <c r="B21" s="405" t="s">
        <v>64</v>
      </c>
      <c r="C21" s="721">
        <v>316043173.30000001</v>
      </c>
      <c r="D21" s="721">
        <v>34342654.663000055</v>
      </c>
      <c r="E21" s="721">
        <v>0</v>
      </c>
      <c r="F21" s="721">
        <v>1468467.6800000006</v>
      </c>
      <c r="G21" s="721">
        <v>163974522.37</v>
      </c>
      <c r="H21" s="721">
        <f>SUM(C21:G21)</f>
        <v>515828818.01300007</v>
      </c>
    </row>
    <row r="22" spans="1:8">
      <c r="A22" s="404">
        <v>15</v>
      </c>
      <c r="B22" s="403" t="s">
        <v>65</v>
      </c>
      <c r="C22" s="721">
        <f>SUM(C18:C21)+SUM(C8:C16)</f>
        <v>524072643.66891152</v>
      </c>
      <c r="D22" s="721">
        <f t="shared" ref="D22:H22" si="1">SUM(D18:D21)+SUM(D8:D16)</f>
        <v>725707506.15966988</v>
      </c>
      <c r="E22" s="721">
        <f t="shared" si="1"/>
        <v>1642613002.3302369</v>
      </c>
      <c r="F22" s="721">
        <f t="shared" si="1"/>
        <v>580375237.20508635</v>
      </c>
      <c r="G22" s="721">
        <f t="shared" si="1"/>
        <v>168149985.06</v>
      </c>
      <c r="H22" s="721">
        <f t="shared" si="1"/>
        <v>3640918374.4239049</v>
      </c>
    </row>
    <row r="26" spans="1:8" ht="53.25" customHeight="1">
      <c r="B26" s="350" t="s">
        <v>519</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85" zoomScaleNormal="85" workbookViewId="0"/>
  </sheetViews>
  <sheetFormatPr defaultColWidth="9.109375" defaultRowHeight="12"/>
  <cols>
    <col min="1" max="1" width="11.88671875" style="412" bestFit="1" customWidth="1"/>
    <col min="2" max="2" width="94.6640625" style="402" customWidth="1"/>
    <col min="3" max="4" width="31.5546875" style="402" customWidth="1"/>
    <col min="5" max="5" width="15.109375" style="347" bestFit="1" customWidth="1"/>
    <col min="6" max="6" width="14" style="347" bestFit="1" customWidth="1"/>
    <col min="7" max="7" width="21.5546875" style="402" bestFit="1" customWidth="1"/>
    <col min="8" max="8" width="41.44140625" style="402" customWidth="1"/>
    <col min="9" max="16384" width="9.109375" style="402"/>
  </cols>
  <sheetData>
    <row r="1" spans="1:8" ht="13.8">
      <c r="A1" s="344" t="s">
        <v>31</v>
      </c>
      <c r="B1" s="411" t="str">
        <f>'Info '!C2</f>
        <v>JSC "Liberty Bank"</v>
      </c>
      <c r="C1" s="425"/>
      <c r="D1" s="425"/>
      <c r="E1" s="425"/>
      <c r="F1" s="425"/>
      <c r="G1" s="425"/>
      <c r="H1" s="425"/>
    </row>
    <row r="2" spans="1:8">
      <c r="A2" s="345" t="s">
        <v>32</v>
      </c>
      <c r="B2" s="584">
        <f>'1. key ratios '!B2</f>
        <v>45016</v>
      </c>
      <c r="C2" s="425"/>
      <c r="D2" s="425"/>
      <c r="E2" s="425"/>
      <c r="F2" s="425"/>
      <c r="G2" s="425"/>
      <c r="H2" s="425"/>
    </row>
    <row r="3" spans="1:8">
      <c r="A3" s="346" t="s">
        <v>425</v>
      </c>
      <c r="B3" s="425"/>
      <c r="C3" s="425"/>
      <c r="D3" s="425"/>
      <c r="E3" s="425"/>
      <c r="F3" s="425"/>
      <c r="G3" s="425"/>
      <c r="H3" s="425"/>
    </row>
    <row r="4" spans="1:8">
      <c r="A4" s="426"/>
      <c r="B4" s="425"/>
      <c r="C4" s="424" t="s">
        <v>0</v>
      </c>
      <c r="D4" s="424" t="s">
        <v>1</v>
      </c>
      <c r="E4" s="424" t="s">
        <v>2</v>
      </c>
      <c r="F4" s="424" t="s">
        <v>3</v>
      </c>
      <c r="G4" s="424" t="s">
        <v>4</v>
      </c>
      <c r="H4" s="424" t="s">
        <v>6</v>
      </c>
    </row>
    <row r="5" spans="1:8" ht="33.9" customHeight="1">
      <c r="A5" s="847" t="s">
        <v>426</v>
      </c>
      <c r="B5" s="848"/>
      <c r="C5" s="861" t="s">
        <v>427</v>
      </c>
      <c r="D5" s="861"/>
      <c r="E5" s="861" t="s">
        <v>664</v>
      </c>
      <c r="F5" s="859" t="s">
        <v>428</v>
      </c>
      <c r="G5" s="859" t="s">
        <v>429</v>
      </c>
      <c r="H5" s="422" t="s">
        <v>663</v>
      </c>
    </row>
    <row r="6" spans="1:8" ht="24">
      <c r="A6" s="851"/>
      <c r="B6" s="852"/>
      <c r="C6" s="423" t="s">
        <v>430</v>
      </c>
      <c r="D6" s="423" t="s">
        <v>431</v>
      </c>
      <c r="E6" s="861"/>
      <c r="F6" s="860"/>
      <c r="G6" s="860"/>
      <c r="H6" s="422" t="s">
        <v>662</v>
      </c>
    </row>
    <row r="7" spans="1:8">
      <c r="A7" s="420">
        <v>1</v>
      </c>
      <c r="B7" s="405" t="s">
        <v>52</v>
      </c>
      <c r="C7" s="722"/>
      <c r="D7" s="722">
        <v>423961034.66557354</v>
      </c>
      <c r="E7" s="723">
        <v>343827.66557355702</v>
      </c>
      <c r="F7" s="723"/>
      <c r="G7" s="722"/>
      <c r="H7" s="724">
        <v>423617207</v>
      </c>
    </row>
    <row r="8" spans="1:8">
      <c r="A8" s="420">
        <v>2</v>
      </c>
      <c r="B8" s="405" t="s">
        <v>53</v>
      </c>
      <c r="C8" s="722"/>
      <c r="D8" s="722"/>
      <c r="E8" s="723"/>
      <c r="F8" s="723"/>
      <c r="G8" s="722"/>
      <c r="H8" s="724">
        <v>0</v>
      </c>
    </row>
    <row r="9" spans="1:8">
      <c r="A9" s="420">
        <v>3</v>
      </c>
      <c r="B9" s="405" t="s">
        <v>165</v>
      </c>
      <c r="C9" s="722"/>
      <c r="D9" s="722"/>
      <c r="E9" s="723"/>
      <c r="F9" s="723"/>
      <c r="G9" s="722"/>
      <c r="H9" s="724">
        <v>0</v>
      </c>
    </row>
    <row r="10" spans="1:8">
      <c r="A10" s="420">
        <v>4</v>
      </c>
      <c r="B10" s="405" t="s">
        <v>54</v>
      </c>
      <c r="C10" s="722"/>
      <c r="D10" s="722"/>
      <c r="E10" s="723"/>
      <c r="F10" s="723"/>
      <c r="G10" s="722"/>
      <c r="H10" s="724">
        <v>0</v>
      </c>
    </row>
    <row r="11" spans="1:8">
      <c r="A11" s="420">
        <v>5</v>
      </c>
      <c r="B11" s="405" t="s">
        <v>55</v>
      </c>
      <c r="C11" s="722"/>
      <c r="D11" s="722">
        <v>36369602</v>
      </c>
      <c r="E11" s="723"/>
      <c r="F11" s="723"/>
      <c r="G11" s="722"/>
      <c r="H11" s="724">
        <v>36369602</v>
      </c>
    </row>
    <row r="12" spans="1:8">
      <c r="A12" s="420">
        <v>6</v>
      </c>
      <c r="B12" s="405" t="s">
        <v>56</v>
      </c>
      <c r="C12" s="722"/>
      <c r="D12" s="722">
        <v>117817118</v>
      </c>
      <c r="E12" s="723"/>
      <c r="F12" s="723"/>
      <c r="G12" s="722"/>
      <c r="H12" s="724">
        <v>117817118</v>
      </c>
    </row>
    <row r="13" spans="1:8">
      <c r="A13" s="420">
        <v>7</v>
      </c>
      <c r="B13" s="405" t="s">
        <v>57</v>
      </c>
      <c r="C13" s="722"/>
      <c r="D13" s="722">
        <v>469698971.20798773</v>
      </c>
      <c r="E13" s="723">
        <v>3987513.2079877201</v>
      </c>
      <c r="F13" s="723"/>
      <c r="G13" s="722">
        <v>565</v>
      </c>
      <c r="H13" s="724">
        <v>465711458</v>
      </c>
    </row>
    <row r="14" spans="1:8">
      <c r="A14" s="420">
        <v>8</v>
      </c>
      <c r="B14" s="407" t="s">
        <v>58</v>
      </c>
      <c r="C14" s="722">
        <v>97704023</v>
      </c>
      <c r="D14" s="722">
        <v>1733981263</v>
      </c>
      <c r="E14" s="723">
        <v>108398779.63159455</v>
      </c>
      <c r="F14" s="723">
        <v>1114173.3684054432</v>
      </c>
      <c r="G14" s="722">
        <v>3657307</v>
      </c>
      <c r="H14" s="724">
        <v>1722172333</v>
      </c>
    </row>
    <row r="15" spans="1:8">
      <c r="A15" s="420">
        <v>9</v>
      </c>
      <c r="B15" s="405" t="s">
        <v>59</v>
      </c>
      <c r="C15" s="722">
        <v>5227934</v>
      </c>
      <c r="D15" s="722">
        <v>361134391</v>
      </c>
      <c r="E15" s="723">
        <v>9153589</v>
      </c>
      <c r="F15" s="723"/>
      <c r="G15" s="722"/>
      <c r="H15" s="724">
        <v>357208736</v>
      </c>
    </row>
    <row r="16" spans="1:8">
      <c r="A16" s="420">
        <v>10</v>
      </c>
      <c r="B16" s="409" t="s">
        <v>432</v>
      </c>
      <c r="C16" s="722">
        <v>86398282</v>
      </c>
      <c r="D16" s="722">
        <v>2605419</v>
      </c>
      <c r="E16" s="723">
        <v>57671539</v>
      </c>
      <c r="F16" s="723"/>
      <c r="G16" s="722">
        <v>2080676</v>
      </c>
      <c r="H16" s="724">
        <v>31332162</v>
      </c>
    </row>
    <row r="17" spans="1:8">
      <c r="A17" s="420">
        <v>11</v>
      </c>
      <c r="B17" s="405" t="s">
        <v>61</v>
      </c>
      <c r="C17" s="722"/>
      <c r="D17" s="722">
        <v>2193102</v>
      </c>
      <c r="E17" s="723"/>
      <c r="F17" s="723"/>
      <c r="G17" s="722"/>
      <c r="H17" s="724">
        <v>2193102</v>
      </c>
    </row>
    <row r="18" spans="1:8">
      <c r="A18" s="420">
        <v>12</v>
      </c>
      <c r="B18" s="405" t="s">
        <v>62</v>
      </c>
      <c r="C18" s="722"/>
      <c r="D18" s="722"/>
      <c r="E18" s="723"/>
      <c r="F18" s="723"/>
      <c r="G18" s="722"/>
      <c r="H18" s="724">
        <v>0</v>
      </c>
    </row>
    <row r="19" spans="1:8">
      <c r="A19" s="421">
        <v>13</v>
      </c>
      <c r="B19" s="407" t="s">
        <v>145</v>
      </c>
      <c r="C19" s="722"/>
      <c r="D19" s="722"/>
      <c r="E19" s="723"/>
      <c r="F19" s="723"/>
      <c r="G19" s="722"/>
      <c r="H19" s="724">
        <v>0</v>
      </c>
    </row>
    <row r="20" spans="1:8">
      <c r="A20" s="420">
        <v>14</v>
      </c>
      <c r="B20" s="405" t="s">
        <v>64</v>
      </c>
      <c r="C20" s="722"/>
      <c r="D20" s="722">
        <v>595317651</v>
      </c>
      <c r="E20" s="723"/>
      <c r="F20" s="723"/>
      <c r="G20" s="722"/>
      <c r="H20" s="724">
        <v>595317651</v>
      </c>
    </row>
    <row r="21" spans="1:8" s="417" customFormat="1">
      <c r="A21" s="419">
        <v>15</v>
      </c>
      <c r="B21" s="418" t="s">
        <v>65</v>
      </c>
      <c r="C21" s="725">
        <v>102931957</v>
      </c>
      <c r="D21" s="725">
        <v>3740473132.8735614</v>
      </c>
      <c r="E21" s="725">
        <v>121883709.50515583</v>
      </c>
      <c r="F21" s="725">
        <v>1114173.3684054432</v>
      </c>
      <c r="G21" s="725">
        <v>3657872</v>
      </c>
      <c r="H21" s="726">
        <v>3720407207</v>
      </c>
    </row>
    <row r="22" spans="1:8">
      <c r="A22" s="416">
        <v>16</v>
      </c>
      <c r="B22" s="415" t="s">
        <v>433</v>
      </c>
      <c r="C22" s="722">
        <v>102931957</v>
      </c>
      <c r="D22" s="722">
        <v>2523941709.2199998</v>
      </c>
      <c r="E22" s="723">
        <v>121459202.631595</v>
      </c>
      <c r="F22" s="722">
        <v>1114173.3684054432</v>
      </c>
      <c r="G22" s="722">
        <v>3657872.2011360102</v>
      </c>
      <c r="H22" s="724">
        <v>2504300290.2199993</v>
      </c>
    </row>
    <row r="23" spans="1:8">
      <c r="A23" s="416">
        <v>17</v>
      </c>
      <c r="B23" s="415" t="s">
        <v>434</v>
      </c>
      <c r="C23" s="722"/>
      <c r="D23" s="723">
        <v>356616657.94261408</v>
      </c>
      <c r="E23" s="723">
        <v>424506.87356127705</v>
      </c>
      <c r="F23" s="723"/>
      <c r="G23" s="722"/>
      <c r="H23" s="724">
        <v>356192151.06905282</v>
      </c>
    </row>
    <row r="25" spans="1:8">
      <c r="E25" s="402"/>
      <c r="F25" s="402"/>
    </row>
    <row r="26" spans="1:8" ht="42.6" customHeight="1">
      <c r="B26" s="350" t="s">
        <v>519</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4"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Normal="100" workbookViewId="0"/>
  </sheetViews>
  <sheetFormatPr defaultColWidth="9.109375" defaultRowHeight="12"/>
  <cols>
    <col min="1" max="1" width="11" style="402" bestFit="1" customWidth="1"/>
    <col min="2" max="2" width="91.33203125" style="402" customWidth="1"/>
    <col min="3" max="4" width="35" style="402" customWidth="1"/>
    <col min="5" max="5" width="15.109375" style="402" bestFit="1" customWidth="1"/>
    <col min="6" max="6" width="11.88671875" style="402" bestFit="1" customWidth="1"/>
    <col min="7" max="7" width="22" style="402" customWidth="1"/>
    <col min="8" max="8" width="19.88671875" style="402" customWidth="1"/>
    <col min="9" max="16384" width="9.109375" style="402"/>
  </cols>
  <sheetData>
    <row r="1" spans="1:8" ht="13.8">
      <c r="A1" s="344" t="s">
        <v>31</v>
      </c>
      <c r="B1" s="411" t="str">
        <f>'Info '!C2</f>
        <v>JSC "Liberty Bank"</v>
      </c>
      <c r="C1" s="425"/>
      <c r="D1" s="425"/>
      <c r="E1" s="425"/>
      <c r="F1" s="425"/>
      <c r="G1" s="425"/>
      <c r="H1" s="425"/>
    </row>
    <row r="2" spans="1:8">
      <c r="A2" s="345" t="s">
        <v>32</v>
      </c>
      <c r="B2" s="584">
        <f>'1. key ratios '!B2</f>
        <v>45016</v>
      </c>
      <c r="C2" s="425"/>
      <c r="D2" s="425"/>
      <c r="E2" s="425"/>
      <c r="F2" s="425"/>
      <c r="G2" s="425"/>
      <c r="H2" s="425"/>
    </row>
    <row r="3" spans="1:8">
      <c r="A3" s="346" t="s">
        <v>435</v>
      </c>
      <c r="B3" s="425"/>
      <c r="C3" s="425"/>
      <c r="D3" s="425"/>
      <c r="E3" s="425"/>
      <c r="F3" s="425"/>
      <c r="G3" s="425"/>
      <c r="H3" s="425"/>
    </row>
    <row r="4" spans="1:8">
      <c r="A4" s="426"/>
      <c r="B4" s="425"/>
      <c r="C4" s="424" t="s">
        <v>0</v>
      </c>
      <c r="D4" s="424" t="s">
        <v>1</v>
      </c>
      <c r="E4" s="424" t="s">
        <v>2</v>
      </c>
      <c r="F4" s="424" t="s">
        <v>3</v>
      </c>
      <c r="G4" s="424" t="s">
        <v>4</v>
      </c>
      <c r="H4" s="424" t="s">
        <v>6</v>
      </c>
    </row>
    <row r="5" spans="1:8" ht="41.4" customHeight="1">
      <c r="A5" s="847" t="s">
        <v>426</v>
      </c>
      <c r="B5" s="848"/>
      <c r="C5" s="861" t="s">
        <v>427</v>
      </c>
      <c r="D5" s="861"/>
      <c r="E5" s="861" t="s">
        <v>664</v>
      </c>
      <c r="F5" s="859" t="s">
        <v>428</v>
      </c>
      <c r="G5" s="859" t="s">
        <v>429</v>
      </c>
      <c r="H5" s="422" t="s">
        <v>663</v>
      </c>
    </row>
    <row r="6" spans="1:8" ht="24">
      <c r="A6" s="851"/>
      <c r="B6" s="852"/>
      <c r="C6" s="423" t="s">
        <v>430</v>
      </c>
      <c r="D6" s="423" t="s">
        <v>431</v>
      </c>
      <c r="E6" s="861"/>
      <c r="F6" s="860"/>
      <c r="G6" s="860"/>
      <c r="H6" s="422" t="s">
        <v>662</v>
      </c>
    </row>
    <row r="7" spans="1:8">
      <c r="A7" s="413">
        <v>1</v>
      </c>
      <c r="B7" s="431" t="s">
        <v>523</v>
      </c>
      <c r="C7" s="727">
        <v>24715262.820000004</v>
      </c>
      <c r="D7" s="727">
        <v>1066235162.7355738</v>
      </c>
      <c r="E7" s="727">
        <v>38872400.687576294</v>
      </c>
      <c r="F7" s="727"/>
      <c r="G7" s="727">
        <v>0</v>
      </c>
      <c r="H7" s="728">
        <v>1052078024.8679974</v>
      </c>
    </row>
    <row r="8" spans="1:8">
      <c r="A8" s="413">
        <v>2</v>
      </c>
      <c r="B8" s="431" t="s">
        <v>436</v>
      </c>
      <c r="C8" s="727">
        <v>0</v>
      </c>
      <c r="D8" s="727">
        <v>164640969.54000002</v>
      </c>
      <c r="E8" s="727">
        <v>248432.31446628191</v>
      </c>
      <c r="F8" s="727"/>
      <c r="G8" s="727">
        <v>0</v>
      </c>
      <c r="H8" s="728">
        <v>164392537.22553375</v>
      </c>
    </row>
    <row r="9" spans="1:8">
      <c r="A9" s="413">
        <v>3</v>
      </c>
      <c r="B9" s="431" t="s">
        <v>437</v>
      </c>
      <c r="C9" s="727">
        <v>0</v>
      </c>
      <c r="D9" s="727">
        <v>76824344.570000008</v>
      </c>
      <c r="E9" s="727">
        <v>30401.604601723393</v>
      </c>
      <c r="F9" s="727"/>
      <c r="G9" s="727">
        <v>0</v>
      </c>
      <c r="H9" s="728">
        <v>76793942.965398282</v>
      </c>
    </row>
    <row r="10" spans="1:8">
      <c r="A10" s="413">
        <v>4</v>
      </c>
      <c r="B10" s="431" t="s">
        <v>524</v>
      </c>
      <c r="C10" s="727">
        <v>30765.47</v>
      </c>
      <c r="D10" s="727">
        <v>50210279.160000004</v>
      </c>
      <c r="E10" s="727">
        <v>662656.44739001163</v>
      </c>
      <c r="F10" s="727"/>
      <c r="G10" s="727">
        <v>0</v>
      </c>
      <c r="H10" s="728">
        <v>49578388.18260999</v>
      </c>
    </row>
    <row r="11" spans="1:8">
      <c r="A11" s="413">
        <v>5</v>
      </c>
      <c r="B11" s="431" t="s">
        <v>438</v>
      </c>
      <c r="C11" s="727">
        <v>1779763.57</v>
      </c>
      <c r="D11" s="727">
        <v>70428507.99000001</v>
      </c>
      <c r="E11" s="727">
        <v>1073946.514164055</v>
      </c>
      <c r="F11" s="727"/>
      <c r="G11" s="727">
        <v>0</v>
      </c>
      <c r="H11" s="728">
        <v>71134325.045835942</v>
      </c>
    </row>
    <row r="12" spans="1:8">
      <c r="A12" s="413">
        <v>6</v>
      </c>
      <c r="B12" s="431" t="s">
        <v>439</v>
      </c>
      <c r="C12" s="727">
        <v>14035</v>
      </c>
      <c r="D12" s="727">
        <v>7256502.3600000003</v>
      </c>
      <c r="E12" s="727">
        <v>146589.27948190802</v>
      </c>
      <c r="F12" s="727"/>
      <c r="G12" s="727">
        <v>0</v>
      </c>
      <c r="H12" s="728">
        <v>7123948.080518092</v>
      </c>
    </row>
    <row r="13" spans="1:8">
      <c r="A13" s="413">
        <v>7</v>
      </c>
      <c r="B13" s="431" t="s">
        <v>440</v>
      </c>
      <c r="C13" s="727">
        <v>100754.14</v>
      </c>
      <c r="D13" s="727">
        <v>21158715.150000006</v>
      </c>
      <c r="E13" s="727">
        <v>432145.65407583519</v>
      </c>
      <c r="F13" s="727"/>
      <c r="G13" s="727">
        <v>0</v>
      </c>
      <c r="H13" s="728">
        <v>20827323.635924172</v>
      </c>
    </row>
    <row r="14" spans="1:8">
      <c r="A14" s="413">
        <v>8</v>
      </c>
      <c r="B14" s="431" t="s">
        <v>441</v>
      </c>
      <c r="C14" s="727">
        <v>48006.92</v>
      </c>
      <c r="D14" s="727">
        <v>6330196.1299999999</v>
      </c>
      <c r="E14" s="727">
        <v>127393.61989002826</v>
      </c>
      <c r="F14" s="727"/>
      <c r="G14" s="727">
        <v>0</v>
      </c>
      <c r="H14" s="728">
        <v>6250809.4301099712</v>
      </c>
    </row>
    <row r="15" spans="1:8">
      <c r="A15" s="413">
        <v>9</v>
      </c>
      <c r="B15" s="431" t="s">
        <v>442</v>
      </c>
      <c r="C15" s="727">
        <v>47159.89</v>
      </c>
      <c r="D15" s="727">
        <v>24214428.979999997</v>
      </c>
      <c r="E15" s="727">
        <v>294400.32767581631</v>
      </c>
      <c r="F15" s="727"/>
      <c r="G15" s="727">
        <v>0</v>
      </c>
      <c r="H15" s="728">
        <v>23967188.542324182</v>
      </c>
    </row>
    <row r="16" spans="1:8">
      <c r="A16" s="413">
        <v>10</v>
      </c>
      <c r="B16" s="431" t="s">
        <v>443</v>
      </c>
      <c r="C16" s="727">
        <v>2048.11</v>
      </c>
      <c r="D16" s="727">
        <v>2299069.8000000003</v>
      </c>
      <c r="E16" s="727">
        <v>14829.360142349384</v>
      </c>
      <c r="F16" s="727"/>
      <c r="G16" s="727">
        <v>0</v>
      </c>
      <c r="H16" s="728">
        <v>2286288.5498576509</v>
      </c>
    </row>
    <row r="17" spans="1:9">
      <c r="A17" s="413">
        <v>11</v>
      </c>
      <c r="B17" s="431" t="s">
        <v>444</v>
      </c>
      <c r="C17" s="727">
        <v>76541.299999999988</v>
      </c>
      <c r="D17" s="727">
        <v>616437.09</v>
      </c>
      <c r="E17" s="727">
        <v>57961.597431212038</v>
      </c>
      <c r="F17" s="727"/>
      <c r="G17" s="727">
        <v>0</v>
      </c>
      <c r="H17" s="728">
        <v>635016.79256878782</v>
      </c>
    </row>
    <row r="18" spans="1:9">
      <c r="A18" s="413">
        <v>12</v>
      </c>
      <c r="B18" s="431" t="s">
        <v>445</v>
      </c>
      <c r="C18" s="727">
        <v>5254034.1299999962</v>
      </c>
      <c r="D18" s="727">
        <v>177056374.38999996</v>
      </c>
      <c r="E18" s="727">
        <v>5677053.5632429719</v>
      </c>
      <c r="F18" s="727"/>
      <c r="G18" s="727">
        <v>0</v>
      </c>
      <c r="H18" s="728">
        <v>176633354.95675698</v>
      </c>
    </row>
    <row r="19" spans="1:9">
      <c r="A19" s="413">
        <v>13</v>
      </c>
      <c r="B19" s="431" t="s">
        <v>446</v>
      </c>
      <c r="C19" s="727">
        <v>696055.93</v>
      </c>
      <c r="D19" s="727">
        <v>49247336.900000013</v>
      </c>
      <c r="E19" s="727">
        <v>928904.10238306737</v>
      </c>
      <c r="F19" s="727"/>
      <c r="G19" s="727">
        <v>0</v>
      </c>
      <c r="H19" s="728">
        <v>49014488.727616943</v>
      </c>
    </row>
    <row r="20" spans="1:9">
      <c r="A20" s="413">
        <v>14</v>
      </c>
      <c r="B20" s="431" t="s">
        <v>447</v>
      </c>
      <c r="C20" s="727">
        <v>3220040.12</v>
      </c>
      <c r="D20" s="727">
        <v>46238133.29999999</v>
      </c>
      <c r="E20" s="727">
        <v>2591176.0410536099</v>
      </c>
      <c r="F20" s="727"/>
      <c r="G20" s="727">
        <v>0</v>
      </c>
      <c r="H20" s="728">
        <v>46866997.378946379</v>
      </c>
    </row>
    <row r="21" spans="1:9">
      <c r="A21" s="413">
        <v>15</v>
      </c>
      <c r="B21" s="431" t="s">
        <v>448</v>
      </c>
      <c r="C21" s="727">
        <v>659587.86999999988</v>
      </c>
      <c r="D21" s="727">
        <v>15169162.23</v>
      </c>
      <c r="E21" s="727">
        <v>652587.57508144178</v>
      </c>
      <c r="F21" s="727"/>
      <c r="G21" s="727">
        <v>0</v>
      </c>
      <c r="H21" s="728">
        <v>15176162.524918558</v>
      </c>
    </row>
    <row r="22" spans="1:9">
      <c r="A22" s="413">
        <v>16</v>
      </c>
      <c r="B22" s="431" t="s">
        <v>449</v>
      </c>
      <c r="C22" s="727">
        <v>0</v>
      </c>
      <c r="D22" s="727">
        <v>26883513.449999999</v>
      </c>
      <c r="E22" s="727">
        <v>213556.40746092569</v>
      </c>
      <c r="F22" s="727"/>
      <c r="G22" s="727">
        <v>0</v>
      </c>
      <c r="H22" s="728">
        <v>26669957.042539075</v>
      </c>
    </row>
    <row r="23" spans="1:9">
      <c r="A23" s="413">
        <v>17</v>
      </c>
      <c r="B23" s="431" t="s">
        <v>527</v>
      </c>
      <c r="C23" s="727">
        <v>0</v>
      </c>
      <c r="D23" s="727">
        <v>1811130.68</v>
      </c>
      <c r="E23" s="727">
        <v>6772.7700793477634</v>
      </c>
      <c r="F23" s="727"/>
      <c r="G23" s="727">
        <v>0</v>
      </c>
      <c r="H23" s="728">
        <v>1804357.9099206522</v>
      </c>
    </row>
    <row r="24" spans="1:9">
      <c r="A24" s="413">
        <v>18</v>
      </c>
      <c r="B24" s="431" t="s">
        <v>450</v>
      </c>
      <c r="C24" s="727">
        <v>0</v>
      </c>
      <c r="D24" s="727">
        <v>47656292.060000002</v>
      </c>
      <c r="E24" s="727">
        <v>202965.86847891522</v>
      </c>
      <c r="F24" s="727"/>
      <c r="G24" s="727">
        <v>0</v>
      </c>
      <c r="H24" s="728">
        <v>47453326.191521086</v>
      </c>
    </row>
    <row r="25" spans="1:9">
      <c r="A25" s="413">
        <v>19</v>
      </c>
      <c r="B25" s="431" t="s">
        <v>451</v>
      </c>
      <c r="C25" s="727">
        <v>28118.58</v>
      </c>
      <c r="D25" s="727">
        <v>605736.34</v>
      </c>
      <c r="E25" s="727">
        <v>26515.85971462103</v>
      </c>
      <c r="F25" s="727"/>
      <c r="G25" s="727">
        <v>0</v>
      </c>
      <c r="H25" s="728">
        <v>607339.06028537895</v>
      </c>
    </row>
    <row r="26" spans="1:9">
      <c r="A26" s="413">
        <v>20</v>
      </c>
      <c r="B26" s="431" t="s">
        <v>526</v>
      </c>
      <c r="C26" s="727">
        <v>0</v>
      </c>
      <c r="D26" s="727">
        <v>34079630.810000002</v>
      </c>
      <c r="E26" s="727">
        <v>1027410.1779386509</v>
      </c>
      <c r="F26" s="727"/>
      <c r="G26" s="727">
        <v>0</v>
      </c>
      <c r="H26" s="728">
        <v>33052220.632061351</v>
      </c>
      <c r="I26" s="428"/>
    </row>
    <row r="27" spans="1:9">
      <c r="A27" s="413">
        <v>21</v>
      </c>
      <c r="B27" s="431" t="s">
        <v>452</v>
      </c>
      <c r="C27" s="727">
        <v>0</v>
      </c>
      <c r="D27" s="727">
        <v>7746561.9699999997</v>
      </c>
      <c r="E27" s="727">
        <v>11128.758407481502</v>
      </c>
      <c r="F27" s="727"/>
      <c r="G27" s="727">
        <v>0</v>
      </c>
      <c r="H27" s="728">
        <v>7735433.2115925178</v>
      </c>
      <c r="I27" s="428"/>
    </row>
    <row r="28" spans="1:9">
      <c r="A28" s="413">
        <v>22</v>
      </c>
      <c r="B28" s="431" t="s">
        <v>453</v>
      </c>
      <c r="C28" s="727">
        <v>0</v>
      </c>
      <c r="D28" s="727">
        <v>1327964.0799999998</v>
      </c>
      <c r="E28" s="727">
        <v>65409.414069726197</v>
      </c>
      <c r="F28" s="727"/>
      <c r="G28" s="727">
        <v>0</v>
      </c>
      <c r="H28" s="728">
        <v>1262554.6659302737</v>
      </c>
      <c r="I28" s="428"/>
    </row>
    <row r="29" spans="1:9">
      <c r="A29" s="413">
        <v>23</v>
      </c>
      <c r="B29" s="431" t="s">
        <v>454</v>
      </c>
      <c r="C29" s="727">
        <v>5430560.4599999972</v>
      </c>
      <c r="D29" s="727">
        <v>84466196.219999999</v>
      </c>
      <c r="E29" s="727">
        <v>5660883.1676996145</v>
      </c>
      <c r="F29" s="727"/>
      <c r="G29" s="727">
        <v>7384.29</v>
      </c>
      <c r="H29" s="728">
        <v>84235873.512300372</v>
      </c>
      <c r="I29" s="428"/>
    </row>
    <row r="30" spans="1:9">
      <c r="A30" s="413">
        <v>24</v>
      </c>
      <c r="B30" s="431" t="s">
        <v>525</v>
      </c>
      <c r="C30" s="727">
        <v>13957056.120000005</v>
      </c>
      <c r="D30" s="727">
        <v>379895413.44000018</v>
      </c>
      <c r="E30" s="727">
        <v>16590336.440814702</v>
      </c>
      <c r="F30" s="727"/>
      <c r="G30" s="727">
        <v>0</v>
      </c>
      <c r="H30" s="728">
        <v>377262133.11918551</v>
      </c>
      <c r="I30" s="428"/>
    </row>
    <row r="31" spans="1:9">
      <c r="A31" s="413">
        <v>25</v>
      </c>
      <c r="B31" s="431" t="s">
        <v>455</v>
      </c>
      <c r="C31" s="727">
        <v>413245.38999999996</v>
      </c>
      <c r="D31" s="727">
        <v>44342261.329999991</v>
      </c>
      <c r="E31" s="727">
        <v>1472727.2445215036</v>
      </c>
      <c r="F31" s="727"/>
      <c r="G31" s="727">
        <v>0</v>
      </c>
      <c r="H31" s="728">
        <v>43282779.475478485</v>
      </c>
      <c r="I31" s="428"/>
    </row>
    <row r="32" spans="1:9">
      <c r="A32" s="413">
        <v>26</v>
      </c>
      <c r="B32" s="431" t="s">
        <v>522</v>
      </c>
      <c r="C32" s="727">
        <v>46458921.410000093</v>
      </c>
      <c r="D32" s="727">
        <v>658979739.17999756</v>
      </c>
      <c r="E32" s="727">
        <v>44714447.332280613</v>
      </c>
      <c r="F32" s="727"/>
      <c r="G32" s="727">
        <v>3650487.9111359986</v>
      </c>
      <c r="H32" s="728">
        <v>660724213.25771701</v>
      </c>
      <c r="I32" s="428"/>
    </row>
    <row r="33" spans="1:9">
      <c r="A33" s="413">
        <v>27</v>
      </c>
      <c r="B33" s="414" t="s">
        <v>456</v>
      </c>
      <c r="C33" s="727"/>
      <c r="D33" s="727">
        <v>674753072.98799038</v>
      </c>
      <c r="E33" s="727">
        <v>80679.045033127069</v>
      </c>
      <c r="F33" s="727"/>
      <c r="G33" s="727"/>
      <c r="H33" s="728">
        <v>674672393.94295728</v>
      </c>
      <c r="I33" s="428"/>
    </row>
    <row r="34" spans="1:9">
      <c r="A34" s="413">
        <v>28</v>
      </c>
      <c r="B34" s="430" t="s">
        <v>65</v>
      </c>
      <c r="C34" s="729">
        <v>102931957.23000008</v>
      </c>
      <c r="D34" s="729">
        <v>3740473132.8735614</v>
      </c>
      <c r="E34" s="729">
        <v>121883711.17515585</v>
      </c>
      <c r="F34" s="729">
        <v>1114173.3684054432</v>
      </c>
      <c r="G34" s="729">
        <v>3657872.2011359986</v>
      </c>
      <c r="H34" s="730">
        <v>3720407205.5600004</v>
      </c>
      <c r="I34" s="428"/>
    </row>
    <row r="35" spans="1:9">
      <c r="A35" s="428"/>
      <c r="B35" s="428"/>
      <c r="C35" s="428"/>
      <c r="D35" s="428"/>
      <c r="E35" s="428"/>
      <c r="F35" s="428"/>
      <c r="G35" s="428"/>
      <c r="H35" s="428"/>
      <c r="I35" s="428"/>
    </row>
    <row r="36" spans="1:9">
      <c r="A36" s="428"/>
      <c r="B36" s="429"/>
      <c r="C36" s="428"/>
      <c r="D36" s="428"/>
      <c r="E36" s="428"/>
      <c r="F36" s="428"/>
      <c r="G36" s="428"/>
      <c r="H36" s="428"/>
      <c r="I36" s="428"/>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6" sqref="C6:D15"/>
    </sheetView>
  </sheetViews>
  <sheetFormatPr defaultColWidth="9.109375" defaultRowHeight="12"/>
  <cols>
    <col min="1" max="1" width="11.88671875" style="402" bestFit="1" customWidth="1"/>
    <col min="2" max="2" width="82.88671875" style="402" customWidth="1"/>
    <col min="3" max="3" width="35.5546875" style="402" customWidth="1"/>
    <col min="4" max="4" width="38.44140625" style="347" customWidth="1"/>
    <col min="5" max="16384" width="9.109375" style="402"/>
  </cols>
  <sheetData>
    <row r="1" spans="1:4" ht="13.8">
      <c r="A1" s="344" t="s">
        <v>31</v>
      </c>
      <c r="B1" s="411" t="str">
        <f>'Info '!C2</f>
        <v>JSC "Liberty Bank"</v>
      </c>
      <c r="D1" s="402"/>
    </row>
    <row r="2" spans="1:4">
      <c r="A2" s="345" t="s">
        <v>32</v>
      </c>
      <c r="B2" s="584">
        <f>'1. key ratios '!B2</f>
        <v>45016</v>
      </c>
      <c r="D2" s="402"/>
    </row>
    <row r="3" spans="1:4">
      <c r="A3" s="346" t="s">
        <v>457</v>
      </c>
      <c r="D3" s="402"/>
    </row>
    <row r="5" spans="1:4">
      <c r="A5" s="862" t="s">
        <v>671</v>
      </c>
      <c r="B5" s="862"/>
      <c r="C5" s="410" t="s">
        <v>474</v>
      </c>
      <c r="D5" s="410" t="s">
        <v>515</v>
      </c>
    </row>
    <row r="6" spans="1:4">
      <c r="A6" s="438">
        <v>1</v>
      </c>
      <c r="B6" s="432" t="s">
        <v>670</v>
      </c>
      <c r="C6" s="906">
        <v>118106373.12093759</v>
      </c>
      <c r="D6" s="731">
        <v>491566.4256653781</v>
      </c>
    </row>
    <row r="7" spans="1:4">
      <c r="A7" s="435">
        <v>2</v>
      </c>
      <c r="B7" s="432" t="s">
        <v>669</v>
      </c>
      <c r="C7" s="906">
        <f>SUM(C8:C9)</f>
        <v>17341852.660454661</v>
      </c>
      <c r="D7" s="731">
        <f>SUM(D8:D9)</f>
        <v>0</v>
      </c>
    </row>
    <row r="8" spans="1:4">
      <c r="A8" s="437">
        <v>2.1</v>
      </c>
      <c r="B8" s="436" t="s">
        <v>530</v>
      </c>
      <c r="C8" s="906">
        <v>12510308.224056238</v>
      </c>
      <c r="D8" s="731"/>
    </row>
    <row r="9" spans="1:4">
      <c r="A9" s="437">
        <v>2.2000000000000002</v>
      </c>
      <c r="B9" s="436" t="s">
        <v>528</v>
      </c>
      <c r="C9" s="906">
        <v>4831544.4363984205</v>
      </c>
      <c r="D9" s="731"/>
    </row>
    <row r="10" spans="1:4">
      <c r="A10" s="438">
        <v>3</v>
      </c>
      <c r="B10" s="432" t="s">
        <v>668</v>
      </c>
      <c r="C10" s="906">
        <f>SUM(C11:C13)</f>
        <v>13667336.614490591</v>
      </c>
      <c r="D10" s="731">
        <f>SUM(D11:D13)</f>
        <v>67059.55</v>
      </c>
    </row>
    <row r="11" spans="1:4">
      <c r="A11" s="437">
        <v>3.1</v>
      </c>
      <c r="B11" s="436" t="s">
        <v>459</v>
      </c>
      <c r="C11" s="906">
        <v>3657872.201136</v>
      </c>
      <c r="D11" s="731">
        <v>0</v>
      </c>
    </row>
    <row r="12" spans="1:4">
      <c r="A12" s="437">
        <v>3.2</v>
      </c>
      <c r="B12" s="436" t="s">
        <v>667</v>
      </c>
      <c r="C12" s="906">
        <v>7727782.6843498712</v>
      </c>
      <c r="D12" s="731"/>
    </row>
    <row r="13" spans="1:4">
      <c r="A13" s="437">
        <v>3.3</v>
      </c>
      <c r="B13" s="436" t="s">
        <v>529</v>
      </c>
      <c r="C13" s="906">
        <v>2281681.7290047202</v>
      </c>
      <c r="D13" s="731">
        <v>67059.55</v>
      </c>
    </row>
    <row r="14" spans="1:4">
      <c r="A14" s="435">
        <v>4</v>
      </c>
      <c r="B14" s="434" t="s">
        <v>666</v>
      </c>
      <c r="C14" s="906">
        <v>792488.76295043924</v>
      </c>
      <c r="D14" s="731"/>
    </row>
    <row r="15" spans="1:4">
      <c r="A15" s="433">
        <v>5</v>
      </c>
      <c r="B15" s="432" t="s">
        <v>665</v>
      </c>
      <c r="C15" s="907">
        <f>C6+C7-C10+C14</f>
        <v>122573377.92985208</v>
      </c>
      <c r="D15" s="732">
        <f>D6+D7-D10+D14</f>
        <v>424506.87566537812</v>
      </c>
    </row>
  </sheetData>
  <mergeCells count="1">
    <mergeCell ref="A5:B5"/>
  </mergeCells>
  <pageMargins left="0.7" right="0.7" top="0.75" bottom="0.75" header="0.3" footer="0.3"/>
  <pageSetup scale="50"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G28" sqref="G28"/>
    </sheetView>
  </sheetViews>
  <sheetFormatPr defaultColWidth="9.109375" defaultRowHeight="12"/>
  <cols>
    <col min="1" max="1" width="11.88671875" style="402" bestFit="1" customWidth="1"/>
    <col min="2" max="2" width="68" style="402" customWidth="1"/>
    <col min="3" max="3" width="37" style="402" customWidth="1"/>
    <col min="4" max="4" width="34.88671875" style="402" customWidth="1"/>
    <col min="5" max="16384" width="9.109375" style="402"/>
  </cols>
  <sheetData>
    <row r="1" spans="1:4" ht="13.8">
      <c r="A1" s="344" t="s">
        <v>31</v>
      </c>
      <c r="B1" s="411" t="str">
        <f>'Info '!C2</f>
        <v>JSC "Liberty Bank"</v>
      </c>
    </row>
    <row r="2" spans="1:4">
      <c r="A2" s="345" t="s">
        <v>32</v>
      </c>
      <c r="B2" s="584">
        <f>'1. key ratios '!B2</f>
        <v>45016</v>
      </c>
    </row>
    <row r="3" spans="1:4">
      <c r="A3" s="346" t="s">
        <v>461</v>
      </c>
    </row>
    <row r="4" spans="1:4">
      <c r="A4" s="346"/>
    </row>
    <row r="5" spans="1:4" ht="15" customHeight="1">
      <c r="A5" s="863" t="s">
        <v>531</v>
      </c>
      <c r="B5" s="864"/>
      <c r="C5" s="867" t="s">
        <v>462</v>
      </c>
      <c r="D5" s="867" t="s">
        <v>463</v>
      </c>
    </row>
    <row r="6" spans="1:4" ht="24" customHeight="1">
      <c r="A6" s="865"/>
      <c r="B6" s="866"/>
      <c r="C6" s="867"/>
      <c r="D6" s="867"/>
    </row>
    <row r="7" spans="1:4">
      <c r="A7" s="440">
        <v>1</v>
      </c>
      <c r="B7" s="403" t="s">
        <v>458</v>
      </c>
      <c r="C7" s="727">
        <v>95816108.640000001</v>
      </c>
      <c r="D7" s="733"/>
    </row>
    <row r="8" spans="1:4">
      <c r="A8" s="442">
        <v>2</v>
      </c>
      <c r="B8" s="442" t="s">
        <v>464</v>
      </c>
      <c r="C8" s="727">
        <v>16470742.216860998</v>
      </c>
      <c r="D8" s="733"/>
    </row>
    <row r="9" spans="1:4">
      <c r="A9" s="442">
        <v>3</v>
      </c>
      <c r="B9" s="443" t="s">
        <v>674</v>
      </c>
      <c r="C9" s="727">
        <v>0</v>
      </c>
      <c r="D9" s="733"/>
    </row>
    <row r="10" spans="1:4">
      <c r="A10" s="442">
        <v>4</v>
      </c>
      <c r="B10" s="442" t="s">
        <v>465</v>
      </c>
      <c r="C10" s="727">
        <f>SUM(C11:C17)</f>
        <v>9354695.626861006</v>
      </c>
      <c r="D10" s="733"/>
    </row>
    <row r="11" spans="1:4">
      <c r="A11" s="442">
        <v>5</v>
      </c>
      <c r="B11" s="441" t="s">
        <v>673</v>
      </c>
      <c r="C11" s="727">
        <v>2987785.444652</v>
      </c>
      <c r="D11" s="733"/>
    </row>
    <row r="12" spans="1:4">
      <c r="A12" s="442">
        <v>6</v>
      </c>
      <c r="B12" s="441" t="s">
        <v>466</v>
      </c>
      <c r="C12" s="727">
        <v>2123272.8527800012</v>
      </c>
      <c r="D12" s="733"/>
    </row>
    <row r="13" spans="1:4">
      <c r="A13" s="442">
        <v>7</v>
      </c>
      <c r="B13" s="441" t="s">
        <v>469</v>
      </c>
      <c r="C13" s="727">
        <v>3657872.201136</v>
      </c>
      <c r="D13" s="733"/>
    </row>
    <row r="14" spans="1:4">
      <c r="A14" s="442">
        <v>8</v>
      </c>
      <c r="B14" s="441" t="s">
        <v>467</v>
      </c>
      <c r="C14" s="727">
        <v>72368.410000003409</v>
      </c>
      <c r="D14" s="734"/>
    </row>
    <row r="15" spans="1:4">
      <c r="A15" s="442">
        <v>9</v>
      </c>
      <c r="B15" s="441" t="s">
        <v>468</v>
      </c>
      <c r="C15" s="727">
        <v>0</v>
      </c>
      <c r="D15" s="734"/>
    </row>
    <row r="16" spans="1:4">
      <c r="A16" s="442">
        <v>10</v>
      </c>
      <c r="B16" s="441" t="s">
        <v>470</v>
      </c>
      <c r="C16" s="727">
        <v>0</v>
      </c>
      <c r="D16" s="734"/>
    </row>
    <row r="17" spans="1:4">
      <c r="A17" s="442">
        <v>11</v>
      </c>
      <c r="B17" s="441" t="s">
        <v>672</v>
      </c>
      <c r="C17" s="727">
        <v>513396.71829300001</v>
      </c>
      <c r="D17" s="733"/>
    </row>
    <row r="18" spans="1:4">
      <c r="A18" s="440">
        <v>12</v>
      </c>
      <c r="B18" s="439" t="s">
        <v>460</v>
      </c>
      <c r="C18" s="729">
        <f>C7+C8+C9-C10</f>
        <v>102932155.22999999</v>
      </c>
      <c r="D18" s="733"/>
    </row>
    <row r="21" spans="1:4">
      <c r="B21" s="344"/>
    </row>
    <row r="22" spans="1:4">
      <c r="B22" s="345"/>
    </row>
    <row r="23" spans="1:4">
      <c r="B23" s="346"/>
    </row>
  </sheetData>
  <mergeCells count="3">
    <mergeCell ref="A5:B6"/>
    <mergeCell ref="C5:C6"/>
    <mergeCell ref="D5:D6"/>
  </mergeCells>
  <pageMargins left="0.7" right="0.7" top="0.75" bottom="0.75" header="0.3" footer="0.3"/>
  <pageSetup paperSize="9" scale="5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C8" sqref="C8"/>
    </sheetView>
  </sheetViews>
  <sheetFormatPr defaultColWidth="9.109375" defaultRowHeight="12"/>
  <cols>
    <col min="1" max="1" width="11.88671875" style="425" bestFit="1" customWidth="1"/>
    <col min="2" max="2" width="63.88671875" style="425" customWidth="1"/>
    <col min="3" max="3" width="15.5546875" style="425" customWidth="1"/>
    <col min="4" max="18" width="22.33203125" style="425" customWidth="1"/>
    <col min="19" max="19" width="23.33203125" style="425" bestFit="1" customWidth="1"/>
    <col min="20" max="26" width="22.33203125" style="425" customWidth="1"/>
    <col min="27" max="27" width="23.33203125" style="425" bestFit="1" customWidth="1"/>
    <col min="28" max="28" width="20" style="425" customWidth="1"/>
    <col min="29" max="16384" width="9.109375" style="425"/>
  </cols>
  <sheetData>
    <row r="1" spans="1:28" ht="13.8">
      <c r="A1" s="344" t="s">
        <v>31</v>
      </c>
      <c r="B1" s="411" t="str">
        <f>'Info '!C2</f>
        <v>JSC "Liberty Bank"</v>
      </c>
    </row>
    <row r="2" spans="1:28">
      <c r="A2" s="345" t="s">
        <v>32</v>
      </c>
      <c r="B2" s="584">
        <f>'1. key ratios '!B2</f>
        <v>45016</v>
      </c>
      <c r="C2" s="426"/>
    </row>
    <row r="3" spans="1:28">
      <c r="A3" s="346" t="s">
        <v>471</v>
      </c>
    </row>
    <row r="5" spans="1:28" ht="15" customHeight="1">
      <c r="A5" s="869" t="s">
        <v>686</v>
      </c>
      <c r="B5" s="870"/>
      <c r="C5" s="875" t="s">
        <v>472</v>
      </c>
      <c r="D5" s="876"/>
      <c r="E5" s="876"/>
      <c r="F5" s="876"/>
      <c r="G5" s="876"/>
      <c r="H5" s="876"/>
      <c r="I5" s="876"/>
      <c r="J5" s="876"/>
      <c r="K5" s="876"/>
      <c r="L5" s="876"/>
      <c r="M5" s="876"/>
      <c r="N5" s="876"/>
      <c r="O5" s="876"/>
      <c r="P5" s="876"/>
      <c r="Q5" s="876"/>
      <c r="R5" s="876"/>
      <c r="S5" s="876"/>
      <c r="T5" s="455"/>
      <c r="U5" s="455"/>
      <c r="V5" s="455"/>
      <c r="W5" s="455"/>
      <c r="X5" s="455"/>
      <c r="Y5" s="455"/>
      <c r="Z5" s="455"/>
      <c r="AA5" s="454"/>
      <c r="AB5" s="447"/>
    </row>
    <row r="6" spans="1:28" ht="12" customHeight="1">
      <c r="A6" s="871"/>
      <c r="B6" s="872"/>
      <c r="C6" s="877" t="s">
        <v>65</v>
      </c>
      <c r="D6" s="879" t="s">
        <v>685</v>
      </c>
      <c r="E6" s="879"/>
      <c r="F6" s="879"/>
      <c r="G6" s="879"/>
      <c r="H6" s="879" t="s">
        <v>684</v>
      </c>
      <c r="I6" s="879"/>
      <c r="J6" s="879"/>
      <c r="K6" s="879"/>
      <c r="L6" s="453"/>
      <c r="M6" s="880" t="s">
        <v>683</v>
      </c>
      <c r="N6" s="880"/>
      <c r="O6" s="880"/>
      <c r="P6" s="880"/>
      <c r="Q6" s="880"/>
      <c r="R6" s="880"/>
      <c r="S6" s="860"/>
      <c r="T6" s="452"/>
      <c r="U6" s="868" t="s">
        <v>682</v>
      </c>
      <c r="V6" s="868"/>
      <c r="W6" s="868"/>
      <c r="X6" s="868"/>
      <c r="Y6" s="868"/>
      <c r="Z6" s="868"/>
      <c r="AA6" s="861"/>
      <c r="AB6" s="451"/>
    </row>
    <row r="7" spans="1:28" ht="24">
      <c r="A7" s="873"/>
      <c r="B7" s="874"/>
      <c r="C7" s="878"/>
      <c r="D7" s="450"/>
      <c r="E7" s="448" t="s">
        <v>473</v>
      </c>
      <c r="F7" s="422" t="s">
        <v>680</v>
      </c>
      <c r="G7" s="424" t="s">
        <v>681</v>
      </c>
      <c r="H7" s="426"/>
      <c r="I7" s="448" t="s">
        <v>473</v>
      </c>
      <c r="J7" s="422" t="s">
        <v>680</v>
      </c>
      <c r="K7" s="424" t="s">
        <v>681</v>
      </c>
      <c r="L7" s="449"/>
      <c r="M7" s="448" t="s">
        <v>473</v>
      </c>
      <c r="N7" s="448" t="s">
        <v>680</v>
      </c>
      <c r="O7" s="448" t="s">
        <v>679</v>
      </c>
      <c r="P7" s="448" t="s">
        <v>678</v>
      </c>
      <c r="Q7" s="448" t="s">
        <v>677</v>
      </c>
      <c r="R7" s="422" t="s">
        <v>676</v>
      </c>
      <c r="S7" s="448" t="s">
        <v>675</v>
      </c>
      <c r="T7" s="449"/>
      <c r="U7" s="448" t="s">
        <v>473</v>
      </c>
      <c r="V7" s="448" t="s">
        <v>680</v>
      </c>
      <c r="W7" s="448" t="s">
        <v>679</v>
      </c>
      <c r="X7" s="448" t="s">
        <v>678</v>
      </c>
      <c r="Y7" s="448" t="s">
        <v>677</v>
      </c>
      <c r="Z7" s="422" t="s">
        <v>676</v>
      </c>
      <c r="AA7" s="448" t="s">
        <v>675</v>
      </c>
      <c r="AB7" s="447"/>
    </row>
    <row r="8" spans="1:28">
      <c r="A8" s="446">
        <v>1</v>
      </c>
      <c r="B8" s="418" t="s">
        <v>474</v>
      </c>
      <c r="C8" s="729">
        <v>2626873864.4500055</v>
      </c>
      <c r="D8" s="727">
        <v>2437598282.5599966</v>
      </c>
      <c r="E8" s="727">
        <v>18987205.180000007</v>
      </c>
      <c r="F8" s="727">
        <v>264.62</v>
      </c>
      <c r="G8" s="727">
        <v>452527.2</v>
      </c>
      <c r="H8" s="727">
        <v>86343426.660000026</v>
      </c>
      <c r="I8" s="727">
        <v>7845702.5599999977</v>
      </c>
      <c r="J8" s="727">
        <v>12630460.230000002</v>
      </c>
      <c r="K8" s="727">
        <v>516094.27</v>
      </c>
      <c r="L8" s="727">
        <v>102932155.23000015</v>
      </c>
      <c r="M8" s="727">
        <v>2576787.0799999996</v>
      </c>
      <c r="N8" s="727">
        <v>4677001.4899999984</v>
      </c>
      <c r="O8" s="727">
        <v>15443920.720000001</v>
      </c>
      <c r="P8" s="727">
        <v>17803767.780000009</v>
      </c>
      <c r="Q8" s="727">
        <v>34666194.799999997</v>
      </c>
      <c r="R8" s="727">
        <v>17755022.570000011</v>
      </c>
      <c r="S8" s="727">
        <v>14044.92</v>
      </c>
      <c r="T8" s="727">
        <v>0</v>
      </c>
      <c r="U8" s="727">
        <v>0</v>
      </c>
      <c r="V8" s="727">
        <v>0</v>
      </c>
      <c r="W8" s="727">
        <v>0</v>
      </c>
      <c r="X8" s="727">
        <v>0</v>
      </c>
      <c r="Y8" s="727">
        <v>0</v>
      </c>
      <c r="Z8" s="727">
        <v>0</v>
      </c>
      <c r="AA8" s="727">
        <v>0</v>
      </c>
      <c r="AB8" s="444"/>
    </row>
    <row r="9" spans="1:28">
      <c r="A9" s="413">
        <v>1.1000000000000001</v>
      </c>
      <c r="B9" s="445" t="s">
        <v>475</v>
      </c>
      <c r="C9" s="735">
        <v>0</v>
      </c>
      <c r="D9" s="727">
        <v>0</v>
      </c>
      <c r="E9" s="727">
        <v>0</v>
      </c>
      <c r="F9" s="727">
        <v>0</v>
      </c>
      <c r="G9" s="727">
        <v>0</v>
      </c>
      <c r="H9" s="727">
        <v>0</v>
      </c>
      <c r="I9" s="727">
        <v>0</v>
      </c>
      <c r="J9" s="727">
        <v>0</v>
      </c>
      <c r="K9" s="727">
        <v>0</v>
      </c>
      <c r="L9" s="727">
        <v>0</v>
      </c>
      <c r="M9" s="727">
        <v>0</v>
      </c>
      <c r="N9" s="727">
        <v>0</v>
      </c>
      <c r="O9" s="727">
        <v>0</v>
      </c>
      <c r="P9" s="727">
        <v>0</v>
      </c>
      <c r="Q9" s="727">
        <v>0</v>
      </c>
      <c r="R9" s="727">
        <v>0</v>
      </c>
      <c r="S9" s="727">
        <v>0</v>
      </c>
      <c r="T9" s="727">
        <v>0</v>
      </c>
      <c r="U9" s="727">
        <v>0</v>
      </c>
      <c r="V9" s="727">
        <v>0</v>
      </c>
      <c r="W9" s="727">
        <v>0</v>
      </c>
      <c r="X9" s="727">
        <v>0</v>
      </c>
      <c r="Y9" s="727">
        <v>0</v>
      </c>
      <c r="Z9" s="727">
        <v>0</v>
      </c>
      <c r="AA9" s="727">
        <v>0</v>
      </c>
      <c r="AB9" s="444"/>
    </row>
    <row r="10" spans="1:28">
      <c r="A10" s="413">
        <v>1.2</v>
      </c>
      <c r="B10" s="445" t="s">
        <v>476</v>
      </c>
      <c r="C10" s="735">
        <v>0</v>
      </c>
      <c r="D10" s="727">
        <v>0</v>
      </c>
      <c r="E10" s="727">
        <v>0</v>
      </c>
      <c r="F10" s="727">
        <v>0</v>
      </c>
      <c r="G10" s="727">
        <v>0</v>
      </c>
      <c r="H10" s="727">
        <v>0</v>
      </c>
      <c r="I10" s="727">
        <v>0</v>
      </c>
      <c r="J10" s="727">
        <v>0</v>
      </c>
      <c r="K10" s="727">
        <v>0</v>
      </c>
      <c r="L10" s="727">
        <v>0</v>
      </c>
      <c r="M10" s="727">
        <v>0</v>
      </c>
      <c r="N10" s="727">
        <v>0</v>
      </c>
      <c r="O10" s="727">
        <v>0</v>
      </c>
      <c r="P10" s="727">
        <v>0</v>
      </c>
      <c r="Q10" s="727">
        <v>0</v>
      </c>
      <c r="R10" s="727">
        <v>0</v>
      </c>
      <c r="S10" s="727">
        <v>0</v>
      </c>
      <c r="T10" s="727">
        <v>0</v>
      </c>
      <c r="U10" s="727">
        <v>0</v>
      </c>
      <c r="V10" s="727">
        <v>0</v>
      </c>
      <c r="W10" s="727">
        <v>0</v>
      </c>
      <c r="X10" s="727">
        <v>0</v>
      </c>
      <c r="Y10" s="727">
        <v>0</v>
      </c>
      <c r="Z10" s="727">
        <v>0</v>
      </c>
      <c r="AA10" s="727">
        <v>0</v>
      </c>
      <c r="AB10" s="444"/>
    </row>
    <row r="11" spans="1:28">
      <c r="A11" s="413">
        <v>1.3</v>
      </c>
      <c r="B11" s="445" t="s">
        <v>477</v>
      </c>
      <c r="C11" s="735">
        <v>0</v>
      </c>
      <c r="D11" s="727">
        <v>0</v>
      </c>
      <c r="E11" s="727">
        <v>0</v>
      </c>
      <c r="F11" s="727">
        <v>0</v>
      </c>
      <c r="G11" s="727">
        <v>0</v>
      </c>
      <c r="H11" s="727">
        <v>0</v>
      </c>
      <c r="I11" s="727">
        <v>0</v>
      </c>
      <c r="J11" s="727">
        <v>0</v>
      </c>
      <c r="K11" s="727">
        <v>0</v>
      </c>
      <c r="L11" s="727">
        <v>0</v>
      </c>
      <c r="M11" s="727">
        <v>0</v>
      </c>
      <c r="N11" s="727">
        <v>0</v>
      </c>
      <c r="O11" s="727">
        <v>0</v>
      </c>
      <c r="P11" s="727">
        <v>0</v>
      </c>
      <c r="Q11" s="727">
        <v>0</v>
      </c>
      <c r="R11" s="727">
        <v>0</v>
      </c>
      <c r="S11" s="727">
        <v>0</v>
      </c>
      <c r="T11" s="727">
        <v>0</v>
      </c>
      <c r="U11" s="727">
        <v>0</v>
      </c>
      <c r="V11" s="727">
        <v>0</v>
      </c>
      <c r="W11" s="727">
        <v>0</v>
      </c>
      <c r="X11" s="727">
        <v>0</v>
      </c>
      <c r="Y11" s="727">
        <v>0</v>
      </c>
      <c r="Z11" s="727">
        <v>0</v>
      </c>
      <c r="AA11" s="727">
        <v>0</v>
      </c>
      <c r="AB11" s="444"/>
    </row>
    <row r="12" spans="1:28">
      <c r="A12" s="413">
        <v>1.4</v>
      </c>
      <c r="B12" s="445" t="s">
        <v>478</v>
      </c>
      <c r="C12" s="735">
        <v>124392601.92000002</v>
      </c>
      <c r="D12" s="727">
        <v>124392601.92000002</v>
      </c>
      <c r="E12" s="727">
        <v>14.8</v>
      </c>
      <c r="F12" s="727">
        <v>0</v>
      </c>
      <c r="G12" s="727">
        <v>13779.15</v>
      </c>
      <c r="H12" s="727">
        <v>0</v>
      </c>
      <c r="I12" s="727">
        <v>0</v>
      </c>
      <c r="J12" s="727">
        <v>0</v>
      </c>
      <c r="K12" s="727">
        <v>0</v>
      </c>
      <c r="L12" s="727">
        <v>0</v>
      </c>
      <c r="M12" s="727">
        <v>0</v>
      </c>
      <c r="N12" s="727">
        <v>0</v>
      </c>
      <c r="O12" s="727">
        <v>0</v>
      </c>
      <c r="P12" s="727">
        <v>0</v>
      </c>
      <c r="Q12" s="727">
        <v>0</v>
      </c>
      <c r="R12" s="727">
        <v>0</v>
      </c>
      <c r="S12" s="727">
        <v>0</v>
      </c>
      <c r="T12" s="727">
        <v>0</v>
      </c>
      <c r="U12" s="727">
        <v>0</v>
      </c>
      <c r="V12" s="727">
        <v>0</v>
      </c>
      <c r="W12" s="727">
        <v>0</v>
      </c>
      <c r="X12" s="727">
        <v>0</v>
      </c>
      <c r="Y12" s="727">
        <v>0</v>
      </c>
      <c r="Z12" s="727">
        <v>0</v>
      </c>
      <c r="AA12" s="727">
        <v>0</v>
      </c>
      <c r="AB12" s="444"/>
    </row>
    <row r="13" spans="1:28">
      <c r="A13" s="413">
        <v>1.5</v>
      </c>
      <c r="B13" s="445" t="s">
        <v>479</v>
      </c>
      <c r="C13" s="735">
        <v>550560245.4799999</v>
      </c>
      <c r="D13" s="727">
        <v>518932992.45999998</v>
      </c>
      <c r="E13" s="727">
        <v>530828.47000000009</v>
      </c>
      <c r="F13" s="727">
        <v>0</v>
      </c>
      <c r="G13" s="727">
        <v>0</v>
      </c>
      <c r="H13" s="727">
        <v>26706251.020000003</v>
      </c>
      <c r="I13" s="727">
        <v>745740.17</v>
      </c>
      <c r="J13" s="727">
        <v>3488404.19</v>
      </c>
      <c r="K13" s="727">
        <v>516094.27</v>
      </c>
      <c r="L13" s="727">
        <v>4921002</v>
      </c>
      <c r="M13" s="727">
        <v>0</v>
      </c>
      <c r="N13" s="727">
        <v>422153.7</v>
      </c>
      <c r="O13" s="727">
        <v>578700.31000000006</v>
      </c>
      <c r="P13" s="727">
        <v>237830.49</v>
      </c>
      <c r="Q13" s="727">
        <v>1864585.9700000002</v>
      </c>
      <c r="R13" s="727">
        <v>237698.08</v>
      </c>
      <c r="S13" s="727">
        <v>0</v>
      </c>
      <c r="T13" s="727">
        <v>0</v>
      </c>
      <c r="U13" s="727">
        <v>0</v>
      </c>
      <c r="V13" s="727">
        <v>0</v>
      </c>
      <c r="W13" s="727">
        <v>0</v>
      </c>
      <c r="X13" s="727">
        <v>0</v>
      </c>
      <c r="Y13" s="727">
        <v>0</v>
      </c>
      <c r="Z13" s="727">
        <v>0</v>
      </c>
      <c r="AA13" s="727">
        <v>0</v>
      </c>
      <c r="AB13" s="444"/>
    </row>
    <row r="14" spans="1:28">
      <c r="A14" s="413">
        <v>1.6</v>
      </c>
      <c r="B14" s="445" t="s">
        <v>480</v>
      </c>
      <c r="C14" s="735">
        <v>1951921017.0500054</v>
      </c>
      <c r="D14" s="727">
        <v>1794272688.1799967</v>
      </c>
      <c r="E14" s="727">
        <v>18456361.910000008</v>
      </c>
      <c r="F14" s="727">
        <v>264.62</v>
      </c>
      <c r="G14" s="727">
        <v>438748.05</v>
      </c>
      <c r="H14" s="727">
        <v>59637175.64000003</v>
      </c>
      <c r="I14" s="727">
        <v>7099962.3899999978</v>
      </c>
      <c r="J14" s="727">
        <v>9142056.0400000028</v>
      </c>
      <c r="K14" s="727">
        <v>0</v>
      </c>
      <c r="L14" s="727">
        <v>98011153.230000153</v>
      </c>
      <c r="M14" s="727">
        <v>2576787.0799999996</v>
      </c>
      <c r="N14" s="727">
        <v>4254847.7899999982</v>
      </c>
      <c r="O14" s="727">
        <v>14865220.41</v>
      </c>
      <c r="P14" s="727">
        <v>17565937.29000001</v>
      </c>
      <c r="Q14" s="727">
        <v>32801608.829999994</v>
      </c>
      <c r="R14" s="727">
        <v>17517324.490000013</v>
      </c>
      <c r="S14" s="727">
        <v>14044.92</v>
      </c>
      <c r="T14" s="727">
        <v>0</v>
      </c>
      <c r="U14" s="727">
        <v>0</v>
      </c>
      <c r="V14" s="727">
        <v>0</v>
      </c>
      <c r="W14" s="727">
        <v>0</v>
      </c>
      <c r="X14" s="727">
        <v>0</v>
      </c>
      <c r="Y14" s="727">
        <v>0</v>
      </c>
      <c r="Z14" s="727">
        <v>0</v>
      </c>
      <c r="AA14" s="727">
        <v>0</v>
      </c>
      <c r="AB14" s="444"/>
    </row>
    <row r="15" spans="1:28">
      <c r="A15" s="446">
        <v>2</v>
      </c>
      <c r="B15" s="430" t="s">
        <v>481</v>
      </c>
      <c r="C15" s="729">
        <v>356616665.94261402</v>
      </c>
      <c r="D15" s="727">
        <v>356616665.94261402</v>
      </c>
      <c r="E15" s="727">
        <v>0</v>
      </c>
      <c r="F15" s="727">
        <v>0</v>
      </c>
      <c r="G15" s="727">
        <v>0</v>
      </c>
      <c r="H15" s="727">
        <v>0</v>
      </c>
      <c r="I15" s="727">
        <v>0</v>
      </c>
      <c r="J15" s="727">
        <v>0</v>
      </c>
      <c r="K15" s="727">
        <v>0</v>
      </c>
      <c r="L15" s="727">
        <v>0</v>
      </c>
      <c r="M15" s="727">
        <v>0</v>
      </c>
      <c r="N15" s="727">
        <v>0</v>
      </c>
      <c r="O15" s="727">
        <v>0</v>
      </c>
      <c r="P15" s="727">
        <v>0</v>
      </c>
      <c r="Q15" s="727">
        <v>0</v>
      </c>
      <c r="R15" s="727">
        <v>0</v>
      </c>
      <c r="S15" s="727">
        <v>0</v>
      </c>
      <c r="T15" s="727">
        <v>0</v>
      </c>
      <c r="U15" s="727">
        <v>0</v>
      </c>
      <c r="V15" s="727">
        <v>0</v>
      </c>
      <c r="W15" s="727">
        <v>0</v>
      </c>
      <c r="X15" s="727">
        <v>0</v>
      </c>
      <c r="Y15" s="727">
        <v>0</v>
      </c>
      <c r="Z15" s="727">
        <v>0</v>
      </c>
      <c r="AA15" s="727">
        <v>0</v>
      </c>
      <c r="AB15" s="444"/>
    </row>
    <row r="16" spans="1:28">
      <c r="A16" s="413">
        <v>2.1</v>
      </c>
      <c r="B16" s="445" t="s">
        <v>475</v>
      </c>
      <c r="C16" s="735">
        <v>0</v>
      </c>
      <c r="D16" s="727">
        <v>0</v>
      </c>
      <c r="E16" s="727">
        <v>0</v>
      </c>
      <c r="F16" s="727">
        <v>0</v>
      </c>
      <c r="G16" s="727">
        <v>0</v>
      </c>
      <c r="H16" s="727">
        <v>0</v>
      </c>
      <c r="I16" s="727">
        <v>0</v>
      </c>
      <c r="J16" s="727">
        <v>0</v>
      </c>
      <c r="K16" s="727">
        <v>0</v>
      </c>
      <c r="L16" s="727">
        <v>0</v>
      </c>
      <c r="M16" s="727">
        <v>0</v>
      </c>
      <c r="N16" s="727">
        <v>0</v>
      </c>
      <c r="O16" s="727">
        <v>0</v>
      </c>
      <c r="P16" s="727">
        <v>0</v>
      </c>
      <c r="Q16" s="727">
        <v>0</v>
      </c>
      <c r="R16" s="727">
        <v>0</v>
      </c>
      <c r="S16" s="727">
        <v>0</v>
      </c>
      <c r="T16" s="727">
        <v>0</v>
      </c>
      <c r="U16" s="727">
        <v>0</v>
      </c>
      <c r="V16" s="727">
        <v>0</v>
      </c>
      <c r="W16" s="727">
        <v>0</v>
      </c>
      <c r="X16" s="727">
        <v>0</v>
      </c>
      <c r="Y16" s="727">
        <v>0</v>
      </c>
      <c r="Z16" s="727">
        <v>0</v>
      </c>
      <c r="AA16" s="727">
        <v>0</v>
      </c>
      <c r="AB16" s="444"/>
    </row>
    <row r="17" spans="1:28">
      <c r="A17" s="413">
        <v>2.2000000000000002</v>
      </c>
      <c r="B17" s="445" t="s">
        <v>476</v>
      </c>
      <c r="C17" s="735">
        <v>334524396.94261402</v>
      </c>
      <c r="D17" s="727">
        <v>334524396.94261402</v>
      </c>
      <c r="E17" s="727">
        <v>0</v>
      </c>
      <c r="F17" s="727">
        <v>0</v>
      </c>
      <c r="G17" s="727">
        <v>0</v>
      </c>
      <c r="H17" s="727">
        <v>0</v>
      </c>
      <c r="I17" s="727">
        <v>0</v>
      </c>
      <c r="J17" s="727">
        <v>0</v>
      </c>
      <c r="K17" s="727">
        <v>0</v>
      </c>
      <c r="L17" s="727">
        <v>0</v>
      </c>
      <c r="M17" s="727">
        <v>0</v>
      </c>
      <c r="N17" s="727">
        <v>0</v>
      </c>
      <c r="O17" s="727">
        <v>0</v>
      </c>
      <c r="P17" s="727">
        <v>0</v>
      </c>
      <c r="Q17" s="727">
        <v>0</v>
      </c>
      <c r="R17" s="727">
        <v>0</v>
      </c>
      <c r="S17" s="727">
        <v>0</v>
      </c>
      <c r="T17" s="727">
        <v>0</v>
      </c>
      <c r="U17" s="727">
        <v>0</v>
      </c>
      <c r="V17" s="727">
        <v>0</v>
      </c>
      <c r="W17" s="727">
        <v>0</v>
      </c>
      <c r="X17" s="727">
        <v>0</v>
      </c>
      <c r="Y17" s="727">
        <v>0</v>
      </c>
      <c r="Z17" s="727">
        <v>0</v>
      </c>
      <c r="AA17" s="727">
        <v>0</v>
      </c>
      <c r="AB17" s="444"/>
    </row>
    <row r="18" spans="1:28">
      <c r="A18" s="413">
        <v>2.2999999999999998</v>
      </c>
      <c r="B18" s="445" t="s">
        <v>477</v>
      </c>
      <c r="C18" s="735">
        <v>0</v>
      </c>
      <c r="D18" s="727">
        <v>0</v>
      </c>
      <c r="E18" s="727">
        <v>0</v>
      </c>
      <c r="F18" s="727">
        <v>0</v>
      </c>
      <c r="G18" s="727">
        <v>0</v>
      </c>
      <c r="H18" s="727">
        <v>0</v>
      </c>
      <c r="I18" s="727">
        <v>0</v>
      </c>
      <c r="J18" s="727">
        <v>0</v>
      </c>
      <c r="K18" s="727">
        <v>0</v>
      </c>
      <c r="L18" s="727">
        <v>0</v>
      </c>
      <c r="M18" s="727">
        <v>0</v>
      </c>
      <c r="N18" s="727">
        <v>0</v>
      </c>
      <c r="O18" s="727">
        <v>0</v>
      </c>
      <c r="P18" s="727">
        <v>0</v>
      </c>
      <c r="Q18" s="727">
        <v>0</v>
      </c>
      <c r="R18" s="727">
        <v>0</v>
      </c>
      <c r="S18" s="727">
        <v>0</v>
      </c>
      <c r="T18" s="727">
        <v>0</v>
      </c>
      <c r="U18" s="727">
        <v>0</v>
      </c>
      <c r="V18" s="727">
        <v>0</v>
      </c>
      <c r="W18" s="727">
        <v>0</v>
      </c>
      <c r="X18" s="727">
        <v>0</v>
      </c>
      <c r="Y18" s="727">
        <v>0</v>
      </c>
      <c r="Z18" s="727">
        <v>0</v>
      </c>
      <c r="AA18" s="727">
        <v>0</v>
      </c>
      <c r="AB18" s="444"/>
    </row>
    <row r="19" spans="1:28">
      <c r="A19" s="413">
        <v>2.4</v>
      </c>
      <c r="B19" s="445" t="s">
        <v>478</v>
      </c>
      <c r="C19" s="735">
        <v>0</v>
      </c>
      <c r="D19" s="727">
        <v>0</v>
      </c>
      <c r="E19" s="727">
        <v>0</v>
      </c>
      <c r="F19" s="727">
        <v>0</v>
      </c>
      <c r="G19" s="727">
        <v>0</v>
      </c>
      <c r="H19" s="727">
        <v>0</v>
      </c>
      <c r="I19" s="727">
        <v>0</v>
      </c>
      <c r="J19" s="727">
        <v>0</v>
      </c>
      <c r="K19" s="727">
        <v>0</v>
      </c>
      <c r="L19" s="727">
        <v>0</v>
      </c>
      <c r="M19" s="727">
        <v>0</v>
      </c>
      <c r="N19" s="727">
        <v>0</v>
      </c>
      <c r="O19" s="727">
        <v>0</v>
      </c>
      <c r="P19" s="727">
        <v>0</v>
      </c>
      <c r="Q19" s="727">
        <v>0</v>
      </c>
      <c r="R19" s="727">
        <v>0</v>
      </c>
      <c r="S19" s="727">
        <v>0</v>
      </c>
      <c r="T19" s="727">
        <v>0</v>
      </c>
      <c r="U19" s="727">
        <v>0</v>
      </c>
      <c r="V19" s="727">
        <v>0</v>
      </c>
      <c r="W19" s="727">
        <v>0</v>
      </c>
      <c r="X19" s="727">
        <v>0</v>
      </c>
      <c r="Y19" s="727">
        <v>0</v>
      </c>
      <c r="Z19" s="727">
        <v>0</v>
      </c>
      <c r="AA19" s="727">
        <v>0</v>
      </c>
      <c r="AB19" s="444"/>
    </row>
    <row r="20" spans="1:28">
      <c r="A20" s="413">
        <v>2.5</v>
      </c>
      <c r="B20" s="445" t="s">
        <v>479</v>
      </c>
      <c r="C20" s="735">
        <v>22092269</v>
      </c>
      <c r="D20" s="727">
        <v>22092269</v>
      </c>
      <c r="E20" s="727">
        <v>0</v>
      </c>
      <c r="F20" s="727">
        <v>0</v>
      </c>
      <c r="G20" s="727">
        <v>0</v>
      </c>
      <c r="H20" s="727">
        <v>0</v>
      </c>
      <c r="I20" s="727">
        <v>0</v>
      </c>
      <c r="J20" s="727">
        <v>0</v>
      </c>
      <c r="K20" s="727">
        <v>0</v>
      </c>
      <c r="L20" s="727">
        <v>0</v>
      </c>
      <c r="M20" s="727">
        <v>0</v>
      </c>
      <c r="N20" s="727">
        <v>0</v>
      </c>
      <c r="O20" s="727">
        <v>0</v>
      </c>
      <c r="P20" s="727">
        <v>0</v>
      </c>
      <c r="Q20" s="727">
        <v>0</v>
      </c>
      <c r="R20" s="727">
        <v>0</v>
      </c>
      <c r="S20" s="727">
        <v>0</v>
      </c>
      <c r="T20" s="727">
        <v>0</v>
      </c>
      <c r="U20" s="727">
        <v>0</v>
      </c>
      <c r="V20" s="727">
        <v>0</v>
      </c>
      <c r="W20" s="727">
        <v>0</v>
      </c>
      <c r="X20" s="727">
        <v>0</v>
      </c>
      <c r="Y20" s="727">
        <v>0</v>
      </c>
      <c r="Z20" s="727">
        <v>0</v>
      </c>
      <c r="AA20" s="727">
        <v>0</v>
      </c>
      <c r="AB20" s="444"/>
    </row>
    <row r="21" spans="1:28">
      <c r="A21" s="413">
        <v>2.6</v>
      </c>
      <c r="B21" s="445" t="s">
        <v>480</v>
      </c>
      <c r="C21" s="735">
        <v>0</v>
      </c>
      <c r="D21" s="727">
        <v>0</v>
      </c>
      <c r="E21" s="727">
        <v>0</v>
      </c>
      <c r="F21" s="727">
        <v>0</v>
      </c>
      <c r="G21" s="727">
        <v>0</v>
      </c>
      <c r="H21" s="727">
        <v>0</v>
      </c>
      <c r="I21" s="727">
        <v>0</v>
      </c>
      <c r="J21" s="727">
        <v>0</v>
      </c>
      <c r="K21" s="727">
        <v>0</v>
      </c>
      <c r="L21" s="727">
        <v>0</v>
      </c>
      <c r="M21" s="727">
        <v>0</v>
      </c>
      <c r="N21" s="727">
        <v>0</v>
      </c>
      <c r="O21" s="727">
        <v>0</v>
      </c>
      <c r="P21" s="727">
        <v>0</v>
      </c>
      <c r="Q21" s="727">
        <v>0</v>
      </c>
      <c r="R21" s="727">
        <v>0</v>
      </c>
      <c r="S21" s="727">
        <v>0</v>
      </c>
      <c r="T21" s="727">
        <v>0</v>
      </c>
      <c r="U21" s="727">
        <v>0</v>
      </c>
      <c r="V21" s="727">
        <v>0</v>
      </c>
      <c r="W21" s="727">
        <v>0</v>
      </c>
      <c r="X21" s="727">
        <v>0</v>
      </c>
      <c r="Y21" s="727">
        <v>0</v>
      </c>
      <c r="Z21" s="727">
        <v>0</v>
      </c>
      <c r="AA21" s="727">
        <v>0</v>
      </c>
      <c r="AB21" s="444"/>
    </row>
    <row r="22" spans="1:28">
      <c r="A22" s="446">
        <v>3</v>
      </c>
      <c r="B22" s="418" t="s">
        <v>521</v>
      </c>
      <c r="C22" s="729">
        <v>181346258.20074406</v>
      </c>
      <c r="D22" s="729">
        <v>180124261.23636001</v>
      </c>
      <c r="E22" s="736">
        <v>0</v>
      </c>
      <c r="F22" s="736">
        <v>0</v>
      </c>
      <c r="G22" s="736">
        <v>0</v>
      </c>
      <c r="H22" s="729">
        <v>932241.08508400002</v>
      </c>
      <c r="I22" s="736">
        <v>0</v>
      </c>
      <c r="J22" s="736">
        <v>0</v>
      </c>
      <c r="K22" s="736">
        <v>0</v>
      </c>
      <c r="L22" s="729">
        <v>289755.87930000015</v>
      </c>
      <c r="M22" s="736">
        <v>0</v>
      </c>
      <c r="N22" s="736">
        <v>0</v>
      </c>
      <c r="O22" s="736">
        <v>0</v>
      </c>
      <c r="P22" s="736">
        <v>0</v>
      </c>
      <c r="Q22" s="736">
        <v>0</v>
      </c>
      <c r="R22" s="736">
        <v>0</v>
      </c>
      <c r="S22" s="736">
        <v>0</v>
      </c>
      <c r="T22" s="729">
        <v>0</v>
      </c>
      <c r="U22" s="736">
        <v>0</v>
      </c>
      <c r="V22" s="736">
        <v>0</v>
      </c>
      <c r="W22" s="736">
        <v>0</v>
      </c>
      <c r="X22" s="736">
        <v>0</v>
      </c>
      <c r="Y22" s="736">
        <v>0</v>
      </c>
      <c r="Z22" s="736">
        <v>0</v>
      </c>
      <c r="AA22" s="736">
        <v>0</v>
      </c>
      <c r="AB22" s="444"/>
    </row>
    <row r="23" spans="1:28">
      <c r="A23" s="413">
        <v>3.1</v>
      </c>
      <c r="B23" s="445" t="s">
        <v>475</v>
      </c>
      <c r="C23" s="735">
        <v>0</v>
      </c>
      <c r="D23" s="729">
        <v>0</v>
      </c>
      <c r="E23" s="736">
        <v>0</v>
      </c>
      <c r="F23" s="736">
        <v>0</v>
      </c>
      <c r="G23" s="736">
        <v>0</v>
      </c>
      <c r="H23" s="729">
        <v>0</v>
      </c>
      <c r="I23" s="736">
        <v>0</v>
      </c>
      <c r="J23" s="736">
        <v>0</v>
      </c>
      <c r="K23" s="736">
        <v>0</v>
      </c>
      <c r="L23" s="729">
        <v>0</v>
      </c>
      <c r="M23" s="736">
        <v>0</v>
      </c>
      <c r="N23" s="736">
        <v>0</v>
      </c>
      <c r="O23" s="736">
        <v>0</v>
      </c>
      <c r="P23" s="736">
        <v>0</v>
      </c>
      <c r="Q23" s="736">
        <v>0</v>
      </c>
      <c r="R23" s="736">
        <v>0</v>
      </c>
      <c r="S23" s="736">
        <v>0</v>
      </c>
      <c r="T23" s="729">
        <v>0</v>
      </c>
      <c r="U23" s="736">
        <v>0</v>
      </c>
      <c r="V23" s="736">
        <v>0</v>
      </c>
      <c r="W23" s="736">
        <v>0</v>
      </c>
      <c r="X23" s="736">
        <v>0</v>
      </c>
      <c r="Y23" s="736">
        <v>0</v>
      </c>
      <c r="Z23" s="736">
        <v>0</v>
      </c>
      <c r="AA23" s="736">
        <v>0</v>
      </c>
      <c r="AB23" s="444"/>
    </row>
    <row r="24" spans="1:28">
      <c r="A24" s="413">
        <v>3.2</v>
      </c>
      <c r="B24" s="445" t="s">
        <v>476</v>
      </c>
      <c r="C24" s="735">
        <v>0</v>
      </c>
      <c r="D24" s="729">
        <v>0</v>
      </c>
      <c r="E24" s="736">
        <v>0</v>
      </c>
      <c r="F24" s="736">
        <v>0</v>
      </c>
      <c r="G24" s="736">
        <v>0</v>
      </c>
      <c r="H24" s="729">
        <v>0</v>
      </c>
      <c r="I24" s="736">
        <v>0</v>
      </c>
      <c r="J24" s="736">
        <v>0</v>
      </c>
      <c r="K24" s="736">
        <v>0</v>
      </c>
      <c r="L24" s="729">
        <v>0</v>
      </c>
      <c r="M24" s="736">
        <v>0</v>
      </c>
      <c r="N24" s="736">
        <v>0</v>
      </c>
      <c r="O24" s="736">
        <v>0</v>
      </c>
      <c r="P24" s="736">
        <v>0</v>
      </c>
      <c r="Q24" s="736">
        <v>0</v>
      </c>
      <c r="R24" s="736">
        <v>0</v>
      </c>
      <c r="S24" s="736">
        <v>0</v>
      </c>
      <c r="T24" s="729">
        <v>0</v>
      </c>
      <c r="U24" s="736">
        <v>0</v>
      </c>
      <c r="V24" s="736">
        <v>0</v>
      </c>
      <c r="W24" s="736">
        <v>0</v>
      </c>
      <c r="X24" s="736">
        <v>0</v>
      </c>
      <c r="Y24" s="736">
        <v>0</v>
      </c>
      <c r="Z24" s="736">
        <v>0</v>
      </c>
      <c r="AA24" s="736">
        <v>0</v>
      </c>
      <c r="AB24" s="444"/>
    </row>
    <row r="25" spans="1:28">
      <c r="A25" s="413">
        <v>3.3</v>
      </c>
      <c r="B25" s="445" t="s">
        <v>477</v>
      </c>
      <c r="C25" s="735">
        <v>9389590</v>
      </c>
      <c r="D25" s="729">
        <v>9389590</v>
      </c>
      <c r="E25" s="736">
        <v>0</v>
      </c>
      <c r="F25" s="736">
        <v>0</v>
      </c>
      <c r="G25" s="736">
        <v>0</v>
      </c>
      <c r="H25" s="729">
        <v>0</v>
      </c>
      <c r="I25" s="736">
        <v>0</v>
      </c>
      <c r="J25" s="736">
        <v>0</v>
      </c>
      <c r="K25" s="736">
        <v>0</v>
      </c>
      <c r="L25" s="729">
        <v>0</v>
      </c>
      <c r="M25" s="736">
        <v>0</v>
      </c>
      <c r="N25" s="736">
        <v>0</v>
      </c>
      <c r="O25" s="736">
        <v>0</v>
      </c>
      <c r="P25" s="736">
        <v>0</v>
      </c>
      <c r="Q25" s="736">
        <v>0</v>
      </c>
      <c r="R25" s="736">
        <v>0</v>
      </c>
      <c r="S25" s="736">
        <v>0</v>
      </c>
      <c r="T25" s="729">
        <v>0</v>
      </c>
      <c r="U25" s="736">
        <v>0</v>
      </c>
      <c r="V25" s="736">
        <v>0</v>
      </c>
      <c r="W25" s="736">
        <v>0</v>
      </c>
      <c r="X25" s="736">
        <v>0</v>
      </c>
      <c r="Y25" s="736">
        <v>0</v>
      </c>
      <c r="Z25" s="736">
        <v>0</v>
      </c>
      <c r="AA25" s="736">
        <v>0</v>
      </c>
      <c r="AB25" s="444"/>
    </row>
    <row r="26" spans="1:28">
      <c r="A26" s="413">
        <v>3.4</v>
      </c>
      <c r="B26" s="445" t="s">
        <v>478</v>
      </c>
      <c r="C26" s="735">
        <v>2984362.4400519999</v>
      </c>
      <c r="D26" s="729">
        <v>2984362.4400519999</v>
      </c>
      <c r="E26" s="736">
        <v>0</v>
      </c>
      <c r="F26" s="736">
        <v>0</v>
      </c>
      <c r="G26" s="736">
        <v>0</v>
      </c>
      <c r="H26" s="729">
        <v>0</v>
      </c>
      <c r="I26" s="736">
        <v>0</v>
      </c>
      <c r="J26" s="736">
        <v>0</v>
      </c>
      <c r="K26" s="736">
        <v>0</v>
      </c>
      <c r="L26" s="729">
        <v>0</v>
      </c>
      <c r="M26" s="736">
        <v>0</v>
      </c>
      <c r="N26" s="736">
        <v>0</v>
      </c>
      <c r="O26" s="736">
        <v>0</v>
      </c>
      <c r="P26" s="736">
        <v>0</v>
      </c>
      <c r="Q26" s="736">
        <v>0</v>
      </c>
      <c r="R26" s="736">
        <v>0</v>
      </c>
      <c r="S26" s="736">
        <v>0</v>
      </c>
      <c r="T26" s="729">
        <v>0</v>
      </c>
      <c r="U26" s="736">
        <v>0</v>
      </c>
      <c r="V26" s="736">
        <v>0</v>
      </c>
      <c r="W26" s="736">
        <v>0</v>
      </c>
      <c r="X26" s="736">
        <v>0</v>
      </c>
      <c r="Y26" s="736">
        <v>0</v>
      </c>
      <c r="Z26" s="736">
        <v>0</v>
      </c>
      <c r="AA26" s="736">
        <v>0</v>
      </c>
      <c r="AB26" s="444"/>
    </row>
    <row r="27" spans="1:28">
      <c r="A27" s="413">
        <v>3.5</v>
      </c>
      <c r="B27" s="445" t="s">
        <v>479</v>
      </c>
      <c r="C27" s="735">
        <v>122184065.77508003</v>
      </c>
      <c r="D27" s="729">
        <v>121259673.00225601</v>
      </c>
      <c r="E27" s="736">
        <v>0</v>
      </c>
      <c r="F27" s="736">
        <v>0</v>
      </c>
      <c r="G27" s="736">
        <v>0</v>
      </c>
      <c r="H27" s="729">
        <v>882634.48887600005</v>
      </c>
      <c r="I27" s="736">
        <v>0</v>
      </c>
      <c r="J27" s="736">
        <v>0</v>
      </c>
      <c r="K27" s="736">
        <v>0</v>
      </c>
      <c r="L27" s="729">
        <v>41758.283947999997</v>
      </c>
      <c r="M27" s="736">
        <v>0</v>
      </c>
      <c r="N27" s="736">
        <v>0</v>
      </c>
      <c r="O27" s="736">
        <v>0</v>
      </c>
      <c r="P27" s="736">
        <v>0</v>
      </c>
      <c r="Q27" s="736">
        <v>0</v>
      </c>
      <c r="R27" s="736">
        <v>0</v>
      </c>
      <c r="S27" s="736">
        <v>0</v>
      </c>
      <c r="T27" s="729">
        <v>0</v>
      </c>
      <c r="U27" s="736">
        <v>0</v>
      </c>
      <c r="V27" s="736">
        <v>0</v>
      </c>
      <c r="W27" s="736">
        <v>0</v>
      </c>
      <c r="X27" s="736">
        <v>0</v>
      </c>
      <c r="Y27" s="736">
        <v>0</v>
      </c>
      <c r="Z27" s="736">
        <v>0</v>
      </c>
      <c r="AA27" s="736">
        <v>0</v>
      </c>
      <c r="AB27" s="444"/>
    </row>
    <row r="28" spans="1:28">
      <c r="A28" s="413">
        <v>3.6</v>
      </c>
      <c r="B28" s="445" t="s">
        <v>480</v>
      </c>
      <c r="C28" s="735">
        <v>46788239.985612027</v>
      </c>
      <c r="D28" s="729">
        <v>46490635.794052005</v>
      </c>
      <c r="E28" s="736">
        <v>0</v>
      </c>
      <c r="F28" s="736">
        <v>0</v>
      </c>
      <c r="G28" s="736">
        <v>0</v>
      </c>
      <c r="H28" s="729">
        <v>49606.596207999988</v>
      </c>
      <c r="I28" s="736">
        <v>0</v>
      </c>
      <c r="J28" s="736">
        <v>0</v>
      </c>
      <c r="K28" s="736">
        <v>0</v>
      </c>
      <c r="L28" s="729">
        <v>247997.59535200015</v>
      </c>
      <c r="M28" s="736">
        <v>0</v>
      </c>
      <c r="N28" s="736">
        <v>0</v>
      </c>
      <c r="O28" s="736">
        <v>0</v>
      </c>
      <c r="P28" s="736">
        <v>0</v>
      </c>
      <c r="Q28" s="736">
        <v>0</v>
      </c>
      <c r="R28" s="736">
        <v>0</v>
      </c>
      <c r="S28" s="736">
        <v>0</v>
      </c>
      <c r="T28" s="729">
        <v>0</v>
      </c>
      <c r="U28" s="736">
        <v>0</v>
      </c>
      <c r="V28" s="736">
        <v>0</v>
      </c>
      <c r="W28" s="736">
        <v>0</v>
      </c>
      <c r="X28" s="736">
        <v>0</v>
      </c>
      <c r="Y28" s="736">
        <v>0</v>
      </c>
      <c r="Z28" s="736">
        <v>0</v>
      </c>
      <c r="AA28" s="736">
        <v>0</v>
      </c>
      <c r="AB28" s="444"/>
    </row>
  </sheetData>
  <mergeCells count="7">
    <mergeCell ref="U6:AA6"/>
    <mergeCell ref="A5:B7"/>
    <mergeCell ref="C5:S5"/>
    <mergeCell ref="C6:C7"/>
    <mergeCell ref="D6:G6"/>
    <mergeCell ref="H6:K6"/>
    <mergeCell ref="M6:S6"/>
  </mergeCells>
  <pageMargins left="0.7" right="0.7" top="0.75" bottom="0.75" header="0.3" footer="0.3"/>
  <pageSetup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zoomScaleNormal="100" workbookViewId="0"/>
  </sheetViews>
  <sheetFormatPr defaultColWidth="9.109375" defaultRowHeight="12"/>
  <cols>
    <col min="1" max="1" width="11.88671875" style="425" bestFit="1" customWidth="1"/>
    <col min="2" max="2" width="46.88671875" style="425" customWidth="1"/>
    <col min="3" max="3" width="20.109375" style="425" customWidth="1"/>
    <col min="4" max="4" width="22.33203125" style="425" customWidth="1"/>
    <col min="5" max="7" width="17.109375" style="425" customWidth="1"/>
    <col min="8" max="8" width="22.33203125" style="425" customWidth="1"/>
    <col min="9" max="10" width="17.109375" style="425" customWidth="1"/>
    <col min="11" max="27" width="22.33203125" style="425" customWidth="1"/>
    <col min="28" max="16384" width="9.109375" style="425"/>
  </cols>
  <sheetData>
    <row r="1" spans="1:27" ht="13.8">
      <c r="A1" s="344" t="s">
        <v>31</v>
      </c>
      <c r="B1" s="411" t="str">
        <f>'Info '!C2</f>
        <v>JSC "Liberty Bank"</v>
      </c>
    </row>
    <row r="2" spans="1:27">
      <c r="A2" s="345" t="s">
        <v>32</v>
      </c>
      <c r="B2" s="584">
        <f>'1. key ratios '!B2</f>
        <v>45016</v>
      </c>
    </row>
    <row r="3" spans="1:27">
      <c r="A3" s="346" t="s">
        <v>483</v>
      </c>
      <c r="C3" s="427"/>
    </row>
    <row r="4" spans="1:27" ht="12.6" thickBot="1">
      <c r="A4" s="346"/>
      <c r="B4" s="480"/>
      <c r="C4" s="427"/>
    </row>
    <row r="5" spans="1:27" s="456" customFormat="1" ht="13.5" customHeight="1">
      <c r="A5" s="881" t="s">
        <v>689</v>
      </c>
      <c r="B5" s="882"/>
      <c r="C5" s="890" t="s">
        <v>688</v>
      </c>
      <c r="D5" s="891"/>
      <c r="E5" s="891"/>
      <c r="F5" s="891"/>
      <c r="G5" s="891"/>
      <c r="H5" s="891"/>
      <c r="I5" s="891"/>
      <c r="J5" s="891"/>
      <c r="K5" s="891"/>
      <c r="L5" s="891"/>
      <c r="M5" s="891"/>
      <c r="N5" s="891"/>
      <c r="O5" s="891"/>
      <c r="P5" s="891"/>
      <c r="Q5" s="891"/>
      <c r="R5" s="891"/>
      <c r="S5" s="892"/>
      <c r="T5" s="455"/>
      <c r="U5" s="455"/>
      <c r="V5" s="455"/>
      <c r="W5" s="455"/>
      <c r="X5" s="455"/>
      <c r="Y5" s="455"/>
      <c r="Z5" s="455"/>
      <c r="AA5" s="454"/>
    </row>
    <row r="6" spans="1:27" s="456" customFormat="1" ht="12" customHeight="1">
      <c r="A6" s="883"/>
      <c r="B6" s="884"/>
      <c r="C6" s="887" t="s">
        <v>65</v>
      </c>
      <c r="D6" s="879" t="s">
        <v>685</v>
      </c>
      <c r="E6" s="879"/>
      <c r="F6" s="879"/>
      <c r="G6" s="879"/>
      <c r="H6" s="879" t="s">
        <v>684</v>
      </c>
      <c r="I6" s="879"/>
      <c r="J6" s="879"/>
      <c r="K6" s="879"/>
      <c r="L6" s="453"/>
      <c r="M6" s="880" t="s">
        <v>683</v>
      </c>
      <c r="N6" s="880"/>
      <c r="O6" s="880"/>
      <c r="P6" s="880"/>
      <c r="Q6" s="880"/>
      <c r="R6" s="880"/>
      <c r="S6" s="889"/>
      <c r="T6" s="455"/>
      <c r="U6" s="868" t="s">
        <v>682</v>
      </c>
      <c r="V6" s="868"/>
      <c r="W6" s="868"/>
      <c r="X6" s="868"/>
      <c r="Y6" s="868"/>
      <c r="Z6" s="868"/>
      <c r="AA6" s="861"/>
    </row>
    <row r="7" spans="1:27" s="456" customFormat="1" ht="24">
      <c r="A7" s="885"/>
      <c r="B7" s="886"/>
      <c r="C7" s="888"/>
      <c r="D7" s="450"/>
      <c r="E7" s="448" t="s">
        <v>473</v>
      </c>
      <c r="F7" s="422" t="s">
        <v>680</v>
      </c>
      <c r="G7" s="424" t="s">
        <v>681</v>
      </c>
      <c r="H7" s="479"/>
      <c r="I7" s="448" t="s">
        <v>473</v>
      </c>
      <c r="J7" s="422" t="s">
        <v>680</v>
      </c>
      <c r="K7" s="424" t="s">
        <v>681</v>
      </c>
      <c r="L7" s="449"/>
      <c r="M7" s="448" t="s">
        <v>473</v>
      </c>
      <c r="N7" s="422" t="s">
        <v>680</v>
      </c>
      <c r="O7" s="422" t="s">
        <v>679</v>
      </c>
      <c r="P7" s="422" t="s">
        <v>678</v>
      </c>
      <c r="Q7" s="422" t="s">
        <v>677</v>
      </c>
      <c r="R7" s="422" t="s">
        <v>676</v>
      </c>
      <c r="S7" s="478" t="s">
        <v>675</v>
      </c>
      <c r="T7" s="477"/>
      <c r="U7" s="448" t="s">
        <v>473</v>
      </c>
      <c r="V7" s="448" t="s">
        <v>680</v>
      </c>
      <c r="W7" s="448" t="s">
        <v>679</v>
      </c>
      <c r="X7" s="448" t="s">
        <v>678</v>
      </c>
      <c r="Y7" s="448" t="s">
        <v>677</v>
      </c>
      <c r="Z7" s="422" t="s">
        <v>676</v>
      </c>
      <c r="AA7" s="448" t="s">
        <v>675</v>
      </c>
    </row>
    <row r="8" spans="1:27">
      <c r="A8" s="476">
        <v>1</v>
      </c>
      <c r="B8" s="475" t="s">
        <v>474</v>
      </c>
      <c r="C8" s="737">
        <v>2626873864.4500017</v>
      </c>
      <c r="D8" s="727">
        <v>2437598282.5599961</v>
      </c>
      <c r="E8" s="727">
        <v>18987205.180000003</v>
      </c>
      <c r="F8" s="727">
        <v>264.62</v>
      </c>
      <c r="G8" s="727">
        <v>452527.2</v>
      </c>
      <c r="H8" s="727">
        <v>86343426.660000071</v>
      </c>
      <c r="I8" s="727">
        <v>7845702.5599999968</v>
      </c>
      <c r="J8" s="727">
        <v>12630460.230000004</v>
      </c>
      <c r="K8" s="727">
        <v>516094.27</v>
      </c>
      <c r="L8" s="727">
        <v>102932155.2300002</v>
      </c>
      <c r="M8" s="727">
        <v>2576787.0799999996</v>
      </c>
      <c r="N8" s="727">
        <v>4677001.4899999974</v>
      </c>
      <c r="O8" s="727">
        <v>15443920.720000003</v>
      </c>
      <c r="P8" s="727">
        <v>17803767.780000012</v>
      </c>
      <c r="Q8" s="727">
        <v>34666194.799999945</v>
      </c>
      <c r="R8" s="727">
        <v>17755022.570000008</v>
      </c>
      <c r="S8" s="727">
        <v>14044.92</v>
      </c>
      <c r="T8" s="727"/>
      <c r="U8" s="727"/>
      <c r="V8" s="727"/>
      <c r="W8" s="727"/>
      <c r="X8" s="727"/>
      <c r="Y8" s="727"/>
      <c r="Z8" s="727"/>
      <c r="AA8" s="738"/>
    </row>
    <row r="9" spans="1:27">
      <c r="A9" s="473">
        <v>1.1000000000000001</v>
      </c>
      <c r="B9" s="474" t="s">
        <v>484</v>
      </c>
      <c r="C9" s="739">
        <v>1501220733.6000063</v>
      </c>
      <c r="D9" s="727">
        <v>1412617768.3099999</v>
      </c>
      <c r="E9" s="727">
        <v>9914669.1800000053</v>
      </c>
      <c r="F9" s="727">
        <v>0</v>
      </c>
      <c r="G9" s="727">
        <v>0</v>
      </c>
      <c r="H9" s="727">
        <v>63205918.210000016</v>
      </c>
      <c r="I9" s="727">
        <v>4272242</v>
      </c>
      <c r="J9" s="727">
        <v>7638305.1799999978</v>
      </c>
      <c r="K9" s="727">
        <v>516094.27</v>
      </c>
      <c r="L9" s="727">
        <v>25397047.079999994</v>
      </c>
      <c r="M9" s="727">
        <v>1173887.6599999997</v>
      </c>
      <c r="N9" s="727">
        <v>1854191.7600000002</v>
      </c>
      <c r="O9" s="727">
        <v>4587374.9500000011</v>
      </c>
      <c r="P9" s="727">
        <v>3681574.8000000003</v>
      </c>
      <c r="Q9" s="727">
        <v>3854102.5200000009</v>
      </c>
      <c r="R9" s="727">
        <v>3620195.6500000008</v>
      </c>
      <c r="S9" s="727">
        <v>0</v>
      </c>
      <c r="T9" s="727"/>
      <c r="U9" s="727"/>
      <c r="V9" s="727"/>
      <c r="W9" s="727"/>
      <c r="X9" s="727"/>
      <c r="Y9" s="727"/>
      <c r="Z9" s="727"/>
      <c r="AA9" s="738"/>
    </row>
    <row r="10" spans="1:27">
      <c r="A10" s="471" t="s">
        <v>15</v>
      </c>
      <c r="B10" s="472" t="s">
        <v>485</v>
      </c>
      <c r="C10" s="740">
        <v>1159709238.2600031</v>
      </c>
      <c r="D10" s="727">
        <v>1085605351.7300003</v>
      </c>
      <c r="E10" s="727">
        <v>3845283.95</v>
      </c>
      <c r="F10" s="727">
        <v>0</v>
      </c>
      <c r="G10" s="727">
        <v>0</v>
      </c>
      <c r="H10" s="727">
        <v>56430285.900000021</v>
      </c>
      <c r="I10" s="727">
        <v>2578507.4299999992</v>
      </c>
      <c r="J10" s="727">
        <v>5245615.68</v>
      </c>
      <c r="K10" s="727">
        <v>516094.27</v>
      </c>
      <c r="L10" s="727">
        <v>17673600.629999995</v>
      </c>
      <c r="M10" s="727">
        <v>1129478.8900000001</v>
      </c>
      <c r="N10" s="727">
        <v>1678105.32</v>
      </c>
      <c r="O10" s="727">
        <v>2660860.9299999997</v>
      </c>
      <c r="P10" s="727">
        <v>1369494.8199999996</v>
      </c>
      <c r="Q10" s="727">
        <v>2486481.3000000003</v>
      </c>
      <c r="R10" s="727">
        <v>2266773.7399999998</v>
      </c>
      <c r="S10" s="727">
        <v>0</v>
      </c>
      <c r="T10" s="727"/>
      <c r="U10" s="727"/>
      <c r="V10" s="727"/>
      <c r="W10" s="727"/>
      <c r="X10" s="727"/>
      <c r="Y10" s="727"/>
      <c r="Z10" s="727"/>
      <c r="AA10" s="738"/>
    </row>
    <row r="11" spans="1:27">
      <c r="A11" s="470" t="s">
        <v>486</v>
      </c>
      <c r="B11" s="469" t="s">
        <v>487</v>
      </c>
      <c r="C11" s="741">
        <v>607783521.38999987</v>
      </c>
      <c r="D11" s="727">
        <v>575189639.29999983</v>
      </c>
      <c r="E11" s="727">
        <v>1988776.5199999993</v>
      </c>
      <c r="F11" s="727">
        <v>0</v>
      </c>
      <c r="G11" s="727">
        <v>0</v>
      </c>
      <c r="H11" s="727">
        <v>22975542.850000005</v>
      </c>
      <c r="I11" s="727">
        <v>1398672.1199999999</v>
      </c>
      <c r="J11" s="727">
        <v>3918873.83</v>
      </c>
      <c r="K11" s="727">
        <v>0</v>
      </c>
      <c r="L11" s="727">
        <v>9618339.2399999984</v>
      </c>
      <c r="M11" s="727">
        <v>291154.17</v>
      </c>
      <c r="N11" s="727">
        <v>1167096.5000000002</v>
      </c>
      <c r="O11" s="727">
        <v>1038676.4</v>
      </c>
      <c r="P11" s="727">
        <v>506670.95000000007</v>
      </c>
      <c r="Q11" s="727">
        <v>1199211.7399999998</v>
      </c>
      <c r="R11" s="727">
        <v>623067.59</v>
      </c>
      <c r="S11" s="727">
        <v>0</v>
      </c>
      <c r="T11" s="727"/>
      <c r="U11" s="727"/>
      <c r="V11" s="727"/>
      <c r="W11" s="727"/>
      <c r="X11" s="727"/>
      <c r="Y11" s="727"/>
      <c r="Z11" s="727"/>
      <c r="AA11" s="738"/>
    </row>
    <row r="12" spans="1:27">
      <c r="A12" s="470" t="s">
        <v>488</v>
      </c>
      <c r="B12" s="469" t="s">
        <v>489</v>
      </c>
      <c r="C12" s="741">
        <v>192249280.45999992</v>
      </c>
      <c r="D12" s="727">
        <v>165558053.13999999</v>
      </c>
      <c r="E12" s="727">
        <v>407046.92000000004</v>
      </c>
      <c r="F12" s="727">
        <v>0</v>
      </c>
      <c r="G12" s="727">
        <v>0</v>
      </c>
      <c r="H12" s="727">
        <v>23735254.549999997</v>
      </c>
      <c r="I12" s="727">
        <v>148751.85999999999</v>
      </c>
      <c r="J12" s="727">
        <v>148943.93</v>
      </c>
      <c r="K12" s="727">
        <v>0</v>
      </c>
      <c r="L12" s="727">
        <v>2955972.7700000009</v>
      </c>
      <c r="M12" s="727">
        <v>0</v>
      </c>
      <c r="N12" s="727">
        <v>453567.77</v>
      </c>
      <c r="O12" s="727">
        <v>788173.97999999986</v>
      </c>
      <c r="P12" s="727">
        <v>323348.13</v>
      </c>
      <c r="Q12" s="727">
        <v>961344.55</v>
      </c>
      <c r="R12" s="727">
        <v>112234.08000000002</v>
      </c>
      <c r="S12" s="727">
        <v>0</v>
      </c>
      <c r="T12" s="727"/>
      <c r="U12" s="727"/>
      <c r="V12" s="727"/>
      <c r="W12" s="727"/>
      <c r="X12" s="727"/>
      <c r="Y12" s="727"/>
      <c r="Z12" s="727"/>
      <c r="AA12" s="738"/>
    </row>
    <row r="13" spans="1:27">
      <c r="A13" s="470" t="s">
        <v>490</v>
      </c>
      <c r="B13" s="469" t="s">
        <v>491</v>
      </c>
      <c r="C13" s="741">
        <v>124130193.29000002</v>
      </c>
      <c r="D13" s="727">
        <v>118628457.43000001</v>
      </c>
      <c r="E13" s="727">
        <v>1029342.8099999999</v>
      </c>
      <c r="F13" s="727">
        <v>0</v>
      </c>
      <c r="G13" s="727">
        <v>0</v>
      </c>
      <c r="H13" s="727">
        <v>2819624.45</v>
      </c>
      <c r="I13" s="727">
        <v>325069.51</v>
      </c>
      <c r="J13" s="727">
        <v>282599.33</v>
      </c>
      <c r="K13" s="727">
        <v>0</v>
      </c>
      <c r="L13" s="727">
        <v>2682111.4099999997</v>
      </c>
      <c r="M13" s="727">
        <v>40888.129999999997</v>
      </c>
      <c r="N13" s="727">
        <v>0</v>
      </c>
      <c r="O13" s="727">
        <v>199837.1</v>
      </c>
      <c r="P13" s="727">
        <v>150590.84</v>
      </c>
      <c r="Q13" s="727">
        <v>30754.48</v>
      </c>
      <c r="R13" s="727">
        <v>1287401.3800000001</v>
      </c>
      <c r="S13" s="727">
        <v>0</v>
      </c>
      <c r="T13" s="727"/>
      <c r="U13" s="727"/>
      <c r="V13" s="727"/>
      <c r="W13" s="727"/>
      <c r="X13" s="727"/>
      <c r="Y13" s="727"/>
      <c r="Z13" s="727"/>
      <c r="AA13" s="738"/>
    </row>
    <row r="14" spans="1:27">
      <c r="A14" s="470" t="s">
        <v>492</v>
      </c>
      <c r="B14" s="469" t="s">
        <v>493</v>
      </c>
      <c r="C14" s="741">
        <v>235546243.11999989</v>
      </c>
      <c r="D14" s="727">
        <v>226229201.85999998</v>
      </c>
      <c r="E14" s="727">
        <v>420117.70000000007</v>
      </c>
      <c r="F14" s="727">
        <v>0</v>
      </c>
      <c r="G14" s="727">
        <v>0</v>
      </c>
      <c r="H14" s="727">
        <v>6899864.049999998</v>
      </c>
      <c r="I14" s="727">
        <v>706013.94000000006</v>
      </c>
      <c r="J14" s="727">
        <v>895198.59</v>
      </c>
      <c r="K14" s="727">
        <v>516094.27</v>
      </c>
      <c r="L14" s="727">
        <v>2417177.2099999995</v>
      </c>
      <c r="M14" s="727">
        <v>797436.59</v>
      </c>
      <c r="N14" s="727">
        <v>57441.05</v>
      </c>
      <c r="O14" s="727">
        <v>634173.44999999984</v>
      </c>
      <c r="P14" s="727">
        <v>388884.9</v>
      </c>
      <c r="Q14" s="727">
        <v>295170.53000000003</v>
      </c>
      <c r="R14" s="727">
        <v>244070.69</v>
      </c>
      <c r="S14" s="727">
        <v>0</v>
      </c>
      <c r="T14" s="727"/>
      <c r="U14" s="727"/>
      <c r="V14" s="727"/>
      <c r="W14" s="727"/>
      <c r="X14" s="727"/>
      <c r="Y14" s="727"/>
      <c r="Z14" s="727"/>
      <c r="AA14" s="738"/>
    </row>
    <row r="15" spans="1:27">
      <c r="A15" s="468">
        <v>1.2</v>
      </c>
      <c r="B15" s="466" t="s">
        <v>687</v>
      </c>
      <c r="C15" s="742">
        <v>36037524.015709698</v>
      </c>
      <c r="D15" s="727">
        <v>13368096.289450981</v>
      </c>
      <c r="E15" s="727">
        <v>179153.85998378907</v>
      </c>
      <c r="F15" s="727">
        <v>0</v>
      </c>
      <c r="G15" s="727">
        <v>0</v>
      </c>
      <c r="H15" s="727">
        <v>10193620.151311826</v>
      </c>
      <c r="I15" s="727">
        <v>1091047.5530358108</v>
      </c>
      <c r="J15" s="727">
        <v>1133245.7321536737</v>
      </c>
      <c r="K15" s="727">
        <v>17445.282033306426</v>
      </c>
      <c r="L15" s="727">
        <v>12475807.574946837</v>
      </c>
      <c r="M15" s="727">
        <v>515693.69552411995</v>
      </c>
      <c r="N15" s="727">
        <v>449729.09374452994</v>
      </c>
      <c r="O15" s="727">
        <v>2048881.40999248</v>
      </c>
      <c r="P15" s="727">
        <v>1832651.9433236707</v>
      </c>
      <c r="Q15" s="727">
        <v>2430802.5100330417</v>
      </c>
      <c r="R15" s="727">
        <v>2796663.3929453902</v>
      </c>
      <c r="S15" s="727">
        <v>0</v>
      </c>
      <c r="T15" s="727"/>
      <c r="U15" s="727"/>
      <c r="V15" s="727"/>
      <c r="W15" s="727"/>
      <c r="X15" s="727"/>
      <c r="Y15" s="727"/>
      <c r="Z15" s="727"/>
      <c r="AA15" s="738"/>
    </row>
    <row r="16" spans="1:27">
      <c r="A16" s="467">
        <v>1.3</v>
      </c>
      <c r="B16" s="466" t="s">
        <v>532</v>
      </c>
      <c r="C16" s="743"/>
      <c r="D16" s="744"/>
      <c r="E16" s="744"/>
      <c r="F16" s="744"/>
      <c r="G16" s="744"/>
      <c r="H16" s="744"/>
      <c r="I16" s="744"/>
      <c r="J16" s="744"/>
      <c r="K16" s="744"/>
      <c r="L16" s="744"/>
      <c r="M16" s="744"/>
      <c r="N16" s="744"/>
      <c r="O16" s="744"/>
      <c r="P16" s="744"/>
      <c r="Q16" s="744"/>
      <c r="R16" s="744"/>
      <c r="S16" s="744"/>
      <c r="T16" s="744"/>
      <c r="U16" s="744"/>
      <c r="V16" s="744"/>
      <c r="W16" s="744"/>
      <c r="X16" s="744"/>
      <c r="Y16" s="744"/>
      <c r="Z16" s="744"/>
      <c r="AA16" s="745"/>
    </row>
    <row r="17" spans="1:27" s="456" customFormat="1">
      <c r="A17" s="464" t="s">
        <v>494</v>
      </c>
      <c r="B17" s="465" t="s">
        <v>495</v>
      </c>
      <c r="C17" s="746">
        <v>1441318136.0720389</v>
      </c>
      <c r="D17" s="747">
        <v>1355742755.1556983</v>
      </c>
      <c r="E17" s="747">
        <v>9814400.0512202401</v>
      </c>
      <c r="F17" s="747">
        <v>0</v>
      </c>
      <c r="G17" s="747">
        <v>0</v>
      </c>
      <c r="H17" s="747">
        <v>61659139.513765045</v>
      </c>
      <c r="I17" s="747">
        <v>4195600.1096278094</v>
      </c>
      <c r="J17" s="747">
        <v>0</v>
      </c>
      <c r="K17" s="747">
        <v>384281.54074708855</v>
      </c>
      <c r="L17" s="747">
        <v>23916241.402571667</v>
      </c>
      <c r="M17" s="747">
        <v>646551.24760780158</v>
      </c>
      <c r="N17" s="747">
        <v>1844526.8275443907</v>
      </c>
      <c r="O17" s="747">
        <v>4265849.7373486906</v>
      </c>
      <c r="P17" s="747">
        <v>3363598.7381188683</v>
      </c>
      <c r="Q17" s="747">
        <v>3666345.374987884</v>
      </c>
      <c r="R17" s="747">
        <v>3510157.5535740345</v>
      </c>
      <c r="S17" s="747">
        <v>0</v>
      </c>
      <c r="T17" s="747"/>
      <c r="U17" s="747"/>
      <c r="V17" s="747"/>
      <c r="W17" s="747"/>
      <c r="X17" s="747"/>
      <c r="Y17" s="747"/>
      <c r="Z17" s="747"/>
      <c r="AA17" s="748"/>
    </row>
    <row r="18" spans="1:27" s="456" customFormat="1">
      <c r="A18" s="461" t="s">
        <v>496</v>
      </c>
      <c r="B18" s="462" t="s">
        <v>497</v>
      </c>
      <c r="C18" s="749">
        <v>1093926949.2389779</v>
      </c>
      <c r="D18" s="747">
        <v>1022597729.4652268</v>
      </c>
      <c r="E18" s="747">
        <v>3764079.867348298</v>
      </c>
      <c r="F18" s="747">
        <v>0</v>
      </c>
      <c r="G18" s="747">
        <v>0</v>
      </c>
      <c r="H18" s="747">
        <v>54780807.632695414</v>
      </c>
      <c r="I18" s="747">
        <v>2503248.5963675054</v>
      </c>
      <c r="J18" s="747">
        <v>0</v>
      </c>
      <c r="K18" s="747">
        <v>301215.66604794032</v>
      </c>
      <c r="L18" s="747">
        <v>16548412.141053379</v>
      </c>
      <c r="M18" s="747">
        <v>603038.6016248035</v>
      </c>
      <c r="N18" s="747">
        <v>1671872.27</v>
      </c>
      <c r="O18" s="747">
        <v>2442145.2994285715</v>
      </c>
      <c r="P18" s="747">
        <v>1254572.72</v>
      </c>
      <c r="Q18" s="747">
        <v>2330852.5699999998</v>
      </c>
      <c r="R18" s="747">
        <v>2163525.0499999998</v>
      </c>
      <c r="S18" s="747">
        <v>0</v>
      </c>
      <c r="T18" s="747"/>
      <c r="U18" s="747"/>
      <c r="V18" s="747"/>
      <c r="W18" s="747"/>
      <c r="X18" s="747"/>
      <c r="Y18" s="747"/>
      <c r="Z18" s="747"/>
      <c r="AA18" s="748"/>
    </row>
    <row r="19" spans="1:27" s="456" customFormat="1">
      <c r="A19" s="464" t="s">
        <v>498</v>
      </c>
      <c r="B19" s="463" t="s">
        <v>499</v>
      </c>
      <c r="C19" s="750">
        <v>2474763175.0509367</v>
      </c>
      <c r="D19" s="747">
        <v>2328908781.7923732</v>
      </c>
      <c r="E19" s="747">
        <v>7501142.3970762165</v>
      </c>
      <c r="F19" s="747">
        <v>0</v>
      </c>
      <c r="G19" s="747">
        <v>0</v>
      </c>
      <c r="H19" s="747">
        <v>111822615.3247924</v>
      </c>
      <c r="I19" s="747">
        <v>5402888.4858796075</v>
      </c>
      <c r="J19" s="747">
        <v>0</v>
      </c>
      <c r="K19" s="747">
        <v>0</v>
      </c>
      <c r="L19" s="747">
        <v>34031777.933766954</v>
      </c>
      <c r="M19" s="747">
        <v>736428.54477874201</v>
      </c>
      <c r="N19" s="747">
        <v>1487871.2926916992</v>
      </c>
      <c r="O19" s="747">
        <v>4881628.5983050605</v>
      </c>
      <c r="P19" s="747">
        <v>2205105.8612565724</v>
      </c>
      <c r="Q19" s="747">
        <v>2869573.3513100189</v>
      </c>
      <c r="R19" s="747">
        <v>2755478.7671470735</v>
      </c>
      <c r="S19" s="747">
        <v>0</v>
      </c>
      <c r="T19" s="747"/>
      <c r="U19" s="747"/>
      <c r="V19" s="747"/>
      <c r="W19" s="747"/>
      <c r="X19" s="747"/>
      <c r="Y19" s="747"/>
      <c r="Z19" s="747"/>
      <c r="AA19" s="748"/>
    </row>
    <row r="20" spans="1:27" s="456" customFormat="1">
      <c r="A20" s="461" t="s">
        <v>500</v>
      </c>
      <c r="B20" s="462" t="s">
        <v>497</v>
      </c>
      <c r="C20" s="749">
        <v>1461226641.1336806</v>
      </c>
      <c r="D20" s="747">
        <v>1392400989.9581847</v>
      </c>
      <c r="E20" s="747">
        <v>3204419.0446217754</v>
      </c>
      <c r="F20" s="747">
        <v>0</v>
      </c>
      <c r="G20" s="747">
        <v>0</v>
      </c>
      <c r="H20" s="747">
        <v>51031250.030532226</v>
      </c>
      <c r="I20" s="747">
        <v>3926113.1389219975</v>
      </c>
      <c r="J20" s="747">
        <v>0</v>
      </c>
      <c r="K20" s="747">
        <v>0</v>
      </c>
      <c r="L20" s="747">
        <v>17794401.144965462</v>
      </c>
      <c r="M20" s="747">
        <v>697238.49999999988</v>
      </c>
      <c r="N20" s="747">
        <v>1289359.659963303</v>
      </c>
      <c r="O20" s="747">
        <v>4281926.1568196407</v>
      </c>
      <c r="P20" s="747">
        <v>1337546.0630942492</v>
      </c>
      <c r="Q20" s="747">
        <v>1031896.6313100198</v>
      </c>
      <c r="R20" s="747">
        <v>1664833.3871470736</v>
      </c>
      <c r="S20" s="747">
        <v>0</v>
      </c>
      <c r="T20" s="747"/>
      <c r="U20" s="747"/>
      <c r="V20" s="747"/>
      <c r="W20" s="747"/>
      <c r="X20" s="747"/>
      <c r="Y20" s="747"/>
      <c r="Z20" s="747"/>
      <c r="AA20" s="748"/>
    </row>
    <row r="21" spans="1:27" s="456" customFormat="1">
      <c r="A21" s="460">
        <v>1.4</v>
      </c>
      <c r="B21" s="459" t="s">
        <v>501</v>
      </c>
      <c r="C21" s="751">
        <v>1506731.4068996003</v>
      </c>
      <c r="D21" s="747">
        <v>1419256.6983000003</v>
      </c>
      <c r="E21" s="747">
        <v>14380.055550000001</v>
      </c>
      <c r="F21" s="747">
        <v>0</v>
      </c>
      <c r="G21" s="747">
        <v>0</v>
      </c>
      <c r="H21" s="747">
        <v>87474.708599599995</v>
      </c>
      <c r="I21" s="747">
        <v>0</v>
      </c>
      <c r="J21" s="747">
        <v>0</v>
      </c>
      <c r="K21" s="747">
        <v>49276.680899599996</v>
      </c>
      <c r="L21" s="747">
        <v>0</v>
      </c>
      <c r="M21" s="747">
        <v>0</v>
      </c>
      <c r="N21" s="747">
        <v>0</v>
      </c>
      <c r="O21" s="747">
        <v>0</v>
      </c>
      <c r="P21" s="747">
        <v>0</v>
      </c>
      <c r="Q21" s="747">
        <v>0</v>
      </c>
      <c r="R21" s="747">
        <v>0</v>
      </c>
      <c r="S21" s="747">
        <v>0</v>
      </c>
      <c r="T21" s="747"/>
      <c r="U21" s="747"/>
      <c r="V21" s="747"/>
      <c r="W21" s="747"/>
      <c r="X21" s="747"/>
      <c r="Y21" s="747"/>
      <c r="Z21" s="747"/>
      <c r="AA21" s="748"/>
    </row>
    <row r="22" spans="1:27" s="456" customFormat="1" ht="12.6" thickBot="1">
      <c r="A22" s="458">
        <v>1.5</v>
      </c>
      <c r="B22" s="457" t="s">
        <v>502</v>
      </c>
      <c r="C22" s="752"/>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4"/>
    </row>
    <row r="23" spans="1:27">
      <c r="A23" s="44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1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7"/>
  <sheetViews>
    <sheetView showGridLines="0" zoomScaleNormal="100" workbookViewId="0"/>
  </sheetViews>
  <sheetFormatPr defaultColWidth="9.109375" defaultRowHeight="12"/>
  <cols>
    <col min="1" max="1" width="11.88671875" style="425" bestFit="1" customWidth="1"/>
    <col min="2" max="2" width="67.5546875" style="425" customWidth="1"/>
    <col min="3" max="3" width="16.33203125" style="425" bestFit="1" customWidth="1"/>
    <col min="4" max="5" width="16.109375" style="425" customWidth="1"/>
    <col min="6" max="6" width="16.109375" style="481" customWidth="1"/>
    <col min="7" max="7" width="25.33203125" style="481" customWidth="1"/>
    <col min="8" max="8" width="16.109375" style="425" customWidth="1"/>
    <col min="9" max="11" width="16.109375" style="481" customWidth="1"/>
    <col min="12" max="12" width="26.33203125" style="481" customWidth="1"/>
    <col min="13" max="16384" width="9.109375" style="425"/>
  </cols>
  <sheetData>
    <row r="1" spans="1:12" ht="13.8">
      <c r="A1" s="344" t="s">
        <v>31</v>
      </c>
      <c r="B1" s="411" t="str">
        <f>'Info '!C2</f>
        <v>JSC "Liberty Bank"</v>
      </c>
      <c r="F1" s="425"/>
      <c r="G1" s="425"/>
      <c r="I1" s="425"/>
      <c r="J1" s="425"/>
      <c r="K1" s="425"/>
      <c r="L1" s="425"/>
    </row>
    <row r="2" spans="1:12">
      <c r="A2" s="345" t="s">
        <v>32</v>
      </c>
      <c r="B2" s="584">
        <f>'1. key ratios '!B2</f>
        <v>45016</v>
      </c>
      <c r="F2" s="425"/>
      <c r="G2" s="425"/>
      <c r="I2" s="425"/>
      <c r="J2" s="425"/>
      <c r="K2" s="425"/>
      <c r="L2" s="425"/>
    </row>
    <row r="3" spans="1:12">
      <c r="A3" s="346" t="s">
        <v>503</v>
      </c>
      <c r="F3" s="425"/>
      <c r="G3" s="425"/>
      <c r="I3" s="425"/>
      <c r="J3" s="425"/>
      <c r="K3" s="425"/>
      <c r="L3" s="425"/>
    </row>
    <row r="4" spans="1:12">
      <c r="F4" s="425"/>
      <c r="G4" s="425"/>
      <c r="I4" s="425"/>
      <c r="J4" s="425"/>
      <c r="K4" s="425"/>
      <c r="L4" s="425"/>
    </row>
    <row r="5" spans="1:12" ht="37.5" customHeight="1">
      <c r="A5" s="847" t="s">
        <v>520</v>
      </c>
      <c r="B5" s="848"/>
      <c r="C5" s="893" t="s">
        <v>504</v>
      </c>
      <c r="D5" s="894"/>
      <c r="E5" s="894"/>
      <c r="F5" s="894"/>
      <c r="G5" s="894"/>
      <c r="H5" s="895" t="s">
        <v>664</v>
      </c>
      <c r="I5" s="896"/>
      <c r="J5" s="896"/>
      <c r="K5" s="896"/>
      <c r="L5" s="897"/>
    </row>
    <row r="6" spans="1:12" ht="39.6" customHeight="1">
      <c r="A6" s="851"/>
      <c r="B6" s="852"/>
      <c r="C6" s="348"/>
      <c r="D6" s="423" t="s">
        <v>685</v>
      </c>
      <c r="E6" s="423" t="s">
        <v>684</v>
      </c>
      <c r="F6" s="423" t="s">
        <v>683</v>
      </c>
      <c r="G6" s="423" t="s">
        <v>682</v>
      </c>
      <c r="H6" s="484"/>
      <c r="I6" s="423" t="s">
        <v>685</v>
      </c>
      <c r="J6" s="423" t="s">
        <v>684</v>
      </c>
      <c r="K6" s="423" t="s">
        <v>683</v>
      </c>
      <c r="L6" s="423" t="s">
        <v>682</v>
      </c>
    </row>
    <row r="7" spans="1:12">
      <c r="A7" s="414">
        <v>1</v>
      </c>
      <c r="B7" s="431" t="s">
        <v>523</v>
      </c>
      <c r="C7" s="755">
        <v>666989390.88999999</v>
      </c>
      <c r="D7" s="727">
        <v>634231273.88999987</v>
      </c>
      <c r="E7" s="727">
        <v>8042854.1800000081</v>
      </c>
      <c r="F7" s="756">
        <v>24715262.820000004</v>
      </c>
      <c r="G7" s="727">
        <v>0</v>
      </c>
      <c r="H7" s="727">
        <v>38528573.022002712</v>
      </c>
      <c r="I7" s="727">
        <v>15429194.289691839</v>
      </c>
      <c r="J7" s="727">
        <v>3153583.562162349</v>
      </c>
      <c r="K7" s="727">
        <v>19945795.170148525</v>
      </c>
      <c r="L7" s="727">
        <v>0</v>
      </c>
    </row>
    <row r="8" spans="1:12">
      <c r="A8" s="414">
        <v>2</v>
      </c>
      <c r="B8" s="431" t="s">
        <v>436</v>
      </c>
      <c r="C8" s="757">
        <v>46823851.540000007</v>
      </c>
      <c r="D8" s="727">
        <v>46823851.540000007</v>
      </c>
      <c r="E8" s="727">
        <v>0</v>
      </c>
      <c r="F8" s="758">
        <v>0</v>
      </c>
      <c r="G8" s="758">
        <v>0</v>
      </c>
      <c r="H8" s="727">
        <v>248432.31446628191</v>
      </c>
      <c r="I8" s="758">
        <v>248432.31446628191</v>
      </c>
      <c r="J8" s="758">
        <v>0</v>
      </c>
      <c r="K8" s="758">
        <v>0</v>
      </c>
      <c r="L8" s="758">
        <v>0</v>
      </c>
    </row>
    <row r="9" spans="1:12">
      <c r="A9" s="414">
        <v>3</v>
      </c>
      <c r="B9" s="431" t="s">
        <v>437</v>
      </c>
      <c r="C9" s="757">
        <v>76824344.570000008</v>
      </c>
      <c r="D9" s="727">
        <v>76824344.570000008</v>
      </c>
      <c r="E9" s="727">
        <v>0</v>
      </c>
      <c r="F9" s="759">
        <v>0</v>
      </c>
      <c r="G9" s="759">
        <v>0</v>
      </c>
      <c r="H9" s="727">
        <v>30401.604601723393</v>
      </c>
      <c r="I9" s="759">
        <v>30401.604601723393</v>
      </c>
      <c r="J9" s="759">
        <v>0</v>
      </c>
      <c r="K9" s="759">
        <v>0</v>
      </c>
      <c r="L9" s="759">
        <v>0</v>
      </c>
    </row>
    <row r="10" spans="1:12">
      <c r="A10" s="414">
        <v>4</v>
      </c>
      <c r="B10" s="431" t="s">
        <v>524</v>
      </c>
      <c r="C10" s="757">
        <v>50241044.63000001</v>
      </c>
      <c r="D10" s="727">
        <v>48165498.570000008</v>
      </c>
      <c r="E10" s="727">
        <v>2044780.5899999999</v>
      </c>
      <c r="F10" s="759">
        <v>30765.47</v>
      </c>
      <c r="G10" s="759">
        <v>0</v>
      </c>
      <c r="H10" s="727">
        <v>662656.44739001151</v>
      </c>
      <c r="I10" s="759">
        <v>430204.00854077621</v>
      </c>
      <c r="J10" s="759">
        <v>212269.70598530531</v>
      </c>
      <c r="K10" s="759">
        <v>20182.732863929999</v>
      </c>
      <c r="L10" s="759">
        <v>0</v>
      </c>
    </row>
    <row r="11" spans="1:12">
      <c r="A11" s="414">
        <v>5</v>
      </c>
      <c r="B11" s="431" t="s">
        <v>438</v>
      </c>
      <c r="C11" s="757">
        <v>72208271.560000017</v>
      </c>
      <c r="D11" s="727">
        <v>68997179.730000019</v>
      </c>
      <c r="E11" s="727">
        <v>1431328.26</v>
      </c>
      <c r="F11" s="759">
        <v>1779763.57</v>
      </c>
      <c r="G11" s="759">
        <v>0</v>
      </c>
      <c r="H11" s="727">
        <v>1073946.5141640548</v>
      </c>
      <c r="I11" s="759">
        <v>517719.80384146271</v>
      </c>
      <c r="J11" s="759">
        <v>142924.07214770207</v>
      </c>
      <c r="K11" s="759">
        <v>413302.63817488996</v>
      </c>
      <c r="L11" s="759">
        <v>0</v>
      </c>
    </row>
    <row r="12" spans="1:12">
      <c r="A12" s="414">
        <v>6</v>
      </c>
      <c r="B12" s="431" t="s">
        <v>439</v>
      </c>
      <c r="C12" s="757">
        <v>7270537.3600000003</v>
      </c>
      <c r="D12" s="727">
        <v>7088174.9800000004</v>
      </c>
      <c r="E12" s="727">
        <v>168327.38</v>
      </c>
      <c r="F12" s="759">
        <v>14035</v>
      </c>
      <c r="G12" s="759">
        <v>0</v>
      </c>
      <c r="H12" s="727">
        <v>146589.27948190802</v>
      </c>
      <c r="I12" s="759">
        <v>73308.882955258494</v>
      </c>
      <c r="J12" s="759">
        <v>63486.683110809521</v>
      </c>
      <c r="K12" s="759">
        <v>9793.7134158400004</v>
      </c>
      <c r="L12" s="759">
        <v>0</v>
      </c>
    </row>
    <row r="13" spans="1:12">
      <c r="A13" s="414">
        <v>7</v>
      </c>
      <c r="B13" s="431" t="s">
        <v>440</v>
      </c>
      <c r="C13" s="757">
        <v>21259469.290000007</v>
      </c>
      <c r="D13" s="727">
        <v>20905309.110000007</v>
      </c>
      <c r="E13" s="727">
        <v>253406.04</v>
      </c>
      <c r="F13" s="759">
        <v>100754.14</v>
      </c>
      <c r="G13" s="759">
        <v>0</v>
      </c>
      <c r="H13" s="727">
        <v>432145.65407583513</v>
      </c>
      <c r="I13" s="759">
        <v>283442.43326598866</v>
      </c>
      <c r="J13" s="759">
        <v>95602.694453306511</v>
      </c>
      <c r="K13" s="759">
        <v>53100.526356539995</v>
      </c>
      <c r="L13" s="759">
        <v>0</v>
      </c>
    </row>
    <row r="14" spans="1:12">
      <c r="A14" s="414">
        <v>8</v>
      </c>
      <c r="B14" s="431" t="s">
        <v>441</v>
      </c>
      <c r="C14" s="757">
        <v>6378203.0499999998</v>
      </c>
      <c r="D14" s="727">
        <v>6266696.8600000003</v>
      </c>
      <c r="E14" s="727">
        <v>63499.270000000004</v>
      </c>
      <c r="F14" s="759">
        <v>48006.92</v>
      </c>
      <c r="G14" s="759">
        <v>0</v>
      </c>
      <c r="H14" s="727">
        <v>127393.61989002826</v>
      </c>
      <c r="I14" s="759">
        <v>62677.970295834217</v>
      </c>
      <c r="J14" s="759">
        <v>24002.969547774046</v>
      </c>
      <c r="K14" s="759">
        <v>40712.680046419999</v>
      </c>
      <c r="L14" s="759">
        <v>0</v>
      </c>
    </row>
    <row r="15" spans="1:12">
      <c r="A15" s="414">
        <v>9</v>
      </c>
      <c r="B15" s="431" t="s">
        <v>442</v>
      </c>
      <c r="C15" s="757">
        <v>24261588.870000001</v>
      </c>
      <c r="D15" s="727">
        <v>24056903.850000001</v>
      </c>
      <c r="E15" s="727">
        <v>157525.13</v>
      </c>
      <c r="F15" s="759">
        <v>47159.89</v>
      </c>
      <c r="G15" s="759">
        <v>0</v>
      </c>
      <c r="H15" s="727">
        <v>294400.32767581631</v>
      </c>
      <c r="I15" s="759">
        <v>245901.27375553217</v>
      </c>
      <c r="J15" s="759">
        <v>14136.305380264152</v>
      </c>
      <c r="K15" s="759">
        <v>34362.748540020002</v>
      </c>
      <c r="L15" s="759">
        <v>0</v>
      </c>
    </row>
    <row r="16" spans="1:12">
      <c r="A16" s="414">
        <v>10</v>
      </c>
      <c r="B16" s="431" t="s">
        <v>443</v>
      </c>
      <c r="C16" s="757">
        <v>2301117.91</v>
      </c>
      <c r="D16" s="727">
        <v>2299069.8000000003</v>
      </c>
      <c r="E16" s="727">
        <v>0</v>
      </c>
      <c r="F16" s="759">
        <v>2048.11</v>
      </c>
      <c r="G16" s="759">
        <v>0</v>
      </c>
      <c r="H16" s="727">
        <v>14829.360142349386</v>
      </c>
      <c r="I16" s="759">
        <v>13478.703281199385</v>
      </c>
      <c r="J16" s="759">
        <v>0</v>
      </c>
      <c r="K16" s="759">
        <v>1350.6568611499999</v>
      </c>
      <c r="L16" s="759">
        <v>0</v>
      </c>
    </row>
    <row r="17" spans="1:12">
      <c r="A17" s="414">
        <v>11</v>
      </c>
      <c r="B17" s="431" t="s">
        <v>444</v>
      </c>
      <c r="C17" s="757">
        <v>692978.3899999999</v>
      </c>
      <c r="D17" s="727">
        <v>616437.09</v>
      </c>
      <c r="E17" s="727">
        <v>0</v>
      </c>
      <c r="F17" s="759">
        <v>76541.299999999988</v>
      </c>
      <c r="G17" s="759">
        <v>0</v>
      </c>
      <c r="H17" s="727">
        <v>57961.597431212038</v>
      </c>
      <c r="I17" s="759">
        <v>8197.8069871120279</v>
      </c>
      <c r="J17" s="759">
        <v>0</v>
      </c>
      <c r="K17" s="759">
        <v>49763.790444100006</v>
      </c>
      <c r="L17" s="759">
        <v>0</v>
      </c>
    </row>
    <row r="18" spans="1:12">
      <c r="A18" s="414">
        <v>12</v>
      </c>
      <c r="B18" s="431" t="s">
        <v>445</v>
      </c>
      <c r="C18" s="757">
        <v>182310408.51999998</v>
      </c>
      <c r="D18" s="727">
        <v>174052510.88999999</v>
      </c>
      <c r="E18" s="727">
        <v>3003863.4999999995</v>
      </c>
      <c r="F18" s="759">
        <v>5254034.1299999962</v>
      </c>
      <c r="G18" s="759">
        <v>0</v>
      </c>
      <c r="H18" s="727">
        <v>5677053.56324297</v>
      </c>
      <c r="I18" s="759">
        <v>1557922.5031283267</v>
      </c>
      <c r="J18" s="759">
        <v>760096.75305560464</v>
      </c>
      <c r="K18" s="759">
        <v>3359034.3070590389</v>
      </c>
      <c r="L18" s="759">
        <v>0</v>
      </c>
    </row>
    <row r="19" spans="1:12">
      <c r="A19" s="414">
        <v>13</v>
      </c>
      <c r="B19" s="431" t="s">
        <v>446</v>
      </c>
      <c r="C19" s="757">
        <v>49943392.830000006</v>
      </c>
      <c r="D19" s="727">
        <v>48520717.270000003</v>
      </c>
      <c r="E19" s="727">
        <v>726619.63</v>
      </c>
      <c r="F19" s="759">
        <v>696055.93</v>
      </c>
      <c r="G19" s="759">
        <v>0</v>
      </c>
      <c r="H19" s="727">
        <v>928904.1023830676</v>
      </c>
      <c r="I19" s="759">
        <v>398371.10890487669</v>
      </c>
      <c r="J19" s="759">
        <v>108620.37964935087</v>
      </c>
      <c r="K19" s="759">
        <v>421912.61382883997</v>
      </c>
      <c r="L19" s="759">
        <v>0</v>
      </c>
    </row>
    <row r="20" spans="1:12">
      <c r="A20" s="414">
        <v>14</v>
      </c>
      <c r="B20" s="431" t="s">
        <v>447</v>
      </c>
      <c r="C20" s="757">
        <v>49458173.419999994</v>
      </c>
      <c r="D20" s="727">
        <v>41339521.75</v>
      </c>
      <c r="E20" s="727">
        <v>4898611.55</v>
      </c>
      <c r="F20" s="759">
        <v>3220040.12</v>
      </c>
      <c r="G20" s="759">
        <v>0</v>
      </c>
      <c r="H20" s="727">
        <v>2591176.0410536099</v>
      </c>
      <c r="I20" s="759">
        <v>374586.8326213258</v>
      </c>
      <c r="J20" s="759">
        <v>926995.18346140441</v>
      </c>
      <c r="K20" s="759">
        <v>1289594.0249708798</v>
      </c>
      <c r="L20" s="759">
        <v>0</v>
      </c>
    </row>
    <row r="21" spans="1:12">
      <c r="A21" s="414">
        <v>15</v>
      </c>
      <c r="B21" s="431" t="s">
        <v>448</v>
      </c>
      <c r="C21" s="757">
        <v>15828750.099999998</v>
      </c>
      <c r="D21" s="727">
        <v>14861036.879999999</v>
      </c>
      <c r="E21" s="727">
        <v>308125.34999999998</v>
      </c>
      <c r="F21" s="759">
        <v>659587.86999999988</v>
      </c>
      <c r="G21" s="759">
        <v>0</v>
      </c>
      <c r="H21" s="727">
        <v>652587.57508144178</v>
      </c>
      <c r="I21" s="759">
        <v>112499.60655366644</v>
      </c>
      <c r="J21" s="759">
        <v>116813.42225140551</v>
      </c>
      <c r="K21" s="759">
        <v>423274.54627636989</v>
      </c>
      <c r="L21" s="759">
        <v>0</v>
      </c>
    </row>
    <row r="22" spans="1:12">
      <c r="A22" s="414">
        <v>16</v>
      </c>
      <c r="B22" s="431" t="s">
        <v>449</v>
      </c>
      <c r="C22" s="757">
        <v>26883513.449999999</v>
      </c>
      <c r="D22" s="727">
        <v>26883513.449999999</v>
      </c>
      <c r="E22" s="727">
        <v>0</v>
      </c>
      <c r="F22" s="759">
        <v>0</v>
      </c>
      <c r="G22" s="759">
        <v>0</v>
      </c>
      <c r="H22" s="727">
        <v>213556.40746092569</v>
      </c>
      <c r="I22" s="759">
        <v>213556.40746092569</v>
      </c>
      <c r="J22" s="759">
        <v>0</v>
      </c>
      <c r="K22" s="759">
        <v>0</v>
      </c>
      <c r="L22" s="759">
        <v>0</v>
      </c>
    </row>
    <row r="23" spans="1:12">
      <c r="A23" s="414">
        <v>17</v>
      </c>
      <c r="B23" s="431" t="s">
        <v>527</v>
      </c>
      <c r="C23" s="757">
        <v>1811130.68</v>
      </c>
      <c r="D23" s="727">
        <v>1811130.68</v>
      </c>
      <c r="E23" s="727">
        <v>0</v>
      </c>
      <c r="F23" s="759">
        <v>0</v>
      </c>
      <c r="G23" s="759">
        <v>0</v>
      </c>
      <c r="H23" s="727">
        <v>6772.7700793477634</v>
      </c>
      <c r="I23" s="759">
        <v>6772.7700793477634</v>
      </c>
      <c r="J23" s="759">
        <v>0</v>
      </c>
      <c r="K23" s="759">
        <v>0</v>
      </c>
      <c r="L23" s="759">
        <v>0</v>
      </c>
    </row>
    <row r="24" spans="1:12">
      <c r="A24" s="414">
        <v>18</v>
      </c>
      <c r="B24" s="431" t="s">
        <v>450</v>
      </c>
      <c r="C24" s="757">
        <v>47656292.060000002</v>
      </c>
      <c r="D24" s="727">
        <v>47656292.060000002</v>
      </c>
      <c r="E24" s="727">
        <v>0</v>
      </c>
      <c r="F24" s="759">
        <v>0</v>
      </c>
      <c r="G24" s="759">
        <v>0</v>
      </c>
      <c r="H24" s="727">
        <v>202965.86847891522</v>
      </c>
      <c r="I24" s="759">
        <v>202965.86847891522</v>
      </c>
      <c r="J24" s="759">
        <v>0</v>
      </c>
      <c r="K24" s="759">
        <v>0</v>
      </c>
      <c r="L24" s="759">
        <v>0</v>
      </c>
    </row>
    <row r="25" spans="1:12">
      <c r="A25" s="414">
        <v>19</v>
      </c>
      <c r="B25" s="431" t="s">
        <v>451</v>
      </c>
      <c r="C25" s="757">
        <v>633854.91999999993</v>
      </c>
      <c r="D25" s="727">
        <v>605736.34</v>
      </c>
      <c r="E25" s="727">
        <v>0</v>
      </c>
      <c r="F25" s="759">
        <v>28118.58</v>
      </c>
      <c r="G25" s="759">
        <v>0</v>
      </c>
      <c r="H25" s="727">
        <v>26515.85971462103</v>
      </c>
      <c r="I25" s="759">
        <v>6909.6174380210296</v>
      </c>
      <c r="J25" s="759">
        <v>0</v>
      </c>
      <c r="K25" s="759">
        <v>19606.242276600002</v>
      </c>
      <c r="L25" s="759">
        <v>0</v>
      </c>
    </row>
    <row r="26" spans="1:12">
      <c r="A26" s="414">
        <v>20</v>
      </c>
      <c r="B26" s="431" t="s">
        <v>526</v>
      </c>
      <c r="C26" s="757">
        <v>34079630.810000002</v>
      </c>
      <c r="D26" s="727">
        <v>21391659.859999999</v>
      </c>
      <c r="E26" s="727">
        <v>12687970.949999999</v>
      </c>
      <c r="F26" s="759">
        <v>0</v>
      </c>
      <c r="G26" s="759">
        <v>0</v>
      </c>
      <c r="H26" s="727">
        <v>1027410.1779386509</v>
      </c>
      <c r="I26" s="759">
        <v>51747.448576372844</v>
      </c>
      <c r="J26" s="759">
        <v>975662.72936227813</v>
      </c>
      <c r="K26" s="759">
        <v>0</v>
      </c>
      <c r="L26" s="759">
        <v>0</v>
      </c>
    </row>
    <row r="27" spans="1:12">
      <c r="A27" s="414">
        <v>21</v>
      </c>
      <c r="B27" s="431" t="s">
        <v>452</v>
      </c>
      <c r="C27" s="757">
        <v>7746561.9699999997</v>
      </c>
      <c r="D27" s="727">
        <v>7746561.9699999997</v>
      </c>
      <c r="E27" s="727">
        <v>0</v>
      </c>
      <c r="F27" s="759">
        <v>0</v>
      </c>
      <c r="G27" s="759">
        <v>0</v>
      </c>
      <c r="H27" s="727">
        <v>11128.758407481502</v>
      </c>
      <c r="I27" s="759">
        <v>11128.758407481502</v>
      </c>
      <c r="J27" s="759">
        <v>0</v>
      </c>
      <c r="K27" s="759">
        <v>0</v>
      </c>
      <c r="L27" s="759">
        <v>0</v>
      </c>
    </row>
    <row r="28" spans="1:12">
      <c r="A28" s="414">
        <v>22</v>
      </c>
      <c r="B28" s="431" t="s">
        <v>453</v>
      </c>
      <c r="C28" s="757">
        <v>1327964.0799999998</v>
      </c>
      <c r="D28" s="727">
        <v>96108.430000000008</v>
      </c>
      <c r="E28" s="727">
        <v>1231855.6499999999</v>
      </c>
      <c r="F28" s="759">
        <v>0</v>
      </c>
      <c r="G28" s="759">
        <v>0</v>
      </c>
      <c r="H28" s="727">
        <v>65409.414069726197</v>
      </c>
      <c r="I28" s="759">
        <v>1636.0980146925576</v>
      </c>
      <c r="J28" s="759">
        <v>63773.31605503364</v>
      </c>
      <c r="K28" s="759">
        <v>0</v>
      </c>
      <c r="L28" s="759">
        <v>0</v>
      </c>
    </row>
    <row r="29" spans="1:12">
      <c r="A29" s="414">
        <v>23</v>
      </c>
      <c r="B29" s="431" t="s">
        <v>454</v>
      </c>
      <c r="C29" s="757">
        <v>89896756.679999992</v>
      </c>
      <c r="D29" s="727">
        <v>79476632.689999998</v>
      </c>
      <c r="E29" s="727">
        <v>4989563.53</v>
      </c>
      <c r="F29" s="759">
        <v>5430560.4599999972</v>
      </c>
      <c r="G29" s="759">
        <v>0</v>
      </c>
      <c r="H29" s="727">
        <v>5660883.1676996183</v>
      </c>
      <c r="I29" s="759">
        <v>1078095.6665724192</v>
      </c>
      <c r="J29" s="759">
        <v>1133070.2643810567</v>
      </c>
      <c r="K29" s="759">
        <v>3449717.2367461426</v>
      </c>
      <c r="L29" s="759">
        <v>0</v>
      </c>
    </row>
    <row r="30" spans="1:12">
      <c r="A30" s="414">
        <v>24</v>
      </c>
      <c r="B30" s="431" t="s">
        <v>525</v>
      </c>
      <c r="C30" s="757">
        <v>393852469.56000018</v>
      </c>
      <c r="D30" s="727">
        <v>365376643.36000019</v>
      </c>
      <c r="E30" s="727">
        <v>14518770.079999998</v>
      </c>
      <c r="F30" s="759">
        <v>13957056.120000005</v>
      </c>
      <c r="G30" s="759">
        <v>0</v>
      </c>
      <c r="H30" s="727">
        <v>16590336.4408147</v>
      </c>
      <c r="I30" s="759">
        <v>5477764.8222943414</v>
      </c>
      <c r="J30" s="759">
        <v>3104492.3323329315</v>
      </c>
      <c r="K30" s="759">
        <v>8008079.2861874271</v>
      </c>
      <c r="L30" s="759">
        <v>0</v>
      </c>
    </row>
    <row r="31" spans="1:12">
      <c r="A31" s="414">
        <v>25</v>
      </c>
      <c r="B31" s="431" t="s">
        <v>455</v>
      </c>
      <c r="C31" s="757">
        <v>44755506.719999991</v>
      </c>
      <c r="D31" s="727">
        <v>43153588.069999993</v>
      </c>
      <c r="E31" s="727">
        <v>1188673.2600000002</v>
      </c>
      <c r="F31" s="759">
        <v>413245.38999999996</v>
      </c>
      <c r="G31" s="759">
        <v>0</v>
      </c>
      <c r="H31" s="727">
        <v>1472727.2445215038</v>
      </c>
      <c r="I31" s="759">
        <v>756675.22916046868</v>
      </c>
      <c r="J31" s="759">
        <v>450705.47661173512</v>
      </c>
      <c r="K31" s="759">
        <v>265346.53874929994</v>
      </c>
      <c r="L31" s="759">
        <v>0</v>
      </c>
    </row>
    <row r="32" spans="1:12">
      <c r="A32" s="414">
        <v>26</v>
      </c>
      <c r="B32" s="431" t="s">
        <v>522</v>
      </c>
      <c r="C32" s="757">
        <v>705438660.58999825</v>
      </c>
      <c r="D32" s="727">
        <v>628351888.8699981</v>
      </c>
      <c r="E32" s="727">
        <v>30627652.310000014</v>
      </c>
      <c r="F32" s="759">
        <v>46459119.410000093</v>
      </c>
      <c r="G32" s="759">
        <v>0</v>
      </c>
      <c r="H32" s="727">
        <v>44714447.332280494</v>
      </c>
      <c r="I32" s="759">
        <v>7303001.5369957937</v>
      </c>
      <c r="J32" s="759">
        <v>8352232.2065407764</v>
      </c>
      <c r="K32" s="759">
        <v>29059213.588743925</v>
      </c>
      <c r="L32" s="759">
        <v>0</v>
      </c>
    </row>
    <row r="33" spans="1:12">
      <c r="A33" s="414">
        <v>27</v>
      </c>
      <c r="B33" s="483" t="s">
        <v>65</v>
      </c>
      <c r="C33" s="760">
        <v>2626873864.4499984</v>
      </c>
      <c r="D33" s="760">
        <v>2437598282.5599985</v>
      </c>
      <c r="E33" s="760">
        <v>86343426.660000026</v>
      </c>
      <c r="F33" s="760">
        <v>102932155.23000008</v>
      </c>
      <c r="G33" s="760">
        <v>0</v>
      </c>
      <c r="H33" s="760" t="s">
        <v>736</v>
      </c>
      <c r="I33" s="760">
        <v>34896593.366369985</v>
      </c>
      <c r="J33" s="760">
        <v>19698468.056489088</v>
      </c>
      <c r="K33" s="760">
        <v>66864143.04168994</v>
      </c>
      <c r="L33" s="760">
        <v>0</v>
      </c>
    </row>
    <row r="34" spans="1:12">
      <c r="A34" s="444"/>
      <c r="B34" s="444"/>
      <c r="C34" s="444"/>
      <c r="D34" s="444"/>
      <c r="E34" s="444"/>
      <c r="H34" s="444"/>
    </row>
    <row r="35" spans="1:12">
      <c r="A35" s="444"/>
      <c r="B35" s="482"/>
      <c r="C35" s="482"/>
      <c r="D35" s="444"/>
      <c r="E35" s="444"/>
      <c r="H35" s="444"/>
    </row>
    <row r="36" spans="1:12">
      <c r="A36" s="774" t="s">
        <v>735</v>
      </c>
    </row>
    <row r="37" spans="1:12">
      <c r="A37" s="774"/>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heetViews>
  <sheetFormatPr defaultColWidth="8.6640625" defaultRowHeight="12"/>
  <cols>
    <col min="1" max="1" width="11.88671875" style="485" bestFit="1" customWidth="1"/>
    <col min="2" max="2" width="68.6640625" style="485" customWidth="1"/>
    <col min="3" max="11" width="28.33203125" style="485" customWidth="1"/>
    <col min="12" max="16384" width="8.6640625" style="485"/>
  </cols>
  <sheetData>
    <row r="1" spans="1:11" s="425" customFormat="1" ht="13.8">
      <c r="A1" s="344" t="s">
        <v>31</v>
      </c>
      <c r="B1" s="411" t="str">
        <f>'Info '!C2</f>
        <v>JSC "Liberty Bank"</v>
      </c>
    </row>
    <row r="2" spans="1:11" s="425" customFormat="1">
      <c r="A2" s="345" t="s">
        <v>32</v>
      </c>
      <c r="B2" s="584">
        <f>'1. key ratios '!B2</f>
        <v>45016</v>
      </c>
    </row>
    <row r="3" spans="1:11" s="425" customFormat="1">
      <c r="A3" s="346" t="s">
        <v>505</v>
      </c>
    </row>
    <row r="4" spans="1:11">
      <c r="C4" s="488" t="s">
        <v>699</v>
      </c>
      <c r="D4" s="488" t="s">
        <v>698</v>
      </c>
      <c r="E4" s="488" t="s">
        <v>697</v>
      </c>
      <c r="F4" s="488" t="s">
        <v>696</v>
      </c>
      <c r="G4" s="488" t="s">
        <v>695</v>
      </c>
      <c r="H4" s="488" t="s">
        <v>694</v>
      </c>
      <c r="I4" s="488" t="s">
        <v>693</v>
      </c>
      <c r="J4" s="488" t="s">
        <v>692</v>
      </c>
      <c r="K4" s="488" t="s">
        <v>691</v>
      </c>
    </row>
    <row r="5" spans="1:11" ht="104.1" customHeight="1">
      <c r="A5" s="898" t="s">
        <v>690</v>
      </c>
      <c r="B5" s="899"/>
      <c r="C5" s="487" t="s">
        <v>506</v>
      </c>
      <c r="D5" s="487" t="s">
        <v>507</v>
      </c>
      <c r="E5" s="487" t="s">
        <v>508</v>
      </c>
      <c r="F5" s="487" t="s">
        <v>509</v>
      </c>
      <c r="G5" s="487" t="s">
        <v>510</v>
      </c>
      <c r="H5" s="487" t="s">
        <v>511</v>
      </c>
      <c r="I5" s="487" t="s">
        <v>512</v>
      </c>
      <c r="J5" s="487" t="s">
        <v>513</v>
      </c>
      <c r="K5" s="487" t="s">
        <v>514</v>
      </c>
    </row>
    <row r="6" spans="1:11">
      <c r="A6" s="413">
        <v>1</v>
      </c>
      <c r="B6" s="413" t="s">
        <v>474</v>
      </c>
      <c r="C6" s="727">
        <v>18432758.173932001</v>
      </c>
      <c r="D6" s="727">
        <v>1506731.4068996003</v>
      </c>
      <c r="E6" s="727">
        <v>0</v>
      </c>
      <c r="F6" s="727">
        <v>172683000.9982869</v>
      </c>
      <c r="G6" s="727">
        <v>1086621830.4509118</v>
      </c>
      <c r="H6" s="727">
        <v>7115612.6799999997</v>
      </c>
      <c r="I6" s="727">
        <v>541863653.54090428</v>
      </c>
      <c r="J6" s="727">
        <v>34052633.02150023</v>
      </c>
      <c r="K6" s="727">
        <v>764597644.17756367</v>
      </c>
    </row>
    <row r="7" spans="1:11">
      <c r="A7" s="413">
        <v>2</v>
      </c>
      <c r="B7" s="414" t="s">
        <v>515</v>
      </c>
      <c r="C7" s="727"/>
      <c r="D7" s="727">
        <v>0</v>
      </c>
      <c r="E7" s="727"/>
      <c r="F7" s="727"/>
      <c r="G7" s="727"/>
      <c r="H7" s="727"/>
      <c r="I7" s="727"/>
      <c r="J7" s="727"/>
      <c r="K7" s="727">
        <v>22092269</v>
      </c>
    </row>
    <row r="8" spans="1:11">
      <c r="A8" s="413">
        <v>3</v>
      </c>
      <c r="B8" s="414" t="s">
        <v>482</v>
      </c>
      <c r="C8" s="727">
        <v>14156021.18</v>
      </c>
      <c r="D8" s="727"/>
      <c r="E8" s="727"/>
      <c r="F8" s="727"/>
      <c r="G8" s="727"/>
      <c r="H8" s="727"/>
      <c r="I8" s="727"/>
      <c r="J8" s="727"/>
      <c r="K8" s="727">
        <v>167190237.02074406</v>
      </c>
    </row>
    <row r="9" spans="1:11">
      <c r="A9" s="413">
        <v>4</v>
      </c>
      <c r="B9" s="445" t="s">
        <v>516</v>
      </c>
      <c r="C9" s="761">
        <v>0</v>
      </c>
      <c r="D9" s="761"/>
      <c r="E9" s="761"/>
      <c r="F9" s="761">
        <v>2489587.0366104906</v>
      </c>
      <c r="G9" s="761">
        <v>23360228.091053374</v>
      </c>
      <c r="H9" s="761">
        <v>0</v>
      </c>
      <c r="I9" s="761">
        <v>20321338.390000001</v>
      </c>
      <c r="J9" s="761"/>
      <c r="K9" s="761">
        <v>56761001.712336332</v>
      </c>
    </row>
    <row r="10" spans="1:11">
      <c r="A10" s="413">
        <v>5</v>
      </c>
      <c r="B10" s="435" t="s">
        <v>517</v>
      </c>
      <c r="C10" s="761"/>
      <c r="D10" s="761"/>
      <c r="E10" s="761"/>
      <c r="F10" s="761"/>
      <c r="G10" s="761"/>
      <c r="H10" s="761"/>
      <c r="I10" s="761"/>
      <c r="J10" s="761"/>
      <c r="K10" s="761"/>
    </row>
    <row r="11" spans="1:11">
      <c r="A11" s="413">
        <v>6</v>
      </c>
      <c r="B11" s="435" t="s">
        <v>518</v>
      </c>
      <c r="C11" s="761"/>
      <c r="D11" s="761"/>
      <c r="E11" s="761"/>
      <c r="F11" s="761"/>
      <c r="G11" s="761"/>
      <c r="H11" s="761"/>
      <c r="I11" s="761"/>
      <c r="J11" s="761"/>
      <c r="K11" s="761"/>
    </row>
    <row r="13" spans="1:11" ht="13.8">
      <c r="B13" s="48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Normal="100" workbookViewId="0"/>
  </sheetViews>
  <sheetFormatPr defaultColWidth="8.6640625" defaultRowHeight="14.4"/>
  <cols>
    <col min="1" max="1" width="10.109375" style="489" bestFit="1" customWidth="1"/>
    <col min="2" max="2" width="71.6640625" style="489" customWidth="1"/>
    <col min="3" max="3" width="11.88671875" style="489" bestFit="1" customWidth="1"/>
    <col min="4" max="7" width="15.5546875" style="489" customWidth="1"/>
    <col min="8" max="8" width="11.5546875" style="489" bestFit="1" customWidth="1"/>
    <col min="9" max="12" width="17.33203125" style="489" customWidth="1"/>
    <col min="13" max="13" width="10.5546875" style="489" bestFit="1" customWidth="1"/>
    <col min="14" max="17" width="16.109375" style="489" customWidth="1"/>
    <col min="18" max="18" width="12.33203125" style="489" bestFit="1" customWidth="1"/>
    <col min="19" max="22" width="31.109375" style="489" customWidth="1"/>
    <col min="23" max="16384" width="8.6640625" style="489"/>
  </cols>
  <sheetData>
    <row r="1" spans="1:22">
      <c r="A1" s="344" t="s">
        <v>31</v>
      </c>
      <c r="B1" s="411" t="str">
        <f>'Info '!C2</f>
        <v>JSC "Liberty Bank"</v>
      </c>
    </row>
    <row r="2" spans="1:22">
      <c r="A2" s="345" t="s">
        <v>32</v>
      </c>
      <c r="B2" s="584">
        <f>'1. key ratios '!B2</f>
        <v>45016</v>
      </c>
    </row>
    <row r="3" spans="1:22">
      <c r="A3" s="346" t="s">
        <v>533</v>
      </c>
      <c r="B3" s="425"/>
    </row>
    <row r="4" spans="1:22">
      <c r="A4" s="346"/>
      <c r="B4" s="425"/>
    </row>
    <row r="5" spans="1:22" ht="24" customHeight="1">
      <c r="A5" s="900" t="s">
        <v>534</v>
      </c>
      <c r="B5" s="901"/>
      <c r="C5" s="905" t="s">
        <v>700</v>
      </c>
      <c r="D5" s="905"/>
      <c r="E5" s="905"/>
      <c r="F5" s="905"/>
      <c r="G5" s="905"/>
      <c r="H5" s="905" t="s">
        <v>552</v>
      </c>
      <c r="I5" s="905"/>
      <c r="J5" s="905"/>
      <c r="K5" s="905"/>
      <c r="L5" s="905"/>
      <c r="M5" s="905" t="s">
        <v>664</v>
      </c>
      <c r="N5" s="905"/>
      <c r="O5" s="905"/>
      <c r="P5" s="905"/>
      <c r="Q5" s="905"/>
      <c r="R5" s="904" t="s">
        <v>535</v>
      </c>
      <c r="S5" s="904" t="s">
        <v>549</v>
      </c>
      <c r="T5" s="904" t="s">
        <v>550</v>
      </c>
      <c r="U5" s="904" t="s">
        <v>711</v>
      </c>
      <c r="V5" s="904" t="s">
        <v>712</v>
      </c>
    </row>
    <row r="6" spans="1:22" ht="36" customHeight="1">
      <c r="A6" s="902"/>
      <c r="B6" s="903"/>
      <c r="C6" s="499"/>
      <c r="D6" s="423" t="s">
        <v>685</v>
      </c>
      <c r="E6" s="423" t="s">
        <v>684</v>
      </c>
      <c r="F6" s="423" t="s">
        <v>683</v>
      </c>
      <c r="G6" s="423" t="s">
        <v>682</v>
      </c>
      <c r="H6" s="499"/>
      <c r="I6" s="423" t="s">
        <v>685</v>
      </c>
      <c r="J6" s="423" t="s">
        <v>684</v>
      </c>
      <c r="K6" s="423" t="s">
        <v>683</v>
      </c>
      <c r="L6" s="423" t="s">
        <v>682</v>
      </c>
      <c r="M6" s="499"/>
      <c r="N6" s="423" t="s">
        <v>685</v>
      </c>
      <c r="O6" s="423" t="s">
        <v>684</v>
      </c>
      <c r="P6" s="423" t="s">
        <v>683</v>
      </c>
      <c r="Q6" s="423" t="s">
        <v>682</v>
      </c>
      <c r="R6" s="904"/>
      <c r="S6" s="904"/>
      <c r="T6" s="904"/>
      <c r="U6" s="904"/>
      <c r="V6" s="904"/>
    </row>
    <row r="7" spans="1:22">
      <c r="A7" s="497">
        <v>1</v>
      </c>
      <c r="B7" s="498" t="s">
        <v>543</v>
      </c>
      <c r="C7" s="761">
        <v>114871.66</v>
      </c>
      <c r="D7" s="761">
        <v>79990.960000000006</v>
      </c>
      <c r="E7" s="761">
        <v>34880.699999999997</v>
      </c>
      <c r="F7" s="761">
        <v>0</v>
      </c>
      <c r="G7" s="761">
        <v>0</v>
      </c>
      <c r="H7" s="761">
        <v>116065.73</v>
      </c>
      <c r="I7" s="761">
        <v>80802.240000000005</v>
      </c>
      <c r="J7" s="761">
        <v>35263.49</v>
      </c>
      <c r="K7" s="761">
        <v>0</v>
      </c>
      <c r="L7" s="761">
        <v>0</v>
      </c>
      <c r="M7" s="761">
        <v>15811.754922503456</v>
      </c>
      <c r="N7" s="761">
        <v>1316.9498757582746</v>
      </c>
      <c r="O7" s="761">
        <v>14494.805046745181</v>
      </c>
      <c r="P7" s="761">
        <v>0</v>
      </c>
      <c r="Q7" s="761">
        <v>0</v>
      </c>
      <c r="R7" s="761">
        <v>5</v>
      </c>
      <c r="S7" s="762">
        <v>0.41</v>
      </c>
      <c r="T7" s="762">
        <v>0.49645</v>
      </c>
      <c r="U7" s="762">
        <v>0.20618856252273188</v>
      </c>
      <c r="V7" s="763">
        <v>29.889957515167573</v>
      </c>
    </row>
    <row r="8" spans="1:22">
      <c r="A8" s="497">
        <v>2</v>
      </c>
      <c r="B8" s="496" t="s">
        <v>542</v>
      </c>
      <c r="C8" s="761">
        <v>992208375.10323679</v>
      </c>
      <c r="D8" s="761">
        <v>906193818.80720472</v>
      </c>
      <c r="E8" s="761">
        <v>31675343.078561999</v>
      </c>
      <c r="F8" s="761">
        <v>54339213.217469998</v>
      </c>
      <c r="G8" s="761">
        <v>0</v>
      </c>
      <c r="H8" s="761">
        <v>1009298587.8799988</v>
      </c>
      <c r="I8" s="761">
        <v>914146601.93999875</v>
      </c>
      <c r="J8" s="761">
        <v>32274575.52</v>
      </c>
      <c r="K8" s="761">
        <v>62877410.419999994</v>
      </c>
      <c r="L8" s="761">
        <v>0</v>
      </c>
      <c r="M8" s="761">
        <v>75038232.903445423</v>
      </c>
      <c r="N8" s="761">
        <v>20981164.600225512</v>
      </c>
      <c r="O8" s="761">
        <v>9859564.1976633631</v>
      </c>
      <c r="P8" s="761">
        <v>44197504.10555654</v>
      </c>
      <c r="Q8" s="761">
        <v>0</v>
      </c>
      <c r="R8" s="761">
        <v>448573</v>
      </c>
      <c r="S8" s="762">
        <v>0.25562403329956251</v>
      </c>
      <c r="T8" s="762">
        <v>0.30264902465404742</v>
      </c>
      <c r="U8" s="762">
        <v>0.24225388841180029</v>
      </c>
      <c r="V8" s="763">
        <v>33.724219032264926</v>
      </c>
    </row>
    <row r="9" spans="1:22">
      <c r="A9" s="497">
        <v>3</v>
      </c>
      <c r="B9" s="496" t="s">
        <v>541</v>
      </c>
      <c r="C9" s="761">
        <v>0</v>
      </c>
      <c r="D9" s="761">
        <v>0</v>
      </c>
      <c r="E9" s="761">
        <v>0</v>
      </c>
      <c r="F9" s="761">
        <v>0</v>
      </c>
      <c r="G9" s="761">
        <v>0</v>
      </c>
      <c r="H9" s="761">
        <v>0</v>
      </c>
      <c r="I9" s="761">
        <v>0</v>
      </c>
      <c r="J9" s="761">
        <v>0</v>
      </c>
      <c r="K9" s="761">
        <v>0</v>
      </c>
      <c r="L9" s="761">
        <v>0</v>
      </c>
      <c r="M9" s="761">
        <v>0</v>
      </c>
      <c r="N9" s="761">
        <v>0</v>
      </c>
      <c r="O9" s="761">
        <v>0</v>
      </c>
      <c r="P9" s="761">
        <v>0</v>
      </c>
      <c r="Q9" s="761">
        <v>0</v>
      </c>
      <c r="R9" s="761">
        <v>0</v>
      </c>
      <c r="S9" s="762">
        <v>0</v>
      </c>
      <c r="T9" s="762">
        <v>0</v>
      </c>
      <c r="U9" s="762">
        <v>0</v>
      </c>
      <c r="V9" s="763">
        <v>0</v>
      </c>
    </row>
    <row r="10" spans="1:22">
      <c r="A10" s="497">
        <v>4</v>
      </c>
      <c r="B10" s="496" t="s">
        <v>540</v>
      </c>
      <c r="C10" s="761">
        <v>7733693.4299999997</v>
      </c>
      <c r="D10" s="761">
        <v>6258407.9100000001</v>
      </c>
      <c r="E10" s="761">
        <v>528848.93000000005</v>
      </c>
      <c r="F10" s="761">
        <v>946436.59</v>
      </c>
      <c r="G10" s="761">
        <v>0</v>
      </c>
      <c r="H10" s="761">
        <v>8396527.4399999995</v>
      </c>
      <c r="I10" s="761">
        <v>6327627.8600000003</v>
      </c>
      <c r="J10" s="761">
        <v>540681.41</v>
      </c>
      <c r="K10" s="761">
        <v>1528218.17</v>
      </c>
      <c r="L10" s="761">
        <v>0</v>
      </c>
      <c r="M10" s="761">
        <v>2064958.9312692033</v>
      </c>
      <c r="N10" s="761">
        <v>305890.89256971772</v>
      </c>
      <c r="O10" s="761">
        <v>323458.11124947551</v>
      </c>
      <c r="P10" s="761">
        <v>1435609.9274500101</v>
      </c>
      <c r="Q10" s="761">
        <v>0</v>
      </c>
      <c r="R10" s="761">
        <v>15948</v>
      </c>
      <c r="S10" s="762">
        <v>0.21851062759224682</v>
      </c>
      <c r="T10" s="762">
        <v>0.24345440675320043</v>
      </c>
      <c r="U10" s="762">
        <v>0.24690351285943074</v>
      </c>
      <c r="V10" s="763">
        <v>15.011937791706636</v>
      </c>
    </row>
    <row r="11" spans="1:22">
      <c r="A11" s="497">
        <v>5</v>
      </c>
      <c r="B11" s="496" t="s">
        <v>539</v>
      </c>
      <c r="C11" s="761">
        <v>7031737.4209960001</v>
      </c>
      <c r="D11" s="761">
        <v>6026677.3819080004</v>
      </c>
      <c r="E11" s="761">
        <v>298178.49</v>
      </c>
      <c r="F11" s="761">
        <v>706881.54908799997</v>
      </c>
      <c r="G11" s="761">
        <v>0</v>
      </c>
      <c r="H11" s="761">
        <v>7245746.6200000001</v>
      </c>
      <c r="I11" s="761">
        <v>6183485.1799999997</v>
      </c>
      <c r="J11" s="761">
        <v>306164.64</v>
      </c>
      <c r="K11" s="761">
        <v>756096.8</v>
      </c>
      <c r="L11" s="761">
        <v>0</v>
      </c>
      <c r="M11" s="761">
        <v>775110.42887078261</v>
      </c>
      <c r="N11" s="761">
        <v>86534.141040025337</v>
      </c>
      <c r="O11" s="761">
        <v>139891.83879584726</v>
      </c>
      <c r="P11" s="761">
        <v>548684.44903490995</v>
      </c>
      <c r="Q11" s="761">
        <v>0</v>
      </c>
      <c r="R11" s="761">
        <v>35503</v>
      </c>
      <c r="S11" s="762">
        <v>0.17609089810226036</v>
      </c>
      <c r="T11" s="762">
        <v>0.2268380708328297</v>
      </c>
      <c r="U11" s="762">
        <v>0.18667061735676643</v>
      </c>
      <c r="V11" s="763">
        <v>14.485874665057315</v>
      </c>
    </row>
    <row r="12" spans="1:22">
      <c r="A12" s="497">
        <v>6</v>
      </c>
      <c r="B12" s="496" t="s">
        <v>538</v>
      </c>
      <c r="C12" s="761">
        <v>21428177.097107999</v>
      </c>
      <c r="D12" s="761">
        <v>19204524.587108001</v>
      </c>
      <c r="E12" s="761">
        <v>573178.13</v>
      </c>
      <c r="F12" s="761">
        <v>1650474.38</v>
      </c>
      <c r="G12" s="761">
        <v>0</v>
      </c>
      <c r="H12" s="761">
        <v>21850292.550000001</v>
      </c>
      <c r="I12" s="761">
        <v>19314311.190000001</v>
      </c>
      <c r="J12" s="761">
        <v>585113.72</v>
      </c>
      <c r="K12" s="761">
        <v>1950867.64</v>
      </c>
      <c r="L12" s="761">
        <v>0</v>
      </c>
      <c r="M12" s="761">
        <v>2400858.0216838876</v>
      </c>
      <c r="N12" s="761">
        <v>326340.95949894964</v>
      </c>
      <c r="O12" s="761">
        <v>274027.31894622807</v>
      </c>
      <c r="P12" s="761">
        <v>1800489.7432387101</v>
      </c>
      <c r="Q12" s="761">
        <v>0</v>
      </c>
      <c r="R12" s="761">
        <v>40001</v>
      </c>
      <c r="S12" s="762">
        <v>0</v>
      </c>
      <c r="T12" s="762">
        <v>0.22035895686258553</v>
      </c>
      <c r="U12" s="762">
        <v>0.12133908930501384</v>
      </c>
      <c r="V12" s="763">
        <v>28.556601500780289</v>
      </c>
    </row>
    <row r="13" spans="1:22">
      <c r="A13" s="497">
        <v>7</v>
      </c>
      <c r="B13" s="496" t="s">
        <v>537</v>
      </c>
      <c r="C13" s="761">
        <v>221918607.54344201</v>
      </c>
      <c r="D13" s="761">
        <v>216817347.03364199</v>
      </c>
      <c r="E13" s="761">
        <v>3850918.0348700001</v>
      </c>
      <c r="F13" s="761">
        <v>1250342.47493</v>
      </c>
      <c r="G13" s="761">
        <v>0</v>
      </c>
      <c r="H13" s="761">
        <v>223317486.36000001</v>
      </c>
      <c r="I13" s="761">
        <v>218068473.68000001</v>
      </c>
      <c r="J13" s="761">
        <v>3913003.49</v>
      </c>
      <c r="K13" s="761">
        <v>1336009.19</v>
      </c>
      <c r="L13" s="761">
        <v>0</v>
      </c>
      <c r="M13" s="761">
        <v>2202157.968860337</v>
      </c>
      <c r="N13" s="761">
        <v>541864.53529722337</v>
      </c>
      <c r="O13" s="761">
        <v>852909.24235562375</v>
      </c>
      <c r="P13" s="761">
        <v>807384.19120749005</v>
      </c>
      <c r="Q13" s="761">
        <v>0</v>
      </c>
      <c r="R13" s="761">
        <v>2925</v>
      </c>
      <c r="S13" s="762">
        <v>0.111186271956063</v>
      </c>
      <c r="T13" s="762">
        <v>0.13218449942619581</v>
      </c>
      <c r="U13" s="762">
        <v>0.1142997422741138</v>
      </c>
      <c r="V13" s="763">
        <v>124.3276859180107</v>
      </c>
    </row>
    <row r="14" spans="1:22">
      <c r="A14" s="491">
        <v>7.1</v>
      </c>
      <c r="B14" s="490" t="s">
        <v>546</v>
      </c>
      <c r="C14" s="761">
        <v>196646486.33148599</v>
      </c>
      <c r="D14" s="761">
        <v>192080940.60758799</v>
      </c>
      <c r="E14" s="761">
        <v>3385691.0389680001</v>
      </c>
      <c r="F14" s="761">
        <v>1179854.68493</v>
      </c>
      <c r="G14" s="761">
        <v>0</v>
      </c>
      <c r="H14" s="761">
        <v>197919658.56999999</v>
      </c>
      <c r="I14" s="761">
        <v>193213149.59</v>
      </c>
      <c r="J14" s="761">
        <v>3440987.58</v>
      </c>
      <c r="K14" s="761">
        <v>1265521.3999999999</v>
      </c>
      <c r="L14" s="761">
        <v>0</v>
      </c>
      <c r="M14" s="761">
        <v>1963009.7332850175</v>
      </c>
      <c r="N14" s="761">
        <v>476097.21961604123</v>
      </c>
      <c r="O14" s="761">
        <v>750016.11246148637</v>
      </c>
      <c r="P14" s="761">
        <v>736896.40120749001</v>
      </c>
      <c r="Q14" s="761">
        <v>0</v>
      </c>
      <c r="R14" s="761">
        <v>2433</v>
      </c>
      <c r="S14" s="762">
        <v>0.1106818066902738</v>
      </c>
      <c r="T14" s="762">
        <v>0.13172636392823089</v>
      </c>
      <c r="U14" s="762">
        <v>0.11396038150135307</v>
      </c>
      <c r="V14" s="763">
        <v>125.22565098894692</v>
      </c>
    </row>
    <row r="15" spans="1:22">
      <c r="A15" s="491">
        <v>7.2</v>
      </c>
      <c r="B15" s="490" t="s">
        <v>548</v>
      </c>
      <c r="C15" s="761">
        <v>6493177.4271759996</v>
      </c>
      <c r="D15" s="761">
        <v>6493177.4271759996</v>
      </c>
      <c r="E15" s="761">
        <v>0</v>
      </c>
      <c r="F15" s="761">
        <v>0</v>
      </c>
      <c r="G15" s="761">
        <v>0</v>
      </c>
      <c r="H15" s="761">
        <v>6515940.9699999997</v>
      </c>
      <c r="I15" s="761">
        <v>6515940.9699999997</v>
      </c>
      <c r="J15" s="761">
        <v>0</v>
      </c>
      <c r="K15" s="761">
        <v>0</v>
      </c>
      <c r="L15" s="761">
        <v>0</v>
      </c>
      <c r="M15" s="761">
        <v>18908.409605316552</v>
      </c>
      <c r="N15" s="761">
        <v>18908.409605316552</v>
      </c>
      <c r="O15" s="761">
        <v>0</v>
      </c>
      <c r="P15" s="761">
        <v>0</v>
      </c>
      <c r="Q15" s="761">
        <v>0</v>
      </c>
      <c r="R15" s="761">
        <v>78</v>
      </c>
      <c r="S15" s="762">
        <v>0.14148749999999999</v>
      </c>
      <c r="T15" s="762">
        <v>0.15884362499999999</v>
      </c>
      <c r="U15" s="762">
        <v>0.11440850938335737</v>
      </c>
      <c r="V15" s="763">
        <v>137.47370198555254</v>
      </c>
    </row>
    <row r="16" spans="1:22">
      <c r="A16" s="491">
        <v>7.3</v>
      </c>
      <c r="B16" s="490" t="s">
        <v>545</v>
      </c>
      <c r="C16" s="761">
        <v>18778943.784779999</v>
      </c>
      <c r="D16" s="761">
        <v>18243228.998877998</v>
      </c>
      <c r="E16" s="761">
        <v>465226.995902</v>
      </c>
      <c r="F16" s="761">
        <v>70487.789999999994</v>
      </c>
      <c r="G16" s="761">
        <v>0</v>
      </c>
      <c r="H16" s="761">
        <v>18881886.82</v>
      </c>
      <c r="I16" s="761">
        <v>18339383.120000001</v>
      </c>
      <c r="J16" s="761">
        <v>472015.91</v>
      </c>
      <c r="K16" s="761">
        <v>70487.789999999994</v>
      </c>
      <c r="L16" s="761">
        <v>0</v>
      </c>
      <c r="M16" s="761">
        <v>220239.82597000289</v>
      </c>
      <c r="N16" s="761">
        <v>46858.906075865591</v>
      </c>
      <c r="O16" s="761">
        <v>102893.12989413731</v>
      </c>
      <c r="P16" s="761">
        <v>70487.789999999994</v>
      </c>
      <c r="Q16" s="761">
        <v>0</v>
      </c>
      <c r="R16" s="761">
        <v>414</v>
      </c>
      <c r="S16" s="762">
        <v>0.11310872548892011</v>
      </c>
      <c r="T16" s="762">
        <v>0.13411106029645178</v>
      </c>
      <c r="U16" s="762">
        <v>0.11781580048166274</v>
      </c>
      <c r="V16" s="763">
        <v>110.37902651324873</v>
      </c>
    </row>
    <row r="17" spans="1:22">
      <c r="A17" s="497">
        <v>8</v>
      </c>
      <c r="B17" s="496" t="s">
        <v>544</v>
      </c>
      <c r="C17" s="761">
        <v>99353344.368755996</v>
      </c>
      <c r="D17" s="761">
        <v>95966295.973831996</v>
      </c>
      <c r="E17" s="761">
        <v>965092.88274399994</v>
      </c>
      <c r="F17" s="761">
        <v>2421955.5121800001</v>
      </c>
      <c r="G17" s="761">
        <v>0</v>
      </c>
      <c r="H17" s="761">
        <v>100888656.68000001</v>
      </c>
      <c r="I17" s="761">
        <v>97147172.450000003</v>
      </c>
      <c r="J17" s="761">
        <v>1015704.22</v>
      </c>
      <c r="K17" s="761">
        <v>2725780.01</v>
      </c>
      <c r="L17" s="761">
        <v>0</v>
      </c>
      <c r="M17" s="761">
        <v>740459.70373889001</v>
      </c>
      <c r="N17" s="761">
        <v>490721.20177448</v>
      </c>
      <c r="O17" s="761">
        <v>20391.575997610002</v>
      </c>
      <c r="P17" s="761">
        <v>229346.92596679999</v>
      </c>
      <c r="Q17" s="761">
        <v>0</v>
      </c>
      <c r="R17" s="761">
        <v>79994</v>
      </c>
      <c r="S17" s="762">
        <v>0.20136126279553682</v>
      </c>
      <c r="T17" s="762">
        <v>0.2601257284073048</v>
      </c>
      <c r="U17" s="762">
        <v>0.22008715369260387</v>
      </c>
      <c r="V17" s="764">
        <v>0.71375977711063665</v>
      </c>
    </row>
    <row r="18" spans="1:22">
      <c r="A18" s="495">
        <v>9</v>
      </c>
      <c r="B18" s="494" t="s">
        <v>536</v>
      </c>
      <c r="C18" s="765">
        <v>0</v>
      </c>
      <c r="D18" s="765">
        <v>0</v>
      </c>
      <c r="E18" s="765">
        <v>0</v>
      </c>
      <c r="F18" s="765">
        <v>0</v>
      </c>
      <c r="G18" s="765">
        <v>0</v>
      </c>
      <c r="H18" s="765">
        <v>0</v>
      </c>
      <c r="I18" s="765">
        <v>0</v>
      </c>
      <c r="J18" s="765">
        <v>0</v>
      </c>
      <c r="K18" s="765">
        <v>0</v>
      </c>
      <c r="L18" s="765">
        <v>0</v>
      </c>
      <c r="M18" s="765">
        <v>0</v>
      </c>
      <c r="N18" s="765">
        <v>0</v>
      </c>
      <c r="O18" s="765">
        <v>0</v>
      </c>
      <c r="P18" s="765">
        <v>0</v>
      </c>
      <c r="Q18" s="765">
        <v>0</v>
      </c>
      <c r="R18" s="765">
        <v>0</v>
      </c>
      <c r="S18" s="762">
        <v>0</v>
      </c>
      <c r="T18" s="762">
        <v>0</v>
      </c>
      <c r="U18" s="762">
        <v>0</v>
      </c>
      <c r="V18" s="763">
        <v>0</v>
      </c>
    </row>
    <row r="19" spans="1:22">
      <c r="A19" s="493">
        <v>10</v>
      </c>
      <c r="B19" s="492" t="s">
        <v>547</v>
      </c>
      <c r="C19" s="761">
        <v>1349788806.6235387</v>
      </c>
      <c r="D19" s="761">
        <v>1250547062.6536946</v>
      </c>
      <c r="E19" s="761">
        <v>37926440.246175997</v>
      </c>
      <c r="F19" s="761">
        <v>61315303.723668009</v>
      </c>
      <c r="G19" s="761">
        <v>0</v>
      </c>
      <c r="H19" s="761">
        <v>1371113363.2599988</v>
      </c>
      <c r="I19" s="761">
        <v>1261268474.5399988</v>
      </c>
      <c r="J19" s="761">
        <v>38670506.490000002</v>
      </c>
      <c r="K19" s="761">
        <v>71174382.229999989</v>
      </c>
      <c r="L19" s="761">
        <v>0</v>
      </c>
      <c r="M19" s="761">
        <v>83237589.712791026</v>
      </c>
      <c r="N19" s="761">
        <v>22733833.280281667</v>
      </c>
      <c r="O19" s="761">
        <v>11484737.090054892</v>
      </c>
      <c r="P19" s="761">
        <v>49019019.342454463</v>
      </c>
      <c r="Q19" s="761">
        <v>0</v>
      </c>
      <c r="R19" s="761">
        <v>622949</v>
      </c>
      <c r="S19" s="762">
        <v>0.23538543683312074</v>
      </c>
      <c r="T19" s="762">
        <v>0.28283601030578925</v>
      </c>
      <c r="U19" s="762">
        <v>0.21740262895231363</v>
      </c>
      <c r="V19" s="766">
        <v>45.900737683907202</v>
      </c>
    </row>
    <row r="20" spans="1:22" ht="24">
      <c r="A20" s="491">
        <v>10.1</v>
      </c>
      <c r="B20" s="490" t="s">
        <v>551</v>
      </c>
      <c r="C20" s="761">
        <v>376955434.44400001</v>
      </c>
      <c r="D20" s="761">
        <v>360883216.77399999</v>
      </c>
      <c r="E20" s="761">
        <v>917708.05</v>
      </c>
      <c r="F20" s="761">
        <v>15154509.619999999</v>
      </c>
      <c r="G20" s="761">
        <v>0</v>
      </c>
      <c r="H20" s="761">
        <v>384902800.86000001</v>
      </c>
      <c r="I20" s="761">
        <v>367322894.54000002</v>
      </c>
      <c r="J20" s="761">
        <v>974789.48</v>
      </c>
      <c r="K20" s="761">
        <v>16605116.84</v>
      </c>
      <c r="L20" s="761">
        <v>0</v>
      </c>
      <c r="M20" s="761">
        <v>27728193.352901977</v>
      </c>
      <c r="N20" s="761">
        <v>12092936.431289922</v>
      </c>
      <c r="O20" s="761">
        <v>414403.86303660378</v>
      </c>
      <c r="P20" s="761">
        <v>15220853.05857545</v>
      </c>
      <c r="Q20" s="761">
        <v>0</v>
      </c>
      <c r="R20" s="761">
        <v>361817</v>
      </c>
      <c r="S20" s="762">
        <v>0.26318271901320389</v>
      </c>
      <c r="T20" s="762">
        <v>0.29775228661088998</v>
      </c>
      <c r="U20" s="762">
        <v>0.28954725781160007</v>
      </c>
      <c r="V20" s="766">
        <v>32.455065448203833</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80" zoomScaleNormal="80" workbookViewId="0">
      <selection activeCell="G28" sqref="G28"/>
    </sheetView>
  </sheetViews>
  <sheetFormatPr defaultRowHeight="14.4"/>
  <cols>
    <col min="1" max="1" width="8.6640625" style="381"/>
    <col min="2" max="2" width="69.33203125" style="382" customWidth="1"/>
    <col min="3" max="3" width="15.88671875" customWidth="1"/>
    <col min="4" max="4" width="15.33203125" customWidth="1"/>
    <col min="5" max="5" width="15" customWidth="1"/>
    <col min="6" max="6" width="14.88671875" bestFit="1" customWidth="1"/>
    <col min="7" max="7" width="13.109375" customWidth="1"/>
    <col min="8" max="8" width="14.88671875" bestFit="1" customWidth="1"/>
  </cols>
  <sheetData>
    <row r="1" spans="1:8" s="5" customFormat="1" ht="13.8">
      <c r="A1" s="2" t="s">
        <v>31</v>
      </c>
      <c r="B1" s="3" t="str">
        <f>'Info '!C2</f>
        <v>JSC "Liberty Bank"</v>
      </c>
      <c r="C1" s="3"/>
      <c r="D1" s="4"/>
      <c r="E1" s="4"/>
      <c r="F1" s="4"/>
      <c r="G1" s="4"/>
    </row>
    <row r="2" spans="1:8" s="5" customFormat="1" ht="13.8">
      <c r="A2" s="2" t="s">
        <v>32</v>
      </c>
      <c r="B2" s="591">
        <f>'1. key ratios '!B2</f>
        <v>45016</v>
      </c>
      <c r="C2" s="6"/>
      <c r="D2" s="7"/>
      <c r="E2" s="7"/>
      <c r="F2" s="7"/>
      <c r="G2" s="7"/>
      <c r="H2" s="8"/>
    </row>
    <row r="3" spans="1:8" s="5" customFormat="1" ht="13.8">
      <c r="A3" s="2"/>
      <c r="B3" s="6"/>
      <c r="C3" s="6"/>
      <c r="D3" s="7"/>
      <c r="E3" s="7"/>
      <c r="F3" s="7"/>
      <c r="G3" s="7"/>
      <c r="H3" s="8"/>
    </row>
    <row r="4" spans="1:8" ht="21" customHeight="1">
      <c r="A4" s="791" t="s">
        <v>7</v>
      </c>
      <c r="B4" s="792" t="s">
        <v>558</v>
      </c>
      <c r="C4" s="794" t="s">
        <v>559</v>
      </c>
      <c r="D4" s="794"/>
      <c r="E4" s="794"/>
      <c r="F4" s="794" t="s">
        <v>560</v>
      </c>
      <c r="G4" s="794"/>
      <c r="H4" s="795"/>
    </row>
    <row r="5" spans="1:8" ht="21" customHeight="1">
      <c r="A5" s="791"/>
      <c r="B5" s="793"/>
      <c r="C5" s="351" t="s">
        <v>33</v>
      </c>
      <c r="D5" s="351" t="s">
        <v>34</v>
      </c>
      <c r="E5" s="351" t="s">
        <v>35</v>
      </c>
      <c r="F5" s="351" t="s">
        <v>33</v>
      </c>
      <c r="G5" s="351" t="s">
        <v>34</v>
      </c>
      <c r="H5" s="351" t="s">
        <v>35</v>
      </c>
    </row>
    <row r="6" spans="1:8" ht="26.4" customHeight="1">
      <c r="A6" s="791"/>
      <c r="B6" s="352" t="s">
        <v>561</v>
      </c>
      <c r="C6" s="796"/>
      <c r="D6" s="797"/>
      <c r="E6" s="797"/>
      <c r="F6" s="797"/>
      <c r="G6" s="797"/>
      <c r="H6" s="798"/>
    </row>
    <row r="7" spans="1:8" ht="23.1" customHeight="1">
      <c r="A7" s="353">
        <v>1</v>
      </c>
      <c r="B7" s="354" t="s">
        <v>562</v>
      </c>
      <c r="C7" s="560">
        <f>SUM(C8:C10)</f>
        <v>240414606.98999998</v>
      </c>
      <c r="D7" s="560">
        <f>SUM(D8:D10)</f>
        <v>274750444.42999995</v>
      </c>
      <c r="E7" s="559">
        <f>C7+D7</f>
        <v>515165051.41999996</v>
      </c>
      <c r="F7" s="560">
        <v>215294778.39702597</v>
      </c>
      <c r="G7" s="560">
        <v>321867565.39924157</v>
      </c>
      <c r="H7" s="559">
        <f>F7+G7</f>
        <v>537162343.79626751</v>
      </c>
    </row>
    <row r="8" spans="1:8">
      <c r="A8" s="353">
        <v>1.1000000000000001</v>
      </c>
      <c r="B8" s="355" t="s">
        <v>563</v>
      </c>
      <c r="C8" s="560">
        <v>232878915.59999999</v>
      </c>
      <c r="D8" s="560">
        <v>83164257.700000003</v>
      </c>
      <c r="E8" s="559">
        <f t="shared" ref="E8:E36" si="0">C8+D8</f>
        <v>316043173.30000001</v>
      </c>
      <c r="F8" s="560">
        <v>186551388.15000001</v>
      </c>
      <c r="G8" s="560">
        <v>86552480.379999995</v>
      </c>
      <c r="H8" s="559">
        <f t="shared" ref="H8:H36" si="1">F8+G8</f>
        <v>273103868.52999997</v>
      </c>
    </row>
    <row r="9" spans="1:8">
      <c r="A9" s="353">
        <v>1.2</v>
      </c>
      <c r="B9" s="355" t="s">
        <v>564</v>
      </c>
      <c r="C9" s="560">
        <v>6732864.3199999994</v>
      </c>
      <c r="D9" s="560">
        <v>74691112.199999988</v>
      </c>
      <c r="E9" s="559">
        <f t="shared" si="0"/>
        <v>81423976.519999981</v>
      </c>
      <c r="F9" s="560">
        <v>28155933.882149983</v>
      </c>
      <c r="G9" s="560">
        <v>61550471.837118752</v>
      </c>
      <c r="H9" s="559">
        <f t="shared" si="1"/>
        <v>89706405.719268739</v>
      </c>
    </row>
    <row r="10" spans="1:8">
      <c r="A10" s="353">
        <v>1.3</v>
      </c>
      <c r="B10" s="355" t="s">
        <v>565</v>
      </c>
      <c r="C10" s="560">
        <v>802827.07000000007</v>
      </c>
      <c r="D10" s="560">
        <v>116895074.53</v>
      </c>
      <c r="E10" s="559">
        <f t="shared" si="0"/>
        <v>117697901.59999999</v>
      </c>
      <c r="F10" s="560">
        <v>587456.36487597763</v>
      </c>
      <c r="G10" s="560">
        <v>173764613.18212286</v>
      </c>
      <c r="H10" s="559">
        <f t="shared" si="1"/>
        <v>174352069.54699883</v>
      </c>
    </row>
    <row r="11" spans="1:8">
      <c r="A11" s="353">
        <v>2</v>
      </c>
      <c r="B11" s="356" t="s">
        <v>566</v>
      </c>
      <c r="C11" s="560"/>
      <c r="D11" s="560"/>
      <c r="E11" s="559">
        <f t="shared" si="0"/>
        <v>0</v>
      </c>
      <c r="F11" s="560"/>
      <c r="G11" s="560"/>
      <c r="H11" s="559">
        <f t="shared" si="1"/>
        <v>0</v>
      </c>
    </row>
    <row r="12" spans="1:8">
      <c r="A12" s="353">
        <v>2.1</v>
      </c>
      <c r="B12" s="357" t="s">
        <v>567</v>
      </c>
      <c r="C12" s="560"/>
      <c r="D12" s="560"/>
      <c r="E12" s="559">
        <f t="shared" si="0"/>
        <v>0</v>
      </c>
      <c r="F12" s="560"/>
      <c r="G12" s="560"/>
      <c r="H12" s="559">
        <f t="shared" si="1"/>
        <v>0</v>
      </c>
    </row>
    <row r="13" spans="1:8" ht="26.4" customHeight="1">
      <c r="A13" s="353">
        <v>3</v>
      </c>
      <c r="B13" s="358" t="s">
        <v>568</v>
      </c>
      <c r="C13" s="560">
        <v>85501371</v>
      </c>
      <c r="D13" s="560">
        <v>0</v>
      </c>
      <c r="E13" s="559">
        <f t="shared" si="0"/>
        <v>85501371</v>
      </c>
      <c r="F13" s="560">
        <v>356535.25103073707</v>
      </c>
      <c r="G13" s="560">
        <v>0</v>
      </c>
      <c r="H13" s="559">
        <f t="shared" si="1"/>
        <v>356535.25103073707</v>
      </c>
    </row>
    <row r="14" spans="1:8" ht="26.4" customHeight="1">
      <c r="A14" s="353">
        <v>4</v>
      </c>
      <c r="B14" s="359" t="s">
        <v>569</v>
      </c>
      <c r="C14" s="560"/>
      <c r="D14" s="560"/>
      <c r="E14" s="559">
        <f t="shared" si="0"/>
        <v>0</v>
      </c>
      <c r="F14" s="560"/>
      <c r="G14" s="560"/>
      <c r="H14" s="559">
        <f t="shared" si="1"/>
        <v>0</v>
      </c>
    </row>
    <row r="15" spans="1:8" ht="24.6" customHeight="1">
      <c r="A15" s="353">
        <v>5</v>
      </c>
      <c r="B15" s="360" t="s">
        <v>570</v>
      </c>
      <c r="C15" s="557">
        <f>SUM(C16:C18)</f>
        <v>0</v>
      </c>
      <c r="D15" s="557">
        <f>SUM(D16:D18)</f>
        <v>0</v>
      </c>
      <c r="E15" s="556">
        <f t="shared" si="0"/>
        <v>0</v>
      </c>
      <c r="F15" s="557">
        <v>0</v>
      </c>
      <c r="G15" s="557">
        <v>0</v>
      </c>
      <c r="H15" s="556">
        <f t="shared" si="1"/>
        <v>0</v>
      </c>
    </row>
    <row r="16" spans="1:8">
      <c r="A16" s="353">
        <v>5.0999999999999996</v>
      </c>
      <c r="B16" s="361" t="s">
        <v>571</v>
      </c>
      <c r="C16" s="560"/>
      <c r="D16" s="560"/>
      <c r="E16" s="559">
        <f t="shared" si="0"/>
        <v>0</v>
      </c>
      <c r="F16" s="560"/>
      <c r="G16" s="560"/>
      <c r="H16" s="559">
        <f t="shared" si="1"/>
        <v>0</v>
      </c>
    </row>
    <row r="17" spans="1:8">
      <c r="A17" s="353">
        <v>5.2</v>
      </c>
      <c r="B17" s="361" t="s">
        <v>572</v>
      </c>
      <c r="C17" s="560"/>
      <c r="D17" s="560"/>
      <c r="E17" s="559">
        <f t="shared" si="0"/>
        <v>0</v>
      </c>
      <c r="F17" s="560"/>
      <c r="G17" s="560"/>
      <c r="H17" s="559">
        <f t="shared" si="1"/>
        <v>0</v>
      </c>
    </row>
    <row r="18" spans="1:8">
      <c r="A18" s="353">
        <v>5.3</v>
      </c>
      <c r="B18" s="362" t="s">
        <v>573</v>
      </c>
      <c r="C18" s="560"/>
      <c r="D18" s="560"/>
      <c r="E18" s="559">
        <f t="shared" si="0"/>
        <v>0</v>
      </c>
      <c r="F18" s="560"/>
      <c r="G18" s="560"/>
      <c r="H18" s="559">
        <f t="shared" si="1"/>
        <v>0</v>
      </c>
    </row>
    <row r="19" spans="1:8">
      <c r="A19" s="353">
        <v>6</v>
      </c>
      <c r="B19" s="358" t="s">
        <v>574</v>
      </c>
      <c r="C19" s="560">
        <f>SUM(C20:C21)</f>
        <v>2250652745.941493</v>
      </c>
      <c r="D19" s="560">
        <f>SUM(D20:D21)</f>
        <v>524339930.87771791</v>
      </c>
      <c r="E19" s="559">
        <f t="shared" si="0"/>
        <v>2774992676.819211</v>
      </c>
      <c r="F19" s="560">
        <v>1969706016.2319174</v>
      </c>
      <c r="G19" s="560">
        <v>477388592.43664134</v>
      </c>
      <c r="H19" s="559">
        <f t="shared" si="1"/>
        <v>2447094608.6685586</v>
      </c>
    </row>
    <row r="20" spans="1:8">
      <c r="A20" s="353">
        <v>6.1</v>
      </c>
      <c r="B20" s="361" t="s">
        <v>572</v>
      </c>
      <c r="C20" s="560">
        <v>219383490.51146302</v>
      </c>
      <c r="D20" s="560">
        <v>51308699.557589725</v>
      </c>
      <c r="E20" s="559">
        <f t="shared" si="0"/>
        <v>270692190.06905276</v>
      </c>
      <c r="F20" s="560">
        <v>234013689.79429081</v>
      </c>
      <c r="G20" s="560">
        <v>0</v>
      </c>
      <c r="H20" s="559">
        <f t="shared" si="1"/>
        <v>234013689.79429081</v>
      </c>
    </row>
    <row r="21" spans="1:8">
      <c r="A21" s="353">
        <v>6.2</v>
      </c>
      <c r="B21" s="362" t="s">
        <v>573</v>
      </c>
      <c r="C21" s="560">
        <v>2031269255.4300299</v>
      </c>
      <c r="D21" s="560">
        <v>473031231.3201282</v>
      </c>
      <c r="E21" s="559">
        <f t="shared" si="0"/>
        <v>2504300486.7501583</v>
      </c>
      <c r="F21" s="560">
        <v>1735692326.4376266</v>
      </c>
      <c r="G21" s="560">
        <v>477388592.43664134</v>
      </c>
      <c r="H21" s="559">
        <f t="shared" si="1"/>
        <v>2213080918.8742681</v>
      </c>
    </row>
    <row r="22" spans="1:8">
      <c r="A22" s="353">
        <v>7</v>
      </c>
      <c r="B22" s="356" t="s">
        <v>575</v>
      </c>
      <c r="C22" s="560">
        <v>106733.3</v>
      </c>
      <c r="D22" s="560"/>
      <c r="E22" s="559">
        <f t="shared" si="0"/>
        <v>106733.3</v>
      </c>
      <c r="F22" s="560">
        <v>106733.3</v>
      </c>
      <c r="G22" s="560">
        <v>0</v>
      </c>
      <c r="H22" s="559">
        <f t="shared" si="1"/>
        <v>106733.3</v>
      </c>
    </row>
    <row r="23" spans="1:8">
      <c r="A23" s="353">
        <v>8</v>
      </c>
      <c r="B23" s="363" t="s">
        <v>576</v>
      </c>
      <c r="C23" s="560"/>
      <c r="D23" s="560"/>
      <c r="E23" s="559">
        <f t="shared" si="0"/>
        <v>0</v>
      </c>
      <c r="F23" s="560">
        <v>0</v>
      </c>
      <c r="G23" s="560">
        <v>0</v>
      </c>
      <c r="H23" s="559">
        <f t="shared" si="1"/>
        <v>0</v>
      </c>
    </row>
    <row r="24" spans="1:8">
      <c r="A24" s="353">
        <v>9</v>
      </c>
      <c r="B24" s="359" t="s">
        <v>577</v>
      </c>
      <c r="C24" s="560">
        <f>SUM(C25:C26)</f>
        <v>182878808.20000002</v>
      </c>
      <c r="D24" s="560">
        <f>SUM(D25:D26)</f>
        <v>0</v>
      </c>
      <c r="E24" s="559">
        <f t="shared" si="0"/>
        <v>182878808.20000002</v>
      </c>
      <c r="F24" s="560">
        <v>182568558.53999999</v>
      </c>
      <c r="G24" s="560">
        <v>0</v>
      </c>
      <c r="H24" s="559">
        <f t="shared" si="1"/>
        <v>182568558.53999999</v>
      </c>
    </row>
    <row r="25" spans="1:8">
      <c r="A25" s="353">
        <v>9.1</v>
      </c>
      <c r="B25" s="361" t="s">
        <v>578</v>
      </c>
      <c r="C25" s="560">
        <v>180685706.40000001</v>
      </c>
      <c r="D25" s="560"/>
      <c r="E25" s="559">
        <f t="shared" si="0"/>
        <v>180685706.40000001</v>
      </c>
      <c r="F25" s="560">
        <v>179077563.34</v>
      </c>
      <c r="G25" s="560">
        <v>0</v>
      </c>
      <c r="H25" s="559">
        <f t="shared" si="1"/>
        <v>179077563.34</v>
      </c>
    </row>
    <row r="26" spans="1:8">
      <c r="A26" s="353">
        <v>9.1999999999999993</v>
      </c>
      <c r="B26" s="361" t="s">
        <v>579</v>
      </c>
      <c r="C26" s="560">
        <v>2193101.7999999998</v>
      </c>
      <c r="D26" s="560"/>
      <c r="E26" s="559">
        <f t="shared" si="0"/>
        <v>2193101.7999999998</v>
      </c>
      <c r="F26" s="560">
        <v>3490995.2</v>
      </c>
      <c r="G26" s="560">
        <v>0</v>
      </c>
      <c r="H26" s="559">
        <f t="shared" si="1"/>
        <v>3490995.2</v>
      </c>
    </row>
    <row r="27" spans="1:8">
      <c r="A27" s="353">
        <v>10</v>
      </c>
      <c r="B27" s="359" t="s">
        <v>580</v>
      </c>
      <c r="C27" s="560">
        <f>SUM(C28:C29)</f>
        <v>57297951.110000022</v>
      </c>
      <c r="D27" s="560">
        <f>SUM(D28:D29)</f>
        <v>0</v>
      </c>
      <c r="E27" s="559">
        <f t="shared" si="0"/>
        <v>57297951.110000022</v>
      </c>
      <c r="F27" s="560">
        <v>54986717.648767576</v>
      </c>
      <c r="G27" s="560">
        <v>0</v>
      </c>
      <c r="H27" s="559">
        <f t="shared" si="1"/>
        <v>54986717.648767576</v>
      </c>
    </row>
    <row r="28" spans="1:8">
      <c r="A28" s="353">
        <v>10.1</v>
      </c>
      <c r="B28" s="361" t="s">
        <v>581</v>
      </c>
      <c r="C28" s="560">
        <v>0</v>
      </c>
      <c r="D28" s="560">
        <v>0</v>
      </c>
      <c r="E28" s="559">
        <f t="shared" si="0"/>
        <v>0</v>
      </c>
      <c r="F28" s="560"/>
      <c r="G28" s="560"/>
      <c r="H28" s="559">
        <f t="shared" si="1"/>
        <v>0</v>
      </c>
    </row>
    <row r="29" spans="1:8">
      <c r="A29" s="353">
        <v>10.199999999999999</v>
      </c>
      <c r="B29" s="361" t="s">
        <v>582</v>
      </c>
      <c r="C29" s="560">
        <v>57297951.110000022</v>
      </c>
      <c r="D29" s="560"/>
      <c r="E29" s="559">
        <f t="shared" si="0"/>
        <v>57297951.110000022</v>
      </c>
      <c r="F29" s="560">
        <v>54986717.648767576</v>
      </c>
      <c r="G29" s="560">
        <v>0</v>
      </c>
      <c r="H29" s="559">
        <f t="shared" si="1"/>
        <v>54986717.648767576</v>
      </c>
    </row>
    <row r="30" spans="1:8">
      <c r="A30" s="353">
        <v>11</v>
      </c>
      <c r="B30" s="359" t="s">
        <v>583</v>
      </c>
      <c r="C30" s="560">
        <f>SUM(C31:C32)</f>
        <v>1982360.89</v>
      </c>
      <c r="D30" s="560">
        <f>SUM(D31:D32)</f>
        <v>0</v>
      </c>
      <c r="E30" s="559">
        <f t="shared" si="0"/>
        <v>1982360.89</v>
      </c>
      <c r="F30" s="560">
        <v>3551649.65</v>
      </c>
      <c r="G30" s="560">
        <v>0</v>
      </c>
      <c r="H30" s="559">
        <f t="shared" si="1"/>
        <v>3551649.65</v>
      </c>
    </row>
    <row r="31" spans="1:8">
      <c r="A31" s="353">
        <v>11.1</v>
      </c>
      <c r="B31" s="361" t="s">
        <v>584</v>
      </c>
      <c r="C31" s="560">
        <v>1982360.89</v>
      </c>
      <c r="D31" s="560">
        <v>0</v>
      </c>
      <c r="E31" s="559">
        <f t="shared" si="0"/>
        <v>1982360.89</v>
      </c>
      <c r="F31" s="560">
        <v>3551649.65</v>
      </c>
      <c r="G31" s="560">
        <v>0</v>
      </c>
      <c r="H31" s="559">
        <f t="shared" si="1"/>
        <v>3551649.65</v>
      </c>
    </row>
    <row r="32" spans="1:8">
      <c r="A32" s="353">
        <v>11.2</v>
      </c>
      <c r="B32" s="361" t="s">
        <v>585</v>
      </c>
      <c r="C32" s="560">
        <v>0</v>
      </c>
      <c r="D32" s="560">
        <v>0</v>
      </c>
      <c r="E32" s="559">
        <f t="shared" si="0"/>
        <v>0</v>
      </c>
      <c r="F32" s="560">
        <v>0</v>
      </c>
      <c r="G32" s="560">
        <v>0</v>
      </c>
      <c r="H32" s="559">
        <f t="shared" si="1"/>
        <v>0</v>
      </c>
    </row>
    <row r="33" spans="1:8">
      <c r="A33" s="353">
        <v>13</v>
      </c>
      <c r="B33" s="359" t="s">
        <v>586</v>
      </c>
      <c r="C33" s="560">
        <v>27173502.090000004</v>
      </c>
      <c r="D33" s="560">
        <v>75308753.211594552</v>
      </c>
      <c r="E33" s="559">
        <f t="shared" si="0"/>
        <v>102482255.30159456</v>
      </c>
      <c r="F33" s="560">
        <v>20504213.72000001</v>
      </c>
      <c r="G33" s="560">
        <v>21280309.465722758</v>
      </c>
      <c r="H33" s="559">
        <f t="shared" si="1"/>
        <v>41784523.185722768</v>
      </c>
    </row>
    <row r="34" spans="1:8">
      <c r="A34" s="353">
        <v>13.1</v>
      </c>
      <c r="B34" s="364" t="s">
        <v>587</v>
      </c>
      <c r="C34" s="560">
        <v>1507138.18</v>
      </c>
      <c r="D34" s="560">
        <v>0</v>
      </c>
      <c r="E34" s="559">
        <f t="shared" si="0"/>
        <v>1507138.18</v>
      </c>
      <c r="F34" s="560">
        <v>1083430.55</v>
      </c>
      <c r="G34" s="560">
        <v>0</v>
      </c>
      <c r="H34" s="559">
        <f t="shared" si="1"/>
        <v>1083430.55</v>
      </c>
    </row>
    <row r="35" spans="1:8">
      <c r="A35" s="353">
        <v>13.2</v>
      </c>
      <c r="B35" s="364" t="s">
        <v>588</v>
      </c>
      <c r="C35" s="560"/>
      <c r="D35" s="560"/>
      <c r="E35" s="559">
        <f t="shared" si="0"/>
        <v>0</v>
      </c>
      <c r="F35" s="560"/>
      <c r="G35" s="560"/>
      <c r="H35" s="559">
        <f t="shared" si="1"/>
        <v>0</v>
      </c>
    </row>
    <row r="36" spans="1:8">
      <c r="A36" s="353">
        <v>14</v>
      </c>
      <c r="B36" s="365" t="s">
        <v>589</v>
      </c>
      <c r="C36" s="560">
        <f>SUM(C7,C11,C13,C14,C15,C19,C22,C23,C24,C27,C30,C33)</f>
        <v>2846008079.521493</v>
      </c>
      <c r="D36" s="560">
        <f>SUM(D7,D11,D13,D14,D15,D19,D22,D23,D24,D27,D30,D33)</f>
        <v>874399128.51931238</v>
      </c>
      <c r="E36" s="559">
        <f t="shared" si="0"/>
        <v>3720407208.0408053</v>
      </c>
      <c r="F36" s="560">
        <f>SUM(F7,F11,F13,F14,F15,F19,F22,F23,F24,F27,F30,F33)</f>
        <v>2447075202.7387414</v>
      </c>
      <c r="G36" s="560">
        <f>SUM(G7,G11,G13,G14,G15,G19,G22,G23,G24,G27,G30,G33)</f>
        <v>820536467.3016057</v>
      </c>
      <c r="H36" s="559">
        <f t="shared" si="1"/>
        <v>3267611670.0403471</v>
      </c>
    </row>
    <row r="37" spans="1:8" ht="20.25" customHeight="1">
      <c r="A37" s="353"/>
      <c r="B37" s="366" t="s">
        <v>590</v>
      </c>
      <c r="C37" s="788"/>
      <c r="D37" s="789"/>
      <c r="E37" s="789"/>
      <c r="F37" s="789"/>
      <c r="G37" s="789"/>
      <c r="H37" s="790"/>
    </row>
    <row r="38" spans="1:8">
      <c r="A38" s="353">
        <v>15</v>
      </c>
      <c r="B38" s="367" t="s">
        <v>591</v>
      </c>
      <c r="C38" s="560">
        <v>4042788.3400000003</v>
      </c>
      <c r="D38" s="560">
        <v>26810187.48</v>
      </c>
      <c r="E38" s="559">
        <f>C38+D38</f>
        <v>30852975.82</v>
      </c>
      <c r="F38" s="560">
        <v>2772954.92</v>
      </c>
      <c r="G38" s="560">
        <v>32619363.439999998</v>
      </c>
      <c r="H38" s="559">
        <f>F38+G38</f>
        <v>35392318.359999999</v>
      </c>
    </row>
    <row r="39" spans="1:8">
      <c r="A39" s="368">
        <v>15.1</v>
      </c>
      <c r="B39" s="369" t="s">
        <v>567</v>
      </c>
      <c r="C39" s="560"/>
      <c r="D39" s="560"/>
      <c r="E39" s="559">
        <f t="shared" ref="E39:E53" si="2">C39+D39</f>
        <v>0</v>
      </c>
      <c r="F39" s="560"/>
      <c r="G39" s="560"/>
      <c r="H39" s="559">
        <f t="shared" ref="H39:H53" si="3">F39+G39</f>
        <v>0</v>
      </c>
    </row>
    <row r="40" spans="1:8" ht="24" customHeight="1">
      <c r="A40" s="368">
        <v>16</v>
      </c>
      <c r="B40" s="356" t="s">
        <v>592</v>
      </c>
      <c r="C40" s="560">
        <v>31843819.819999997</v>
      </c>
      <c r="D40" s="560">
        <v>0</v>
      </c>
      <c r="E40" s="559">
        <f t="shared" si="2"/>
        <v>31843819.819999997</v>
      </c>
      <c r="F40" s="560">
        <v>14986722.34</v>
      </c>
      <c r="G40" s="560">
        <v>399548.29</v>
      </c>
      <c r="H40" s="559">
        <f t="shared" si="3"/>
        <v>15386270.629999999</v>
      </c>
    </row>
    <row r="41" spans="1:8">
      <c r="A41" s="368">
        <v>17</v>
      </c>
      <c r="B41" s="356" t="s">
        <v>593</v>
      </c>
      <c r="C41" s="560">
        <f>SUM(C42:C45)</f>
        <v>2284140170.7199998</v>
      </c>
      <c r="D41" s="560">
        <f>SUM(D42:D45)</f>
        <v>808513897.67530417</v>
      </c>
      <c r="E41" s="559">
        <f t="shared" si="2"/>
        <v>3092654068.3953037</v>
      </c>
      <c r="F41" s="560">
        <v>1944071937.2</v>
      </c>
      <c r="G41" s="560">
        <v>758979972.10268152</v>
      </c>
      <c r="H41" s="559">
        <f t="shared" si="3"/>
        <v>2703051909.3026814</v>
      </c>
    </row>
    <row r="42" spans="1:8">
      <c r="A42" s="368">
        <v>17.100000000000001</v>
      </c>
      <c r="B42" s="370" t="s">
        <v>594</v>
      </c>
      <c r="C42" s="560">
        <v>2032974977.2999997</v>
      </c>
      <c r="D42" s="560">
        <v>740548708.79530418</v>
      </c>
      <c r="E42" s="559">
        <f t="shared" si="2"/>
        <v>2773523686.095304</v>
      </c>
      <c r="F42" s="560">
        <v>1761159482.9200001</v>
      </c>
      <c r="G42" s="560">
        <v>663043914.22268152</v>
      </c>
      <c r="H42" s="559">
        <f t="shared" si="3"/>
        <v>2424203397.1426816</v>
      </c>
    </row>
    <row r="43" spans="1:8">
      <c r="A43" s="368">
        <v>17.2</v>
      </c>
      <c r="B43" s="371" t="s">
        <v>595</v>
      </c>
      <c r="C43" s="560">
        <v>251165193.41999999</v>
      </c>
      <c r="D43" s="560">
        <v>67965188.88000001</v>
      </c>
      <c r="E43" s="559">
        <f t="shared" si="2"/>
        <v>319130382.30000001</v>
      </c>
      <c r="F43" s="560">
        <v>182912454.28</v>
      </c>
      <c r="G43" s="560">
        <v>95936057.88000001</v>
      </c>
      <c r="H43" s="559">
        <f t="shared" si="3"/>
        <v>278848512.16000003</v>
      </c>
    </row>
    <row r="44" spans="1:8">
      <c r="A44" s="368">
        <v>17.3</v>
      </c>
      <c r="B44" s="370" t="s">
        <v>596</v>
      </c>
      <c r="C44" s="560">
        <v>0</v>
      </c>
      <c r="D44" s="560">
        <v>0</v>
      </c>
      <c r="E44" s="559">
        <f t="shared" si="2"/>
        <v>0</v>
      </c>
      <c r="F44" s="560">
        <v>0</v>
      </c>
      <c r="G44" s="560">
        <v>0</v>
      </c>
      <c r="H44" s="559">
        <f t="shared" si="3"/>
        <v>0</v>
      </c>
    </row>
    <row r="45" spans="1:8">
      <c r="A45" s="368">
        <v>17.399999999999999</v>
      </c>
      <c r="B45" s="370" t="s">
        <v>597</v>
      </c>
      <c r="C45" s="560"/>
      <c r="D45" s="560"/>
      <c r="E45" s="559">
        <f t="shared" si="2"/>
        <v>0</v>
      </c>
      <c r="F45" s="560"/>
      <c r="G45" s="560"/>
      <c r="H45" s="559">
        <f t="shared" si="3"/>
        <v>0</v>
      </c>
    </row>
    <row r="46" spans="1:8">
      <c r="A46" s="368">
        <v>18</v>
      </c>
      <c r="B46" s="372" t="s">
        <v>598</v>
      </c>
      <c r="C46" s="560">
        <v>1065801.0444837108</v>
      </c>
      <c r="D46" s="560">
        <v>105425.64397624628</v>
      </c>
      <c r="E46" s="559">
        <f t="shared" si="2"/>
        <v>1171226.688459957</v>
      </c>
      <c r="F46" s="560">
        <v>1306211.30110887</v>
      </c>
      <c r="G46" s="560">
        <v>240966.0806257021</v>
      </c>
      <c r="H46" s="559">
        <f t="shared" si="3"/>
        <v>1547177.3817345721</v>
      </c>
    </row>
    <row r="47" spans="1:8">
      <c r="A47" s="368">
        <v>19</v>
      </c>
      <c r="B47" s="372" t="s">
        <v>599</v>
      </c>
      <c r="C47" s="560">
        <f>SUM(C48:C49)</f>
        <v>23047710.300000001</v>
      </c>
      <c r="D47" s="560">
        <f>SUM(D48:D49)</f>
        <v>0</v>
      </c>
      <c r="E47" s="559">
        <f t="shared" si="2"/>
        <v>23047710.300000001</v>
      </c>
      <c r="F47" s="560">
        <v>3301285.6295417668</v>
      </c>
      <c r="G47" s="560">
        <v>0</v>
      </c>
      <c r="H47" s="559">
        <f t="shared" si="3"/>
        <v>3301285.6295417668</v>
      </c>
    </row>
    <row r="48" spans="1:8">
      <c r="A48" s="368">
        <v>19.100000000000001</v>
      </c>
      <c r="B48" s="373" t="s">
        <v>600</v>
      </c>
      <c r="C48" s="560">
        <v>5403396.5300000003</v>
      </c>
      <c r="D48" s="560">
        <v>0</v>
      </c>
      <c r="E48" s="559">
        <f t="shared" si="2"/>
        <v>5403396.5300000003</v>
      </c>
      <c r="F48" s="560">
        <v>1050000</v>
      </c>
      <c r="G48" s="560">
        <v>0</v>
      </c>
      <c r="H48" s="559">
        <f t="shared" si="3"/>
        <v>1050000</v>
      </c>
    </row>
    <row r="49" spans="1:8">
      <c r="A49" s="368">
        <v>19.2</v>
      </c>
      <c r="B49" s="374" t="s">
        <v>601</v>
      </c>
      <c r="C49" s="560">
        <v>17644313.77</v>
      </c>
      <c r="D49" s="560">
        <v>0</v>
      </c>
      <c r="E49" s="559">
        <f t="shared" si="2"/>
        <v>17644313.77</v>
      </c>
      <c r="F49" s="560">
        <v>2251285.6295417668</v>
      </c>
      <c r="G49" s="560">
        <v>0</v>
      </c>
      <c r="H49" s="559">
        <f t="shared" si="3"/>
        <v>2251285.6295417668</v>
      </c>
    </row>
    <row r="50" spans="1:8">
      <c r="A50" s="368">
        <v>20</v>
      </c>
      <c r="B50" s="375" t="s">
        <v>602</v>
      </c>
      <c r="C50" s="560">
        <v>6487030</v>
      </c>
      <c r="D50" s="560">
        <v>82980974.988355994</v>
      </c>
      <c r="E50" s="559">
        <f t="shared" si="2"/>
        <v>89468004.988355994</v>
      </c>
      <c r="F50" s="560">
        <v>6487029.5999999996</v>
      </c>
      <c r="G50" s="560">
        <v>106065990.945694</v>
      </c>
      <c r="H50" s="559">
        <f t="shared" si="3"/>
        <v>112553020.54569399</v>
      </c>
    </row>
    <row r="51" spans="1:8">
      <c r="A51" s="368">
        <v>21</v>
      </c>
      <c r="B51" s="363" t="s">
        <v>603</v>
      </c>
      <c r="C51" s="560">
        <v>21999157.699999999</v>
      </c>
      <c r="D51" s="560">
        <v>3187639.02</v>
      </c>
      <c r="E51" s="559">
        <f t="shared" si="2"/>
        <v>25186796.719999999</v>
      </c>
      <c r="F51" s="560">
        <v>20675439.462688033</v>
      </c>
      <c r="G51" s="560">
        <v>4437257.8104327964</v>
      </c>
      <c r="H51" s="559">
        <f t="shared" si="3"/>
        <v>25112697.273120828</v>
      </c>
    </row>
    <row r="52" spans="1:8">
      <c r="A52" s="368">
        <v>21.1</v>
      </c>
      <c r="B52" s="371" t="s">
        <v>604</v>
      </c>
      <c r="C52" s="560">
        <v>119845.15</v>
      </c>
      <c r="D52" s="560">
        <v>0</v>
      </c>
      <c r="E52" s="559">
        <f t="shared" si="2"/>
        <v>119845.15</v>
      </c>
      <c r="F52" s="560">
        <v>187396.77</v>
      </c>
      <c r="G52" s="560">
        <v>0</v>
      </c>
      <c r="H52" s="559">
        <f t="shared" si="3"/>
        <v>187396.77</v>
      </c>
    </row>
    <row r="53" spans="1:8">
      <c r="A53" s="368">
        <v>22</v>
      </c>
      <c r="B53" s="376" t="s">
        <v>605</v>
      </c>
      <c r="C53" s="560">
        <f>SUM(C38,C40,C41,C46,C47,C50,C51)</f>
        <v>2372626477.9244833</v>
      </c>
      <c r="D53" s="560">
        <f>SUM(D38,D40,D41,D46,D47,D50,D51)</f>
        <v>921598124.80763638</v>
      </c>
      <c r="E53" s="559">
        <f t="shared" si="2"/>
        <v>3294224602.7321196</v>
      </c>
      <c r="F53" s="560">
        <f>SUM(F38,F40,F41,F46,F47,F50,F51)</f>
        <v>1993601580.4533386</v>
      </c>
      <c r="G53" s="560">
        <f>SUM(G38,G40,G41,G46,G47,G50,G51)</f>
        <v>902743098.66943395</v>
      </c>
      <c r="H53" s="559">
        <f t="shared" si="3"/>
        <v>2896344679.1227727</v>
      </c>
    </row>
    <row r="54" spans="1:8" ht="18" customHeight="1">
      <c r="A54" s="368"/>
      <c r="B54" s="377" t="s">
        <v>606</v>
      </c>
      <c r="C54" s="788"/>
      <c r="D54" s="789"/>
      <c r="E54" s="789"/>
      <c r="F54" s="789"/>
      <c r="G54" s="789"/>
      <c r="H54" s="790"/>
    </row>
    <row r="55" spans="1:8">
      <c r="A55" s="368">
        <v>23</v>
      </c>
      <c r="B55" s="375" t="s">
        <v>607</v>
      </c>
      <c r="C55" s="560">
        <v>54628742.530000001</v>
      </c>
      <c r="D55" s="560"/>
      <c r="E55" s="559">
        <f>C55+D55</f>
        <v>54628742.530000001</v>
      </c>
      <c r="F55" s="560">
        <v>54628742.530000001</v>
      </c>
      <c r="G55" s="560"/>
      <c r="H55" s="559">
        <f>F55+G55</f>
        <v>54628742.530000001</v>
      </c>
    </row>
    <row r="56" spans="1:8">
      <c r="A56" s="368">
        <v>24</v>
      </c>
      <c r="B56" s="375" t="s">
        <v>608</v>
      </c>
      <c r="C56" s="560">
        <v>61390.64</v>
      </c>
      <c r="D56" s="560"/>
      <c r="E56" s="559">
        <f t="shared" ref="E56:E69" si="4">C56+D56</f>
        <v>61390.64</v>
      </c>
      <c r="F56" s="560">
        <v>61390.64</v>
      </c>
      <c r="G56" s="560"/>
      <c r="H56" s="559">
        <f t="shared" ref="H56:H69" si="5">F56+G56</f>
        <v>61390.64</v>
      </c>
    </row>
    <row r="57" spans="1:8">
      <c r="A57" s="368">
        <v>25</v>
      </c>
      <c r="B57" s="372" t="s">
        <v>609</v>
      </c>
      <c r="C57" s="560">
        <v>41370267.239999995</v>
      </c>
      <c r="D57" s="560"/>
      <c r="E57" s="559">
        <f t="shared" si="4"/>
        <v>41370267.239999995</v>
      </c>
      <c r="F57" s="560">
        <v>41370267.239999995</v>
      </c>
      <c r="G57" s="560"/>
      <c r="H57" s="559">
        <f t="shared" si="5"/>
        <v>41370267.239999995</v>
      </c>
    </row>
    <row r="58" spans="1:8">
      <c r="A58" s="368">
        <v>26</v>
      </c>
      <c r="B58" s="372" t="s">
        <v>610</v>
      </c>
      <c r="C58" s="560">
        <v>-10154020.07</v>
      </c>
      <c r="D58" s="560"/>
      <c r="E58" s="559">
        <f t="shared" si="4"/>
        <v>-10154020.07</v>
      </c>
      <c r="F58" s="560">
        <v>-10154020.07</v>
      </c>
      <c r="G58" s="560"/>
      <c r="H58" s="559">
        <f t="shared" si="5"/>
        <v>-10154020.07</v>
      </c>
    </row>
    <row r="59" spans="1:8">
      <c r="A59" s="368">
        <v>27</v>
      </c>
      <c r="B59" s="372" t="s">
        <v>611</v>
      </c>
      <c r="C59" s="560">
        <f>SUM(C60:C61)</f>
        <v>0</v>
      </c>
      <c r="D59" s="560">
        <f>SUM(D60:D61)</f>
        <v>0</v>
      </c>
      <c r="E59" s="559">
        <f t="shared" si="4"/>
        <v>0</v>
      </c>
      <c r="F59" s="560">
        <v>0</v>
      </c>
      <c r="G59" s="560">
        <v>0</v>
      </c>
      <c r="H59" s="559">
        <f t="shared" si="5"/>
        <v>0</v>
      </c>
    </row>
    <row r="60" spans="1:8">
      <c r="A60" s="368">
        <v>27.1</v>
      </c>
      <c r="B60" s="370" t="s">
        <v>612</v>
      </c>
      <c r="C60" s="560"/>
      <c r="D60" s="560"/>
      <c r="E60" s="559">
        <f t="shared" si="4"/>
        <v>0</v>
      </c>
      <c r="F60" s="560">
        <v>0</v>
      </c>
      <c r="G60" s="560"/>
      <c r="H60" s="559">
        <f t="shared" si="5"/>
        <v>0</v>
      </c>
    </row>
    <row r="61" spans="1:8">
      <c r="A61" s="368">
        <v>27.2</v>
      </c>
      <c r="B61" s="370" t="s">
        <v>613</v>
      </c>
      <c r="C61" s="560"/>
      <c r="D61" s="560"/>
      <c r="E61" s="559">
        <f t="shared" si="4"/>
        <v>0</v>
      </c>
      <c r="F61" s="560">
        <v>0</v>
      </c>
      <c r="G61" s="560"/>
      <c r="H61" s="559">
        <f t="shared" si="5"/>
        <v>0</v>
      </c>
    </row>
    <row r="62" spans="1:8">
      <c r="A62" s="368">
        <v>28</v>
      </c>
      <c r="B62" s="378" t="s">
        <v>614</v>
      </c>
      <c r="C62" s="560"/>
      <c r="D62" s="560"/>
      <c r="E62" s="559">
        <f t="shared" si="4"/>
        <v>0</v>
      </c>
      <c r="F62" s="560"/>
      <c r="G62" s="560"/>
      <c r="H62" s="559">
        <f t="shared" si="5"/>
        <v>0</v>
      </c>
    </row>
    <row r="63" spans="1:8">
      <c r="A63" s="368">
        <v>29</v>
      </c>
      <c r="B63" s="372" t="s">
        <v>615</v>
      </c>
      <c r="C63" s="560">
        <f>SUM(C64:C66)</f>
        <v>22084149.190000001</v>
      </c>
      <c r="D63" s="560">
        <f>SUM(D64:D66)</f>
        <v>0</v>
      </c>
      <c r="E63" s="559">
        <f t="shared" si="4"/>
        <v>22084149.190000001</v>
      </c>
      <c r="F63" s="560">
        <v>22140286.210000001</v>
      </c>
      <c r="G63" s="560">
        <v>0</v>
      </c>
      <c r="H63" s="559">
        <f t="shared" si="5"/>
        <v>22140286.210000001</v>
      </c>
    </row>
    <row r="64" spans="1:8">
      <c r="A64" s="368">
        <v>29.1</v>
      </c>
      <c r="B64" s="362" t="s">
        <v>616</v>
      </c>
      <c r="C64" s="560">
        <v>22084149.190000001</v>
      </c>
      <c r="D64" s="560"/>
      <c r="E64" s="559">
        <f t="shared" si="4"/>
        <v>22084149.190000001</v>
      </c>
      <c r="F64" s="560">
        <v>22140286.210000001</v>
      </c>
      <c r="G64" s="560"/>
      <c r="H64" s="559">
        <f t="shared" si="5"/>
        <v>22140286.210000001</v>
      </c>
    </row>
    <row r="65" spans="1:8" ht="24.9" customHeight="1">
      <c r="A65" s="368">
        <v>29.2</v>
      </c>
      <c r="B65" s="386" t="s">
        <v>617</v>
      </c>
      <c r="C65" s="560"/>
      <c r="D65" s="560"/>
      <c r="E65" s="559">
        <f t="shared" si="4"/>
        <v>0</v>
      </c>
      <c r="F65" s="560"/>
      <c r="G65" s="560"/>
      <c r="H65" s="559">
        <f t="shared" si="5"/>
        <v>0</v>
      </c>
    </row>
    <row r="66" spans="1:8" ht="22.5" customHeight="1">
      <c r="A66" s="368">
        <v>29.3</v>
      </c>
      <c r="B66" s="386" t="s">
        <v>618</v>
      </c>
      <c r="C66" s="560"/>
      <c r="D66" s="560"/>
      <c r="E66" s="559">
        <f t="shared" si="4"/>
        <v>0</v>
      </c>
      <c r="F66" s="560"/>
      <c r="G66" s="560"/>
      <c r="H66" s="559">
        <f t="shared" si="5"/>
        <v>0</v>
      </c>
    </row>
    <row r="67" spans="1:8">
      <c r="A67" s="368">
        <v>30</v>
      </c>
      <c r="B67" s="359" t="s">
        <v>619</v>
      </c>
      <c r="C67" s="560">
        <v>318192075.75215179</v>
      </c>
      <c r="D67" s="560"/>
      <c r="E67" s="559">
        <f t="shared" si="4"/>
        <v>318192075.75215179</v>
      </c>
      <c r="F67" s="560">
        <v>263220324.36730826</v>
      </c>
      <c r="G67" s="560"/>
      <c r="H67" s="559">
        <f t="shared" si="5"/>
        <v>263220324.36730826</v>
      </c>
    </row>
    <row r="68" spans="1:8">
      <c r="A68" s="368">
        <v>31</v>
      </c>
      <c r="B68" s="379" t="s">
        <v>620</v>
      </c>
      <c r="C68" s="560">
        <f>SUM(C55,C56,C57,C58,C59,C62,C63,C67)</f>
        <v>426182605.28215182</v>
      </c>
      <c r="D68" s="560">
        <f>SUM(D55,D56,D57,D58,D59,D62,D63,D67)</f>
        <v>0</v>
      </c>
      <c r="E68" s="559">
        <f t="shared" si="4"/>
        <v>426182605.28215182</v>
      </c>
      <c r="F68" s="560">
        <f>SUM(F55,F56,F57,F58,F59,F62,F63,F67)</f>
        <v>371266990.91730827</v>
      </c>
      <c r="G68" s="560">
        <f>SUM(G55,G56,G57,G58,G59,G62,G63,G67)</f>
        <v>0</v>
      </c>
      <c r="H68" s="559">
        <f t="shared" si="5"/>
        <v>371266990.91730827</v>
      </c>
    </row>
    <row r="69" spans="1:8">
      <c r="A69" s="368">
        <v>32</v>
      </c>
      <c r="B69" s="380" t="s">
        <v>621</v>
      </c>
      <c r="C69" s="560">
        <f>SUM(C53,C68)</f>
        <v>2798809083.206635</v>
      </c>
      <c r="D69" s="560">
        <f>SUM(D53,D68)</f>
        <v>921598124.80763638</v>
      </c>
      <c r="E69" s="559">
        <f t="shared" si="4"/>
        <v>3720407208.0142713</v>
      </c>
      <c r="F69" s="560">
        <f>SUM(F53,F68)</f>
        <v>2364868571.370647</v>
      </c>
      <c r="G69" s="560">
        <f>SUM(G53,G68)</f>
        <v>902743098.66943395</v>
      </c>
      <c r="H69" s="559">
        <f t="shared" si="5"/>
        <v>3267611670.040081</v>
      </c>
    </row>
  </sheetData>
  <mergeCells count="7">
    <mergeCell ref="C54:H54"/>
    <mergeCell ref="A4:A6"/>
    <mergeCell ref="B4:B5"/>
    <mergeCell ref="C4:E4"/>
    <mergeCell ref="F4:H4"/>
    <mergeCell ref="C6:H6"/>
    <mergeCell ref="C37:H37"/>
  </mergeCells>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G28" sqref="G28"/>
    </sheetView>
  </sheetViews>
  <sheetFormatPr defaultRowHeight="14.4"/>
  <cols>
    <col min="2" max="2" width="66.5546875" customWidth="1"/>
    <col min="3" max="8" width="13.33203125" customWidth="1"/>
  </cols>
  <sheetData>
    <row r="1" spans="1:8" s="5" customFormat="1" ht="13.8">
      <c r="A1" s="2" t="s">
        <v>31</v>
      </c>
      <c r="B1" s="3" t="str">
        <f>'Info '!C2</f>
        <v>JSC "Liberty Bank"</v>
      </c>
      <c r="C1" s="3"/>
      <c r="D1" s="4"/>
      <c r="E1" s="4"/>
      <c r="F1" s="4"/>
      <c r="G1" s="4"/>
    </row>
    <row r="2" spans="1:8" s="5" customFormat="1" ht="13.8">
      <c r="A2" s="2" t="s">
        <v>32</v>
      </c>
      <c r="B2" s="591">
        <f>'1. key ratios '!B2</f>
        <v>45016</v>
      </c>
      <c r="C2" s="6"/>
      <c r="D2" s="7"/>
      <c r="E2" s="7"/>
      <c r="F2" s="7"/>
      <c r="G2" s="7"/>
      <c r="H2" s="8"/>
    </row>
    <row r="4" spans="1:8">
      <c r="A4" s="799" t="s">
        <v>7</v>
      </c>
      <c r="B4" s="801" t="s">
        <v>622</v>
      </c>
      <c r="C4" s="794" t="s">
        <v>559</v>
      </c>
      <c r="D4" s="794"/>
      <c r="E4" s="794"/>
      <c r="F4" s="794" t="s">
        <v>560</v>
      </c>
      <c r="G4" s="794"/>
      <c r="H4" s="795"/>
    </row>
    <row r="5" spans="1:8" ht="15.6" customHeight="1">
      <c r="A5" s="800"/>
      <c r="B5" s="802"/>
      <c r="C5" s="383" t="s">
        <v>33</v>
      </c>
      <c r="D5" s="383" t="s">
        <v>34</v>
      </c>
      <c r="E5" s="383" t="s">
        <v>35</v>
      </c>
      <c r="F5" s="383" t="s">
        <v>33</v>
      </c>
      <c r="G5" s="383" t="s">
        <v>34</v>
      </c>
      <c r="H5" s="383" t="s">
        <v>35</v>
      </c>
    </row>
    <row r="6" spans="1:8">
      <c r="A6" s="384">
        <v>1</v>
      </c>
      <c r="B6" s="385" t="s">
        <v>623</v>
      </c>
      <c r="C6" s="560">
        <f>SUM(C7:C12)</f>
        <v>111585493.2698459</v>
      </c>
      <c r="D6" s="560">
        <f>SUM(D7:D12)</f>
        <v>11107174.84024757</v>
      </c>
      <c r="E6" s="559">
        <f>C6+D6</f>
        <v>122692668.11009347</v>
      </c>
      <c r="F6" s="560">
        <f>SUM(F7:F12)</f>
        <v>91717579.330680445</v>
      </c>
      <c r="G6" s="560">
        <f>SUM(G7:G12)</f>
        <v>7289049.1542913597</v>
      </c>
      <c r="H6" s="559">
        <f>F6+G6</f>
        <v>99006628.484971806</v>
      </c>
    </row>
    <row r="7" spans="1:8">
      <c r="A7" s="384">
        <v>1.1000000000000001</v>
      </c>
      <c r="B7" s="386" t="s">
        <v>566</v>
      </c>
      <c r="C7" s="560"/>
      <c r="D7" s="560"/>
      <c r="E7" s="559">
        <f t="shared" ref="E7:E45" si="0">C7+D7</f>
        <v>0</v>
      </c>
      <c r="F7" s="560"/>
      <c r="G7" s="560"/>
      <c r="H7" s="559">
        <f t="shared" ref="H7:H45" si="1">F7+G7</f>
        <v>0</v>
      </c>
    </row>
    <row r="8" spans="1:8">
      <c r="A8" s="384">
        <v>1.2</v>
      </c>
      <c r="B8" s="386" t="s">
        <v>568</v>
      </c>
      <c r="C8" s="560"/>
      <c r="D8" s="560"/>
      <c r="E8" s="559">
        <f t="shared" si="0"/>
        <v>0</v>
      </c>
      <c r="F8" s="560"/>
      <c r="G8" s="560"/>
      <c r="H8" s="559">
        <f t="shared" si="1"/>
        <v>0</v>
      </c>
    </row>
    <row r="9" spans="1:8" ht="21.6" customHeight="1">
      <c r="A9" s="384">
        <v>1.3</v>
      </c>
      <c r="B9" s="386" t="s">
        <v>624</v>
      </c>
      <c r="C9" s="560"/>
      <c r="D9" s="560"/>
      <c r="E9" s="559">
        <f t="shared" si="0"/>
        <v>0</v>
      </c>
      <c r="F9" s="560"/>
      <c r="G9" s="560"/>
      <c r="H9" s="559">
        <f t="shared" si="1"/>
        <v>0</v>
      </c>
    </row>
    <row r="10" spans="1:8">
      <c r="A10" s="384">
        <v>1.4</v>
      </c>
      <c r="B10" s="386" t="s">
        <v>570</v>
      </c>
      <c r="C10" s="560"/>
      <c r="D10" s="560"/>
      <c r="E10" s="559">
        <f t="shared" si="0"/>
        <v>0</v>
      </c>
      <c r="F10" s="560"/>
      <c r="G10" s="560"/>
      <c r="H10" s="559">
        <f t="shared" si="1"/>
        <v>0</v>
      </c>
    </row>
    <row r="11" spans="1:8">
      <c r="A11" s="384">
        <v>1.5</v>
      </c>
      <c r="B11" s="386" t="s">
        <v>574</v>
      </c>
      <c r="C11" s="560">
        <v>108835827.7898459</v>
      </c>
      <c r="D11" s="560">
        <v>11007756.49024757</v>
      </c>
      <c r="E11" s="559">
        <f t="shared" si="0"/>
        <v>119843584.28009346</v>
      </c>
      <c r="F11" s="560">
        <v>88844855.694693446</v>
      </c>
      <c r="G11" s="560">
        <v>7289049.1542913597</v>
      </c>
      <c r="H11" s="559">
        <f t="shared" si="1"/>
        <v>96133904.848984808</v>
      </c>
    </row>
    <row r="12" spans="1:8">
      <c r="A12" s="384">
        <v>1.6</v>
      </c>
      <c r="B12" s="387" t="s">
        <v>456</v>
      </c>
      <c r="C12" s="560">
        <v>2749665.4800000004</v>
      </c>
      <c r="D12" s="560">
        <v>99418.349999999991</v>
      </c>
      <c r="E12" s="559">
        <f t="shared" si="0"/>
        <v>2849083.8300000005</v>
      </c>
      <c r="F12" s="560">
        <v>2872723.6359869991</v>
      </c>
      <c r="G12" s="560">
        <v>0</v>
      </c>
      <c r="H12" s="559">
        <f t="shared" si="1"/>
        <v>2872723.6359869991</v>
      </c>
    </row>
    <row r="13" spans="1:8">
      <c r="A13" s="384">
        <v>2</v>
      </c>
      <c r="B13" s="388" t="s">
        <v>625</v>
      </c>
      <c r="C13" s="560">
        <f>SUM(C14:C17)</f>
        <v>-50229243.33046452</v>
      </c>
      <c r="D13" s="560">
        <f>SUM(D14:D17)</f>
        <v>-3852512.4179007923</v>
      </c>
      <c r="E13" s="559">
        <f t="shared" si="0"/>
        <v>-54081755.748365313</v>
      </c>
      <c r="F13" s="560">
        <f>SUM(F14:F17)</f>
        <v>-38204411.198225997</v>
      </c>
      <c r="G13" s="560">
        <f>SUM(G14:G17)</f>
        <v>-3715458.8528750939</v>
      </c>
      <c r="H13" s="559">
        <f t="shared" si="1"/>
        <v>-41919870.051101089</v>
      </c>
    </row>
    <row r="14" spans="1:8">
      <c r="A14" s="384">
        <v>2.1</v>
      </c>
      <c r="B14" s="386" t="s">
        <v>626</v>
      </c>
      <c r="C14" s="560"/>
      <c r="D14" s="560"/>
      <c r="E14" s="559">
        <f t="shared" si="0"/>
        <v>0</v>
      </c>
      <c r="F14" s="560"/>
      <c r="G14" s="560"/>
      <c r="H14" s="559">
        <f t="shared" si="1"/>
        <v>0</v>
      </c>
    </row>
    <row r="15" spans="1:8" ht="24.6" customHeight="1">
      <c r="A15" s="384">
        <v>2.2000000000000002</v>
      </c>
      <c r="B15" s="386" t="s">
        <v>627</v>
      </c>
      <c r="C15" s="560"/>
      <c r="D15" s="560"/>
      <c r="E15" s="559">
        <f t="shared" si="0"/>
        <v>0</v>
      </c>
      <c r="F15" s="560"/>
      <c r="G15" s="560"/>
      <c r="H15" s="559">
        <f t="shared" si="1"/>
        <v>0</v>
      </c>
    </row>
    <row r="16" spans="1:8" ht="20.399999999999999" customHeight="1">
      <c r="A16" s="384">
        <v>2.2999999999999998</v>
      </c>
      <c r="B16" s="386" t="s">
        <v>628</v>
      </c>
      <c r="C16" s="560">
        <v>-50120308.070464522</v>
      </c>
      <c r="D16" s="560">
        <v>-3618263.3979007923</v>
      </c>
      <c r="E16" s="559">
        <f t="shared" si="0"/>
        <v>-53738571.468365312</v>
      </c>
      <c r="F16" s="560">
        <v>-37790301.458225995</v>
      </c>
      <c r="G16" s="560">
        <v>-3715458.8528750939</v>
      </c>
      <c r="H16" s="559">
        <f t="shared" si="1"/>
        <v>-41505760.311101086</v>
      </c>
    </row>
    <row r="17" spans="1:8">
      <c r="A17" s="384">
        <v>2.4</v>
      </c>
      <c r="B17" s="386" t="s">
        <v>629</v>
      </c>
      <c r="C17" s="560">
        <v>-108935.26000000001</v>
      </c>
      <c r="D17" s="560">
        <v>-234249.02</v>
      </c>
      <c r="E17" s="559">
        <f t="shared" si="0"/>
        <v>-343184.28</v>
      </c>
      <c r="F17" s="560">
        <v>-414109.74</v>
      </c>
      <c r="G17" s="560">
        <v>0</v>
      </c>
      <c r="H17" s="559">
        <f t="shared" si="1"/>
        <v>-414109.74</v>
      </c>
    </row>
    <row r="18" spans="1:8">
      <c r="A18" s="384">
        <v>3</v>
      </c>
      <c r="B18" s="388" t="s">
        <v>630</v>
      </c>
      <c r="C18" s="560">
        <v>0</v>
      </c>
      <c r="D18" s="560"/>
      <c r="E18" s="559">
        <f t="shared" si="0"/>
        <v>0</v>
      </c>
      <c r="F18" s="560"/>
      <c r="G18" s="560"/>
      <c r="H18" s="559">
        <f t="shared" si="1"/>
        <v>0</v>
      </c>
    </row>
    <row r="19" spans="1:8">
      <c r="A19" s="384">
        <v>4</v>
      </c>
      <c r="B19" s="388" t="s">
        <v>631</v>
      </c>
      <c r="C19" s="560">
        <v>8936910.1000000015</v>
      </c>
      <c r="D19" s="560">
        <v>2656298.7299999995</v>
      </c>
      <c r="E19" s="559">
        <f t="shared" si="0"/>
        <v>11593208.830000002</v>
      </c>
      <c r="F19" s="560">
        <v>7942871.0199999996</v>
      </c>
      <c r="G19" s="560">
        <v>0</v>
      </c>
      <c r="H19" s="559">
        <f t="shared" si="1"/>
        <v>7942871.0199999996</v>
      </c>
    </row>
    <row r="20" spans="1:8">
      <c r="A20" s="384">
        <v>5</v>
      </c>
      <c r="B20" s="388" t="s">
        <v>632</v>
      </c>
      <c r="C20" s="560">
        <v>-1247929.2000000004</v>
      </c>
      <c r="D20" s="560">
        <v>-4058799.91</v>
      </c>
      <c r="E20" s="559">
        <f t="shared" si="0"/>
        <v>-5306729.1100000003</v>
      </c>
      <c r="F20" s="560">
        <v>-3438753.0199999996</v>
      </c>
      <c r="G20" s="560">
        <v>0</v>
      </c>
      <c r="H20" s="559">
        <f t="shared" si="1"/>
        <v>-3438753.0199999996</v>
      </c>
    </row>
    <row r="21" spans="1:8" ht="24" customHeight="1">
      <c r="A21" s="384">
        <v>6</v>
      </c>
      <c r="B21" s="388" t="s">
        <v>633</v>
      </c>
      <c r="C21" s="560">
        <v>31828.400000000005</v>
      </c>
      <c r="D21" s="560">
        <v>0</v>
      </c>
      <c r="E21" s="559">
        <f t="shared" si="0"/>
        <v>31828.400000000005</v>
      </c>
      <c r="F21" s="560">
        <v>379381.79</v>
      </c>
      <c r="G21" s="560">
        <v>0</v>
      </c>
      <c r="H21" s="559">
        <f t="shared" si="1"/>
        <v>379381.79</v>
      </c>
    </row>
    <row r="22" spans="1:8" ht="18.600000000000001" customHeight="1">
      <c r="A22" s="384">
        <v>7</v>
      </c>
      <c r="B22" s="388" t="s">
        <v>634</v>
      </c>
      <c r="C22" s="560"/>
      <c r="D22" s="560"/>
      <c r="E22" s="559">
        <f t="shared" si="0"/>
        <v>0</v>
      </c>
      <c r="F22" s="560"/>
      <c r="G22" s="560"/>
      <c r="H22" s="559">
        <f t="shared" si="1"/>
        <v>0</v>
      </c>
    </row>
    <row r="23" spans="1:8" ht="25.5" customHeight="1">
      <c r="A23" s="384">
        <v>8</v>
      </c>
      <c r="B23" s="389" t="s">
        <v>635</v>
      </c>
      <c r="C23" s="560"/>
      <c r="D23" s="560"/>
      <c r="E23" s="559">
        <f t="shared" si="0"/>
        <v>0</v>
      </c>
      <c r="F23" s="560"/>
      <c r="G23" s="560"/>
      <c r="H23" s="559">
        <f t="shared" si="1"/>
        <v>0</v>
      </c>
    </row>
    <row r="24" spans="1:8" ht="34.5" customHeight="1">
      <c r="A24" s="384">
        <v>9</v>
      </c>
      <c r="B24" s="389" t="s">
        <v>636</v>
      </c>
      <c r="C24" s="560"/>
      <c r="D24" s="560"/>
      <c r="E24" s="559">
        <f t="shared" si="0"/>
        <v>0</v>
      </c>
      <c r="F24" s="560"/>
      <c r="G24" s="560"/>
      <c r="H24" s="559">
        <f t="shared" si="1"/>
        <v>0</v>
      </c>
    </row>
    <row r="25" spans="1:8">
      <c r="A25" s="384">
        <v>10</v>
      </c>
      <c r="B25" s="388" t="s">
        <v>637</v>
      </c>
      <c r="C25" s="560"/>
      <c r="D25" s="560"/>
      <c r="E25" s="559">
        <f t="shared" si="0"/>
        <v>0</v>
      </c>
      <c r="F25" s="560"/>
      <c r="G25" s="560"/>
      <c r="H25" s="559">
        <f t="shared" si="1"/>
        <v>0</v>
      </c>
    </row>
    <row r="26" spans="1:8">
      <c r="A26" s="384">
        <v>11</v>
      </c>
      <c r="B26" s="390" t="s">
        <v>638</v>
      </c>
      <c r="C26" s="560"/>
      <c r="D26" s="560"/>
      <c r="E26" s="559">
        <f t="shared" si="0"/>
        <v>0</v>
      </c>
      <c r="F26" s="560"/>
      <c r="G26" s="560"/>
      <c r="H26" s="559">
        <f t="shared" si="1"/>
        <v>0</v>
      </c>
    </row>
    <row r="27" spans="1:8">
      <c r="A27" s="384">
        <v>12</v>
      </c>
      <c r="B27" s="388" t="s">
        <v>639</v>
      </c>
      <c r="C27" s="560">
        <v>5087071.9399999976</v>
      </c>
      <c r="D27" s="560">
        <v>0</v>
      </c>
      <c r="E27" s="559">
        <f t="shared" si="0"/>
        <v>5087071.9399999976</v>
      </c>
      <c r="F27" s="560">
        <v>6072627.0300000068</v>
      </c>
      <c r="G27" s="560">
        <v>0</v>
      </c>
      <c r="H27" s="559">
        <f t="shared" si="1"/>
        <v>6072627.0300000068</v>
      </c>
    </row>
    <row r="28" spans="1:8">
      <c r="A28" s="384">
        <v>13</v>
      </c>
      <c r="B28" s="391" t="s">
        <v>640</v>
      </c>
      <c r="C28" s="560">
        <v>-7854402.7099999972</v>
      </c>
      <c r="D28" s="560"/>
      <c r="E28" s="559">
        <f t="shared" si="0"/>
        <v>-7854402.7099999972</v>
      </c>
      <c r="F28" s="560">
        <v>-183289.91988697555</v>
      </c>
      <c r="G28" s="560"/>
      <c r="H28" s="559">
        <f t="shared" si="1"/>
        <v>-183289.91988697555</v>
      </c>
    </row>
    <row r="29" spans="1:8">
      <c r="A29" s="384">
        <v>14</v>
      </c>
      <c r="B29" s="392" t="s">
        <v>641</v>
      </c>
      <c r="C29" s="560">
        <f>SUM(C30:C31)</f>
        <v>-30104204.060239088</v>
      </c>
      <c r="D29" s="560">
        <f>SUM(D30:D31)</f>
        <v>0</v>
      </c>
      <c r="E29" s="559">
        <f t="shared" si="0"/>
        <v>-30104204.060239088</v>
      </c>
      <c r="F29" s="560">
        <f>SUM(F30:F31)</f>
        <v>-25398404.756254267</v>
      </c>
      <c r="G29" s="560">
        <f>SUM(G30:G31)</f>
        <v>0</v>
      </c>
      <c r="H29" s="559">
        <f t="shared" si="1"/>
        <v>-25398404.756254267</v>
      </c>
    </row>
    <row r="30" spans="1:8">
      <c r="A30" s="384">
        <v>14.1</v>
      </c>
      <c r="B30" s="361" t="s">
        <v>642</v>
      </c>
      <c r="C30" s="560">
        <v>-28183365.200239088</v>
      </c>
      <c r="D30" s="560"/>
      <c r="E30" s="559">
        <f t="shared" si="0"/>
        <v>-28183365.200239088</v>
      </c>
      <c r="F30" s="560">
        <v>-22483985.006254267</v>
      </c>
      <c r="G30" s="560"/>
      <c r="H30" s="559">
        <f t="shared" si="1"/>
        <v>-22483985.006254267</v>
      </c>
    </row>
    <row r="31" spans="1:8">
      <c r="A31" s="384">
        <v>14.2</v>
      </c>
      <c r="B31" s="361" t="s">
        <v>643</v>
      </c>
      <c r="C31" s="560">
        <v>-1920838.86</v>
      </c>
      <c r="D31" s="560"/>
      <c r="E31" s="559">
        <f t="shared" si="0"/>
        <v>-1920838.86</v>
      </c>
      <c r="F31" s="560">
        <v>-2914419.75</v>
      </c>
      <c r="G31" s="560"/>
      <c r="H31" s="559">
        <f t="shared" si="1"/>
        <v>-2914419.75</v>
      </c>
    </row>
    <row r="32" spans="1:8">
      <c r="A32" s="384">
        <v>15</v>
      </c>
      <c r="B32" s="388" t="s">
        <v>644</v>
      </c>
      <c r="C32" s="560">
        <v>-8676456.2999999989</v>
      </c>
      <c r="D32" s="560"/>
      <c r="E32" s="559">
        <f t="shared" si="0"/>
        <v>-8676456.2999999989</v>
      </c>
      <c r="F32" s="560">
        <v>-8501838.0212301984</v>
      </c>
      <c r="G32" s="560"/>
      <c r="H32" s="559">
        <f t="shared" si="1"/>
        <v>-8501838.0212301984</v>
      </c>
    </row>
    <row r="33" spans="1:8" ht="22.5" customHeight="1">
      <c r="A33" s="384">
        <v>16</v>
      </c>
      <c r="B33" s="359" t="s">
        <v>645</v>
      </c>
      <c r="C33" s="560"/>
      <c r="D33" s="560"/>
      <c r="E33" s="559">
        <f t="shared" si="0"/>
        <v>0</v>
      </c>
      <c r="F33" s="560"/>
      <c r="G33" s="560"/>
      <c r="H33" s="559">
        <f t="shared" si="1"/>
        <v>0</v>
      </c>
    </row>
    <row r="34" spans="1:8">
      <c r="A34" s="384">
        <v>17</v>
      </c>
      <c r="B34" s="388" t="s">
        <v>646</v>
      </c>
      <c r="C34" s="560">
        <f>SUM(C35:C36)</f>
        <v>208554.94090735598</v>
      </c>
      <c r="D34" s="560">
        <f>SUM(D35:D36)</f>
        <v>53435.780083461286</v>
      </c>
      <c r="E34" s="559">
        <f t="shared" si="0"/>
        <v>261990.72099081727</v>
      </c>
      <c r="F34" s="560">
        <f>SUM(F35:F36)</f>
        <v>-92334.383720336104</v>
      </c>
      <c r="G34" s="560">
        <f>SUM(G35:G36)</f>
        <v>0</v>
      </c>
      <c r="H34" s="559">
        <f t="shared" si="1"/>
        <v>-92334.383720336104</v>
      </c>
    </row>
    <row r="35" spans="1:8">
      <c r="A35" s="384">
        <v>17.100000000000001</v>
      </c>
      <c r="B35" s="361" t="s">
        <v>647</v>
      </c>
      <c r="C35" s="560">
        <v>431867.33199110115</v>
      </c>
      <c r="D35" s="560">
        <v>44076.950070357096</v>
      </c>
      <c r="E35" s="559">
        <f t="shared" si="0"/>
        <v>475944.28206145822</v>
      </c>
      <c r="F35" s="560">
        <v>218994.45525594239</v>
      </c>
      <c r="G35" s="560">
        <v>0</v>
      </c>
      <c r="H35" s="559">
        <f t="shared" si="1"/>
        <v>218994.45525594239</v>
      </c>
    </row>
    <row r="36" spans="1:8">
      <c r="A36" s="384">
        <v>17.2</v>
      </c>
      <c r="B36" s="361" t="s">
        <v>648</v>
      </c>
      <c r="C36" s="560">
        <v>-223312.39108374517</v>
      </c>
      <c r="D36" s="560">
        <v>9358.8300131041906</v>
      </c>
      <c r="E36" s="559">
        <f t="shared" si="0"/>
        <v>-213953.56107064098</v>
      </c>
      <c r="F36" s="560">
        <v>-311328.83897627849</v>
      </c>
      <c r="G36" s="560">
        <v>0</v>
      </c>
      <c r="H36" s="559">
        <f t="shared" si="1"/>
        <v>-311328.83897627849</v>
      </c>
    </row>
    <row r="37" spans="1:8" ht="41.4" customHeight="1">
      <c r="A37" s="384">
        <v>18</v>
      </c>
      <c r="B37" s="393" t="s">
        <v>649</v>
      </c>
      <c r="C37" s="560">
        <f>SUM(C38:C39)</f>
        <v>-10300434.332250146</v>
      </c>
      <c r="D37" s="560">
        <f>SUM(D38:D39)</f>
        <v>1609688.4695226538</v>
      </c>
      <c r="E37" s="559">
        <f t="shared" si="0"/>
        <v>-8690745.862727493</v>
      </c>
      <c r="F37" s="560">
        <f>SUM(F38:F39)</f>
        <v>-8244102.5203632293</v>
      </c>
      <c r="G37" s="560">
        <f>SUM(G38:G39)</f>
        <v>0</v>
      </c>
      <c r="H37" s="559">
        <f t="shared" si="1"/>
        <v>-8244102.5203632293</v>
      </c>
    </row>
    <row r="38" spans="1:8">
      <c r="A38" s="384">
        <v>18.100000000000001</v>
      </c>
      <c r="B38" s="394" t="s">
        <v>650</v>
      </c>
      <c r="C38" s="560">
        <v>-1670988.7025900143</v>
      </c>
      <c r="D38" s="560">
        <v>0</v>
      </c>
      <c r="E38" s="559">
        <f t="shared" si="0"/>
        <v>-1670988.7025900143</v>
      </c>
      <c r="F38" s="560">
        <v>-5913156.9799999995</v>
      </c>
      <c r="G38" s="560">
        <v>0</v>
      </c>
      <c r="H38" s="559">
        <f t="shared" si="1"/>
        <v>-5913156.9799999995</v>
      </c>
    </row>
    <row r="39" spans="1:8">
      <c r="A39" s="384">
        <v>18.2</v>
      </c>
      <c r="B39" s="394" t="s">
        <v>651</v>
      </c>
      <c r="C39" s="560">
        <v>-8629445.6296601314</v>
      </c>
      <c r="D39" s="560">
        <v>1609688.4695226538</v>
      </c>
      <c r="E39" s="559">
        <f t="shared" si="0"/>
        <v>-7019757.1601374773</v>
      </c>
      <c r="F39" s="560">
        <v>-2330945.5403632298</v>
      </c>
      <c r="G39" s="560">
        <v>0</v>
      </c>
      <c r="H39" s="559">
        <f t="shared" si="1"/>
        <v>-2330945.5403632298</v>
      </c>
    </row>
    <row r="40" spans="1:8" ht="24.6" customHeight="1">
      <c r="A40" s="384">
        <v>19</v>
      </c>
      <c r="B40" s="393" t="s">
        <v>652</v>
      </c>
      <c r="C40" s="560"/>
      <c r="D40" s="560"/>
      <c r="E40" s="559">
        <f t="shared" si="0"/>
        <v>0</v>
      </c>
      <c r="F40" s="560"/>
      <c r="G40" s="560"/>
      <c r="H40" s="559">
        <f t="shared" si="1"/>
        <v>0</v>
      </c>
    </row>
    <row r="41" spans="1:8" ht="17.399999999999999" customHeight="1">
      <c r="A41" s="384">
        <v>20</v>
      </c>
      <c r="B41" s="393" t="s">
        <v>653</v>
      </c>
      <c r="C41" s="560"/>
      <c r="D41" s="560"/>
      <c r="E41" s="559">
        <f t="shared" si="0"/>
        <v>0</v>
      </c>
      <c r="F41" s="560"/>
      <c r="G41" s="560"/>
      <c r="H41" s="559">
        <f t="shared" si="1"/>
        <v>0</v>
      </c>
    </row>
    <row r="42" spans="1:8" ht="26.4" customHeight="1">
      <c r="A42" s="384">
        <v>21</v>
      </c>
      <c r="B42" s="393" t="s">
        <v>654</v>
      </c>
      <c r="C42" s="560"/>
      <c r="D42" s="560"/>
      <c r="E42" s="559">
        <f t="shared" si="0"/>
        <v>0</v>
      </c>
      <c r="F42" s="560"/>
      <c r="G42" s="560"/>
      <c r="H42" s="559">
        <f t="shared" si="1"/>
        <v>0</v>
      </c>
    </row>
    <row r="43" spans="1:8">
      <c r="A43" s="384">
        <v>22</v>
      </c>
      <c r="B43" s="395" t="s">
        <v>655</v>
      </c>
      <c r="C43" s="560">
        <f>SUM(C6,C13,C18,C19,C20,C21,C22,C23,C24,C25,C26,C27,C28,C29,C32,C33,C34,C37,C40,C41,C42)</f>
        <v>17437188.717799515</v>
      </c>
      <c r="D43" s="560">
        <f>SUM(D6,D13,D18,D19,D20,D21,D22,D23,D24,D25,D26,D27,D28,D29,D32,D33,D34,D37,D40,D41,D42)</f>
        <v>7515285.4919528924</v>
      </c>
      <c r="E43" s="559">
        <f t="shared" si="0"/>
        <v>24952474.209752407</v>
      </c>
      <c r="F43" s="560">
        <f>SUM(F6,F13,F18,F19,F20,F21,F22,F23,F24,F25,F26,F27,F28,F29,F32,F33,F34,F37,F40,F41,F42)</f>
        <v>22049325.350999452</v>
      </c>
      <c r="G43" s="560">
        <f>SUM(G6,G13,G18,G19,G20,G21,G22,G23,G24,G25,G26,G27,G28,G29,G32,G33,G34,G37,G40,G41,G42)</f>
        <v>3573590.3014162658</v>
      </c>
      <c r="H43" s="559">
        <f t="shared" si="1"/>
        <v>25622915.652415719</v>
      </c>
    </row>
    <row r="44" spans="1:8">
      <c r="A44" s="384">
        <v>23</v>
      </c>
      <c r="B44" s="395" t="s">
        <v>656</v>
      </c>
      <c r="C44" s="560">
        <v>3194091.05</v>
      </c>
      <c r="D44" s="560"/>
      <c r="E44" s="559">
        <f t="shared" si="0"/>
        <v>3194091.05</v>
      </c>
      <c r="F44" s="560">
        <v>2598960.0490066726</v>
      </c>
      <c r="G44" s="560"/>
      <c r="H44" s="559">
        <f t="shared" si="1"/>
        <v>2598960.0490066726</v>
      </c>
    </row>
    <row r="45" spans="1:8">
      <c r="A45" s="384">
        <v>24</v>
      </c>
      <c r="B45" s="558" t="s">
        <v>657</v>
      </c>
      <c r="C45" s="560">
        <f>C43-C44</f>
        <v>14243097.667799514</v>
      </c>
      <c r="D45" s="560">
        <f>D43-D44</f>
        <v>7515285.4919528924</v>
      </c>
      <c r="E45" s="559">
        <f t="shared" si="0"/>
        <v>21758383.159752406</v>
      </c>
      <c r="F45" s="560">
        <f>F43-F44</f>
        <v>19450365.301992781</v>
      </c>
      <c r="G45" s="560">
        <f>G43-G44</f>
        <v>3573590.3014162658</v>
      </c>
      <c r="H45" s="559">
        <f t="shared" si="1"/>
        <v>23023955.603409048</v>
      </c>
    </row>
  </sheetData>
  <mergeCells count="4">
    <mergeCell ref="A4:A5"/>
    <mergeCell ref="B4:B5"/>
    <mergeCell ref="C4:E4"/>
    <mergeCell ref="F4:H4"/>
  </mergeCells>
  <pageMargins left="0.7" right="0.7" top="0.75" bottom="0.75" header="0.3" footer="0.3"/>
  <pageSetup scale="58"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80" zoomScaleNormal="80" workbookViewId="0">
      <selection activeCell="G28" sqref="G28"/>
    </sheetView>
  </sheetViews>
  <sheetFormatPr defaultRowHeight="14.4"/>
  <cols>
    <col min="1" max="1" width="8.6640625" style="381"/>
    <col min="2" max="2" width="87.5546875" bestFit="1" customWidth="1"/>
    <col min="3" max="8" width="15.44140625" customWidth="1"/>
  </cols>
  <sheetData>
    <row r="1" spans="1:8" s="5" customFormat="1" ht="13.8">
      <c r="A1" s="2" t="s">
        <v>31</v>
      </c>
      <c r="B1" s="3" t="str">
        <f>'Info '!C2</f>
        <v>JSC "Liberty Bank"</v>
      </c>
      <c r="C1" s="3"/>
      <c r="D1" s="4"/>
      <c r="E1" s="4"/>
      <c r="F1" s="4"/>
      <c r="G1" s="4"/>
    </row>
    <row r="2" spans="1:8" s="5" customFormat="1" ht="13.8">
      <c r="A2" s="2" t="s">
        <v>32</v>
      </c>
      <c r="B2" s="591">
        <f>'1. key ratios '!B2</f>
        <v>45016</v>
      </c>
      <c r="C2" s="6"/>
      <c r="D2" s="7"/>
      <c r="E2" s="7"/>
      <c r="F2" s="7"/>
      <c r="G2" s="7"/>
      <c r="H2" s="8"/>
    </row>
    <row r="3" spans="1:8" ht="15" thickBot="1">
      <c r="A3"/>
    </row>
    <row r="4" spans="1:8">
      <c r="A4" s="803" t="s">
        <v>7</v>
      </c>
      <c r="B4" s="805" t="s">
        <v>95</v>
      </c>
      <c r="C4" s="794" t="s">
        <v>559</v>
      </c>
      <c r="D4" s="794"/>
      <c r="E4" s="794"/>
      <c r="F4" s="794" t="s">
        <v>560</v>
      </c>
      <c r="G4" s="794"/>
      <c r="H4" s="795"/>
    </row>
    <row r="5" spans="1:8">
      <c r="A5" s="804"/>
      <c r="B5" s="806"/>
      <c r="C5" s="610" t="s">
        <v>33</v>
      </c>
      <c r="D5" s="610" t="s">
        <v>34</v>
      </c>
      <c r="E5" s="610" t="s">
        <v>35</v>
      </c>
      <c r="F5" s="610" t="s">
        <v>33</v>
      </c>
      <c r="G5" s="610" t="s">
        <v>34</v>
      </c>
      <c r="H5" s="611" t="s">
        <v>35</v>
      </c>
    </row>
    <row r="6" spans="1:8">
      <c r="A6" s="612">
        <v>1</v>
      </c>
      <c r="B6" s="613" t="s">
        <v>658</v>
      </c>
      <c r="C6" s="563">
        <v>0</v>
      </c>
      <c r="D6" s="563">
        <v>0</v>
      </c>
      <c r="E6" s="562">
        <f t="shared" ref="E6:E43" si="0">C6+D6</f>
        <v>0</v>
      </c>
      <c r="F6" s="563">
        <v>0</v>
      </c>
      <c r="G6" s="563">
        <v>0</v>
      </c>
      <c r="H6" s="561">
        <f t="shared" ref="H6:H43" si="1">F6+G6</f>
        <v>0</v>
      </c>
    </row>
    <row r="7" spans="1:8">
      <c r="A7" s="612">
        <v>2</v>
      </c>
      <c r="B7" s="613" t="s">
        <v>197</v>
      </c>
      <c r="C7" s="563">
        <v>0</v>
      </c>
      <c r="D7" s="563">
        <v>0</v>
      </c>
      <c r="E7" s="562">
        <f t="shared" si="0"/>
        <v>0</v>
      </c>
      <c r="F7" s="563">
        <v>0</v>
      </c>
      <c r="G7" s="563">
        <v>0</v>
      </c>
      <c r="H7" s="561">
        <f t="shared" si="1"/>
        <v>0</v>
      </c>
    </row>
    <row r="8" spans="1:8">
      <c r="A8" s="612">
        <v>3</v>
      </c>
      <c r="B8" s="613" t="s">
        <v>207</v>
      </c>
      <c r="C8" s="563">
        <f>C9+C10</f>
        <v>469436443.13</v>
      </c>
      <c r="D8" s="563">
        <f>D9+D10</f>
        <v>16177777695.037001</v>
      </c>
      <c r="E8" s="562">
        <f t="shared" si="0"/>
        <v>16647214138.167</v>
      </c>
      <c r="F8" s="563">
        <f>F9+F10</f>
        <v>382297456.64999998</v>
      </c>
      <c r="G8" s="563">
        <f>G9+G10</f>
        <v>8360664555.427</v>
      </c>
      <c r="H8" s="561">
        <f t="shared" si="1"/>
        <v>8742962012.0769997</v>
      </c>
    </row>
    <row r="9" spans="1:8">
      <c r="A9" s="612">
        <v>3.1</v>
      </c>
      <c r="B9" s="614" t="s">
        <v>198</v>
      </c>
      <c r="C9" s="563">
        <v>0</v>
      </c>
      <c r="D9" s="563">
        <v>0</v>
      </c>
      <c r="E9" s="562">
        <f t="shared" si="0"/>
        <v>0</v>
      </c>
      <c r="F9" s="563">
        <v>0</v>
      </c>
      <c r="G9" s="563">
        <v>0</v>
      </c>
      <c r="H9" s="561">
        <f t="shared" si="1"/>
        <v>0</v>
      </c>
    </row>
    <row r="10" spans="1:8">
      <c r="A10" s="612">
        <v>3.2</v>
      </c>
      <c r="B10" s="614" t="s">
        <v>194</v>
      </c>
      <c r="C10" s="563">
        <v>469436443.13</v>
      </c>
      <c r="D10" s="563">
        <v>16177777695.037001</v>
      </c>
      <c r="E10" s="562">
        <f t="shared" si="0"/>
        <v>16647214138.167</v>
      </c>
      <c r="F10" s="563">
        <v>382297456.64999998</v>
      </c>
      <c r="G10" s="563">
        <v>8360664555.427</v>
      </c>
      <c r="H10" s="561">
        <f t="shared" si="1"/>
        <v>8742962012.0769997</v>
      </c>
    </row>
    <row r="11" spans="1:8">
      <c r="A11" s="612">
        <v>4</v>
      </c>
      <c r="B11" s="615" t="s">
        <v>196</v>
      </c>
      <c r="C11" s="563">
        <f>C12+C13</f>
        <v>276157000</v>
      </c>
      <c r="D11" s="563">
        <f>D12+D13</f>
        <v>0</v>
      </c>
      <c r="E11" s="562">
        <f t="shared" si="0"/>
        <v>276157000</v>
      </c>
      <c r="F11" s="563">
        <f>F12+F13</f>
        <v>201655000</v>
      </c>
      <c r="G11" s="563">
        <f>G12+G13</f>
        <v>0</v>
      </c>
      <c r="H11" s="561">
        <f t="shared" si="1"/>
        <v>201655000</v>
      </c>
    </row>
    <row r="12" spans="1:8">
      <c r="A12" s="612">
        <v>4.0999999999999996</v>
      </c>
      <c r="B12" s="614" t="s">
        <v>180</v>
      </c>
      <c r="C12" s="563">
        <v>276157000</v>
      </c>
      <c r="D12" s="563">
        <v>0</v>
      </c>
      <c r="E12" s="562">
        <f t="shared" si="0"/>
        <v>276157000</v>
      </c>
      <c r="F12" s="563">
        <v>201655000</v>
      </c>
      <c r="G12" s="563">
        <v>0</v>
      </c>
      <c r="H12" s="561">
        <f t="shared" si="1"/>
        <v>201655000</v>
      </c>
    </row>
    <row r="13" spans="1:8">
      <c r="A13" s="612">
        <v>4.2</v>
      </c>
      <c r="B13" s="614" t="s">
        <v>181</v>
      </c>
      <c r="C13" s="563">
        <v>0</v>
      </c>
      <c r="D13" s="563">
        <v>0</v>
      </c>
      <c r="E13" s="562">
        <f t="shared" si="0"/>
        <v>0</v>
      </c>
      <c r="F13" s="563">
        <v>0</v>
      </c>
      <c r="G13" s="563">
        <v>0</v>
      </c>
      <c r="H13" s="561">
        <f t="shared" si="1"/>
        <v>0</v>
      </c>
    </row>
    <row r="14" spans="1:8">
      <c r="A14" s="612">
        <v>5</v>
      </c>
      <c r="B14" s="615" t="s">
        <v>206</v>
      </c>
      <c r="C14" s="563">
        <f>C15+C16+C17+C23+C24+C25+C26</f>
        <v>211757666.32999998</v>
      </c>
      <c r="D14" s="563">
        <f>D15+D16+D17+D23+D24+D25+D26</f>
        <v>5027990579.3543959</v>
      </c>
      <c r="E14" s="562">
        <f t="shared" si="0"/>
        <v>5239748245.6843958</v>
      </c>
      <c r="F14" s="563">
        <f>F15+F16+F17+F23+F24+F25+F26</f>
        <v>210704529.84000003</v>
      </c>
      <c r="G14" s="563">
        <f>G15+G16+G17+G23+G24+G25+G26</f>
        <v>5741078769.29</v>
      </c>
      <c r="H14" s="561">
        <f t="shared" si="1"/>
        <v>5951783299.1300001</v>
      </c>
    </row>
    <row r="15" spans="1:8">
      <c r="A15" s="612">
        <v>5.0999999999999996</v>
      </c>
      <c r="B15" s="616" t="s">
        <v>184</v>
      </c>
      <c r="C15" s="563">
        <v>34938224.380000003</v>
      </c>
      <c r="D15" s="563">
        <v>7685397.6399999997</v>
      </c>
      <c r="E15" s="562">
        <f>C15+D15</f>
        <v>42623622.020000003</v>
      </c>
      <c r="F15" s="563">
        <v>28389789.420000002</v>
      </c>
      <c r="G15" s="563">
        <v>8775578.2899999991</v>
      </c>
      <c r="H15" s="561">
        <f t="shared" si="1"/>
        <v>37165367.710000001</v>
      </c>
    </row>
    <row r="16" spans="1:8">
      <c r="A16" s="612">
        <v>5.2</v>
      </c>
      <c r="B16" s="616" t="s">
        <v>183</v>
      </c>
      <c r="C16" s="563">
        <v>87139644.780000001</v>
      </c>
      <c r="D16" s="563">
        <v>104995248</v>
      </c>
      <c r="E16" s="562">
        <f>C16+D16</f>
        <v>192134892.78</v>
      </c>
      <c r="F16" s="563">
        <v>78018208.620000005</v>
      </c>
      <c r="G16" s="563">
        <v>128413457.5</v>
      </c>
      <c r="H16" s="561">
        <f t="shared" si="1"/>
        <v>206431666.12</v>
      </c>
    </row>
    <row r="17" spans="1:8">
      <c r="A17" s="612">
        <v>5.3</v>
      </c>
      <c r="B17" s="616" t="s">
        <v>182</v>
      </c>
      <c r="C17" s="563">
        <f>SUM(C18:C22)</f>
        <v>1531900</v>
      </c>
      <c r="D17" s="563">
        <f>SUM(D18:D22)</f>
        <v>3131212641.3143959</v>
      </c>
      <c r="E17" s="562">
        <v>3132744541.3144002</v>
      </c>
      <c r="F17" s="563">
        <f>SUM(F18:F22)</f>
        <v>1098500</v>
      </c>
      <c r="G17" s="563">
        <f>SUM(G18:G22)</f>
        <v>3553747638</v>
      </c>
      <c r="H17" s="561">
        <f t="shared" si="1"/>
        <v>3554846138</v>
      </c>
    </row>
    <row r="18" spans="1:8">
      <c r="A18" s="612" t="s">
        <v>16</v>
      </c>
      <c r="B18" s="617" t="s">
        <v>37</v>
      </c>
      <c r="C18" s="563">
        <v>0</v>
      </c>
      <c r="D18" s="563">
        <v>726593732</v>
      </c>
      <c r="E18" s="562">
        <f t="shared" si="0"/>
        <v>726593732</v>
      </c>
      <c r="F18" s="563">
        <v>430800</v>
      </c>
      <c r="G18" s="563">
        <v>1562909084.1992564</v>
      </c>
      <c r="H18" s="561">
        <f t="shared" si="1"/>
        <v>1563339884.1992564</v>
      </c>
    </row>
    <row r="19" spans="1:8">
      <c r="A19" s="612" t="s">
        <v>17</v>
      </c>
      <c r="B19" s="617" t="s">
        <v>38</v>
      </c>
      <c r="C19" s="563">
        <v>299000</v>
      </c>
      <c r="D19" s="563">
        <v>927295947.15200222</v>
      </c>
      <c r="E19" s="562">
        <f t="shared" si="0"/>
        <v>927594947.15200222</v>
      </c>
      <c r="F19" s="563">
        <v>183000</v>
      </c>
      <c r="G19" s="563">
        <v>836969805.70699978</v>
      </c>
      <c r="H19" s="561">
        <f t="shared" si="1"/>
        <v>837152805.70699978</v>
      </c>
    </row>
    <row r="20" spans="1:8">
      <c r="A20" s="612" t="s">
        <v>18</v>
      </c>
      <c r="B20" s="617" t="s">
        <v>39</v>
      </c>
      <c r="C20" s="563">
        <v>0</v>
      </c>
      <c r="D20" s="563">
        <v>297810850.97279972</v>
      </c>
      <c r="E20" s="562">
        <f t="shared" si="0"/>
        <v>297810850.97279972</v>
      </c>
      <c r="F20" s="563">
        <v>0</v>
      </c>
      <c r="G20" s="563">
        <v>360438212.67460001</v>
      </c>
      <c r="H20" s="561">
        <f t="shared" si="1"/>
        <v>360438212.67460001</v>
      </c>
    </row>
    <row r="21" spans="1:8">
      <c r="A21" s="612" t="s">
        <v>19</v>
      </c>
      <c r="B21" s="617" t="s">
        <v>40</v>
      </c>
      <c r="C21" s="563">
        <v>1181900</v>
      </c>
      <c r="D21" s="563">
        <v>1061795155.535194</v>
      </c>
      <c r="E21" s="562">
        <f t="shared" si="0"/>
        <v>1062977055.535194</v>
      </c>
      <c r="F21" s="563">
        <v>433700</v>
      </c>
      <c r="G21" s="563">
        <v>708777468.86086369</v>
      </c>
      <c r="H21" s="561">
        <f t="shared" si="1"/>
        <v>709211168.86086369</v>
      </c>
    </row>
    <row r="22" spans="1:8">
      <c r="A22" s="612" t="s">
        <v>20</v>
      </c>
      <c r="B22" s="617" t="s">
        <v>41</v>
      </c>
      <c r="C22" s="563">
        <v>51000</v>
      </c>
      <c r="D22" s="563">
        <v>117716955.65439989</v>
      </c>
      <c r="E22" s="562">
        <f t="shared" si="0"/>
        <v>117767955.65439989</v>
      </c>
      <c r="F22" s="563">
        <v>51000</v>
      </c>
      <c r="G22" s="563">
        <v>84653066.558280036</v>
      </c>
      <c r="H22" s="561">
        <f t="shared" si="1"/>
        <v>84704066.558280036</v>
      </c>
    </row>
    <row r="23" spans="1:8">
      <c r="A23" s="612">
        <v>5.4</v>
      </c>
      <c r="B23" s="616" t="s">
        <v>185</v>
      </c>
      <c r="C23" s="563">
        <v>2760542.17</v>
      </c>
      <c r="D23" s="563">
        <v>410397671.10000002</v>
      </c>
      <c r="E23" s="562">
        <f t="shared" si="0"/>
        <v>413158213.27000004</v>
      </c>
      <c r="F23" s="563">
        <v>3923203.25</v>
      </c>
      <c r="G23" s="563">
        <v>229146266.40000001</v>
      </c>
      <c r="H23" s="561">
        <f t="shared" si="1"/>
        <v>233069469.65000001</v>
      </c>
    </row>
    <row r="24" spans="1:8">
      <c r="A24" s="612">
        <v>5.5</v>
      </c>
      <c r="B24" s="616" t="s">
        <v>186</v>
      </c>
      <c r="C24" s="563">
        <v>13625000</v>
      </c>
      <c r="D24" s="563">
        <v>565608248.39999998</v>
      </c>
      <c r="E24" s="562">
        <f t="shared" si="0"/>
        <v>579233248.39999998</v>
      </c>
      <c r="F24" s="563">
        <v>12125000</v>
      </c>
      <c r="G24" s="563">
        <v>674534278.39999998</v>
      </c>
      <c r="H24" s="561">
        <f t="shared" si="1"/>
        <v>686659278.39999998</v>
      </c>
    </row>
    <row r="25" spans="1:8">
      <c r="A25" s="612">
        <v>5.6</v>
      </c>
      <c r="B25" s="616" t="s">
        <v>187</v>
      </c>
      <c r="C25" s="563">
        <v>19000010</v>
      </c>
      <c r="D25" s="563">
        <v>472391805.10000002</v>
      </c>
      <c r="E25" s="562">
        <f t="shared" si="0"/>
        <v>491391815.10000002</v>
      </c>
      <c r="F25" s="563">
        <v>19000010</v>
      </c>
      <c r="G25" s="563">
        <v>744030506.20000005</v>
      </c>
      <c r="H25" s="561">
        <f t="shared" si="1"/>
        <v>763030516.20000005</v>
      </c>
    </row>
    <row r="26" spans="1:8">
      <c r="A26" s="612">
        <v>5.7</v>
      </c>
      <c r="B26" s="616" t="s">
        <v>41</v>
      </c>
      <c r="C26" s="563">
        <v>52762345</v>
      </c>
      <c r="D26" s="563">
        <v>335699567.80000001</v>
      </c>
      <c r="E26" s="562">
        <f t="shared" si="0"/>
        <v>388461912.80000001</v>
      </c>
      <c r="F26" s="563">
        <v>68149818.549999997</v>
      </c>
      <c r="G26" s="563">
        <v>402431044.5</v>
      </c>
      <c r="H26" s="561">
        <f t="shared" si="1"/>
        <v>470580863.05000001</v>
      </c>
    </row>
    <row r="27" spans="1:8">
      <c r="A27" s="612">
        <v>6</v>
      </c>
      <c r="B27" s="618" t="s">
        <v>659</v>
      </c>
      <c r="C27" s="563">
        <v>61301191.700000003</v>
      </c>
      <c r="D27" s="563">
        <v>85825785.599999994</v>
      </c>
      <c r="E27" s="562">
        <f t="shared" si="0"/>
        <v>147126977.30000001</v>
      </c>
      <c r="F27" s="563">
        <v>76224101.629999995</v>
      </c>
      <c r="G27" s="563">
        <v>99302956.343999997</v>
      </c>
      <c r="H27" s="561">
        <f t="shared" si="1"/>
        <v>175527057.97399998</v>
      </c>
    </row>
    <row r="28" spans="1:8">
      <c r="A28" s="612">
        <v>7</v>
      </c>
      <c r="B28" s="618" t="s">
        <v>660</v>
      </c>
      <c r="C28" s="563">
        <v>25314657.190000001</v>
      </c>
      <c r="D28" s="563">
        <v>9152370.9100000001</v>
      </c>
      <c r="E28" s="562">
        <f t="shared" si="0"/>
        <v>34467028.100000001</v>
      </c>
      <c r="F28" s="563">
        <v>16860354.149999999</v>
      </c>
      <c r="G28" s="563">
        <v>6392079.7399999993</v>
      </c>
      <c r="H28" s="561">
        <f t="shared" si="1"/>
        <v>23252433.889999997</v>
      </c>
    </row>
    <row r="29" spans="1:8">
      <c r="A29" s="612">
        <v>8</v>
      </c>
      <c r="B29" s="618" t="s">
        <v>195</v>
      </c>
      <c r="C29" s="563">
        <v>0</v>
      </c>
      <c r="D29" s="563">
        <v>0</v>
      </c>
      <c r="E29" s="562">
        <f t="shared" si="0"/>
        <v>0</v>
      </c>
      <c r="F29" s="563">
        <v>1841344.76</v>
      </c>
      <c r="G29" s="563">
        <v>54072.480000000003</v>
      </c>
      <c r="H29" s="561">
        <f t="shared" si="1"/>
        <v>1895417.24</v>
      </c>
    </row>
    <row r="30" spans="1:8">
      <c r="A30" s="612">
        <v>9</v>
      </c>
      <c r="B30" s="619" t="s">
        <v>212</v>
      </c>
      <c r="C30" s="563">
        <f>C31+C32+C33+C34+C35+C36+C37</f>
        <v>110399951</v>
      </c>
      <c r="D30" s="563">
        <f>D31+D32+D33+D34+D35+D36+D37</f>
        <v>107065042.97999999</v>
      </c>
      <c r="E30" s="562">
        <f t="shared" si="0"/>
        <v>217464993.97999999</v>
      </c>
      <c r="F30" s="563">
        <f>F31+F32+F33+F34+F35+F36+F37</f>
        <v>198428152.99999997</v>
      </c>
      <c r="G30" s="563">
        <f>G31+G32+G33+G34+G35+G36+G37</f>
        <v>349289082.69000006</v>
      </c>
      <c r="H30" s="561">
        <f t="shared" si="1"/>
        <v>547717235.69000006</v>
      </c>
    </row>
    <row r="31" spans="1:8">
      <c r="A31" s="612">
        <v>9.1</v>
      </c>
      <c r="B31" s="620" t="s">
        <v>202</v>
      </c>
      <c r="C31" s="563">
        <v>5879000</v>
      </c>
      <c r="D31" s="563">
        <v>84647230.459999993</v>
      </c>
      <c r="E31" s="562">
        <f t="shared" si="0"/>
        <v>90526230.459999993</v>
      </c>
      <c r="F31" s="563">
        <v>20323570.99999997</v>
      </c>
      <c r="G31" s="563">
        <v>240126133.69000003</v>
      </c>
      <c r="H31" s="561">
        <f t="shared" si="1"/>
        <v>260449704.69</v>
      </c>
    </row>
    <row r="32" spans="1:8">
      <c r="A32" s="612">
        <v>9.1999999999999993</v>
      </c>
      <c r="B32" s="620" t="s">
        <v>203</v>
      </c>
      <c r="C32" s="563">
        <v>104520951</v>
      </c>
      <c r="D32" s="563">
        <v>22417812.52</v>
      </c>
      <c r="E32" s="562">
        <f t="shared" si="0"/>
        <v>126938763.52</v>
      </c>
      <c r="F32" s="563">
        <v>178104582</v>
      </c>
      <c r="G32" s="563">
        <v>109162949</v>
      </c>
      <c r="H32" s="561">
        <f t="shared" si="1"/>
        <v>287267531</v>
      </c>
    </row>
    <row r="33" spans="1:8">
      <c r="A33" s="612">
        <v>9.3000000000000007</v>
      </c>
      <c r="B33" s="620" t="s">
        <v>199</v>
      </c>
      <c r="C33" s="563">
        <v>0</v>
      </c>
      <c r="D33" s="563">
        <v>0</v>
      </c>
      <c r="E33" s="562">
        <f t="shared" si="0"/>
        <v>0</v>
      </c>
      <c r="F33" s="563">
        <v>0</v>
      </c>
      <c r="G33" s="563">
        <v>0</v>
      </c>
      <c r="H33" s="561">
        <f t="shared" si="1"/>
        <v>0</v>
      </c>
    </row>
    <row r="34" spans="1:8">
      <c r="A34" s="612">
        <v>9.4</v>
      </c>
      <c r="B34" s="620" t="s">
        <v>200</v>
      </c>
      <c r="C34" s="563">
        <v>0</v>
      </c>
      <c r="D34" s="563">
        <v>0</v>
      </c>
      <c r="E34" s="562">
        <f t="shared" si="0"/>
        <v>0</v>
      </c>
      <c r="F34" s="563">
        <v>0</v>
      </c>
      <c r="G34" s="563">
        <v>0</v>
      </c>
      <c r="H34" s="561">
        <f t="shared" si="1"/>
        <v>0</v>
      </c>
    </row>
    <row r="35" spans="1:8">
      <c r="A35" s="612">
        <v>9.5</v>
      </c>
      <c r="B35" s="620" t="s">
        <v>201</v>
      </c>
      <c r="C35" s="563">
        <v>0</v>
      </c>
      <c r="D35" s="563">
        <v>0</v>
      </c>
      <c r="E35" s="562">
        <f t="shared" si="0"/>
        <v>0</v>
      </c>
      <c r="F35" s="563">
        <v>0</v>
      </c>
      <c r="G35" s="563">
        <v>0</v>
      </c>
      <c r="H35" s="561">
        <f t="shared" si="1"/>
        <v>0</v>
      </c>
    </row>
    <row r="36" spans="1:8">
      <c r="A36" s="612">
        <v>9.6</v>
      </c>
      <c r="B36" s="620" t="s">
        <v>204</v>
      </c>
      <c r="C36" s="563">
        <v>0</v>
      </c>
      <c r="D36" s="563">
        <v>0</v>
      </c>
      <c r="E36" s="562">
        <f t="shared" si="0"/>
        <v>0</v>
      </c>
      <c r="F36" s="563">
        <v>0</v>
      </c>
      <c r="G36" s="563">
        <v>0</v>
      </c>
      <c r="H36" s="561">
        <f t="shared" si="1"/>
        <v>0</v>
      </c>
    </row>
    <row r="37" spans="1:8">
      <c r="A37" s="612">
        <v>9.6999999999999993</v>
      </c>
      <c r="B37" s="620" t="s">
        <v>205</v>
      </c>
      <c r="C37" s="563">
        <v>0</v>
      </c>
      <c r="D37" s="563">
        <v>0</v>
      </c>
      <c r="E37" s="562">
        <f t="shared" si="0"/>
        <v>0</v>
      </c>
      <c r="F37" s="563">
        <v>0</v>
      </c>
      <c r="G37" s="563">
        <v>0</v>
      </c>
      <c r="H37" s="561">
        <f t="shared" si="1"/>
        <v>0</v>
      </c>
    </row>
    <row r="38" spans="1:8">
      <c r="A38" s="612">
        <v>10</v>
      </c>
      <c r="B38" s="615" t="s">
        <v>208</v>
      </c>
      <c r="C38" s="563">
        <f>C39+C40+C41+C42</f>
        <v>163256255.69999957</v>
      </c>
      <c r="D38" s="563">
        <f>D39+D40+D41+D42</f>
        <v>2775367.7469437104</v>
      </c>
      <c r="E38" s="562">
        <f t="shared" si="0"/>
        <v>166031623.44694328</v>
      </c>
      <c r="F38" s="563">
        <f>F39+F40+F41+F42</f>
        <v>144524400.70999956</v>
      </c>
      <c r="G38" s="563">
        <f>G39+G40+G41+G42</f>
        <v>1698607.0380097101</v>
      </c>
      <c r="H38" s="561">
        <f t="shared" si="1"/>
        <v>146223007.74800926</v>
      </c>
    </row>
    <row r="39" spans="1:8">
      <c r="A39" s="612">
        <v>10.1</v>
      </c>
      <c r="B39" s="621" t="s">
        <v>209</v>
      </c>
      <c r="C39" s="563">
        <v>3136279.5399999907</v>
      </c>
      <c r="D39" s="563">
        <v>158018.58113600002</v>
      </c>
      <c r="E39" s="562">
        <f t="shared" si="0"/>
        <v>3294298.1211359906</v>
      </c>
      <c r="F39" s="563">
        <v>13924201.619999938</v>
      </c>
      <c r="G39" s="563">
        <v>0</v>
      </c>
      <c r="H39" s="561">
        <f t="shared" si="1"/>
        <v>13924201.619999938</v>
      </c>
    </row>
    <row r="40" spans="1:8">
      <c r="A40" s="612">
        <v>10.199999999999999</v>
      </c>
      <c r="B40" s="621" t="s">
        <v>210</v>
      </c>
      <c r="C40" s="563">
        <v>0</v>
      </c>
      <c r="D40" s="563">
        <v>0</v>
      </c>
      <c r="E40" s="562">
        <f t="shared" si="0"/>
        <v>0</v>
      </c>
      <c r="F40" s="563">
        <v>0</v>
      </c>
      <c r="G40" s="563">
        <v>0</v>
      </c>
      <c r="H40" s="561">
        <f t="shared" si="1"/>
        <v>0</v>
      </c>
    </row>
    <row r="41" spans="1:8">
      <c r="A41" s="612">
        <v>10.3</v>
      </c>
      <c r="B41" s="621" t="s">
        <v>213</v>
      </c>
      <c r="C41" s="563">
        <v>160119976.15999958</v>
      </c>
      <c r="D41" s="563">
        <v>2617349.1658077105</v>
      </c>
      <c r="E41" s="562">
        <f t="shared" si="0"/>
        <v>162737325.3258073</v>
      </c>
      <c r="F41" s="563">
        <v>130600199.08999962</v>
      </c>
      <c r="G41" s="563">
        <v>1698607.0380097101</v>
      </c>
      <c r="H41" s="561">
        <f t="shared" si="1"/>
        <v>132298806.12800932</v>
      </c>
    </row>
    <row r="42" spans="1:8" ht="26.4">
      <c r="A42" s="612">
        <v>10.4</v>
      </c>
      <c r="B42" s="621" t="s">
        <v>214</v>
      </c>
      <c r="C42" s="563">
        <v>0</v>
      </c>
      <c r="D42" s="563">
        <v>0</v>
      </c>
      <c r="E42" s="562">
        <f t="shared" si="0"/>
        <v>0</v>
      </c>
      <c r="F42" s="563">
        <v>0</v>
      </c>
      <c r="G42" s="563">
        <v>0</v>
      </c>
      <c r="H42" s="561">
        <f t="shared" si="1"/>
        <v>0</v>
      </c>
    </row>
    <row r="43" spans="1:8" ht="15" thickBot="1">
      <c r="A43" s="622">
        <v>11</v>
      </c>
      <c r="B43" s="623" t="s">
        <v>211</v>
      </c>
      <c r="C43" s="624">
        <v>2182273</v>
      </c>
      <c r="D43" s="624">
        <v>1407093.0143360002</v>
      </c>
      <c r="E43" s="625">
        <f t="shared" si="0"/>
        <v>3589366.0143360002</v>
      </c>
      <c r="F43" s="624">
        <v>788269</v>
      </c>
      <c r="G43" s="624">
        <v>3759924</v>
      </c>
      <c r="H43" s="626">
        <f t="shared" si="1"/>
        <v>4548193</v>
      </c>
    </row>
    <row r="44" spans="1:8">
      <c r="C44" s="396"/>
      <c r="D44" s="396"/>
      <c r="E44" s="396"/>
      <c r="F44" s="396"/>
      <c r="G44" s="396"/>
      <c r="H44" s="396"/>
    </row>
    <row r="45" spans="1:8">
      <c r="C45" s="396"/>
      <c r="D45" s="396"/>
      <c r="E45" s="396"/>
      <c r="F45" s="396"/>
      <c r="G45" s="396"/>
      <c r="H45" s="396"/>
    </row>
    <row r="46" spans="1:8">
      <c r="C46" s="396"/>
      <c r="D46" s="396"/>
      <c r="E46" s="396"/>
      <c r="F46" s="396"/>
      <c r="G46" s="396"/>
      <c r="H46" s="396"/>
    </row>
    <row r="47" spans="1:8">
      <c r="C47" s="396"/>
      <c r="D47" s="396"/>
      <c r="E47" s="396"/>
      <c r="F47" s="396"/>
      <c r="G47" s="396"/>
      <c r="H47" s="396"/>
    </row>
  </sheetData>
  <mergeCells count="4">
    <mergeCell ref="A4:A5"/>
    <mergeCell ref="B4:B5"/>
    <mergeCell ref="C4:E4"/>
    <mergeCell ref="F4:H4"/>
  </mergeCell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2"/>
  <cols>
    <col min="1" max="1" width="9.5546875" style="4" bestFit="1" customWidth="1"/>
    <col min="2" max="2" width="93.5546875" style="4" customWidth="1"/>
    <col min="3" max="4" width="14.44140625" style="4" bestFit="1" customWidth="1"/>
    <col min="5" max="5" width="14.6640625" style="16" bestFit="1" customWidth="1"/>
    <col min="6" max="6" width="14" style="16" bestFit="1" customWidth="1"/>
    <col min="7" max="7" width="14.6640625" style="16" bestFit="1" customWidth="1"/>
    <col min="8" max="11" width="9.6640625" style="16" customWidth="1"/>
    <col min="12" max="16384" width="9.109375" style="16"/>
  </cols>
  <sheetData>
    <row r="1" spans="1:8">
      <c r="A1" s="2" t="s">
        <v>31</v>
      </c>
      <c r="B1" s="3" t="str">
        <f>'Info '!C2</f>
        <v>JSC "Liberty Bank"</v>
      </c>
      <c r="C1" s="3"/>
    </row>
    <row r="2" spans="1:8">
      <c r="A2" s="2" t="s">
        <v>32</v>
      </c>
      <c r="B2" s="591">
        <f>'1. key ratios '!B2</f>
        <v>45016</v>
      </c>
      <c r="C2" s="6"/>
      <c r="D2" s="7"/>
      <c r="E2" s="19"/>
      <c r="F2" s="19"/>
      <c r="G2" s="19"/>
      <c r="H2" s="19"/>
    </row>
    <row r="3" spans="1:8">
      <c r="A3" s="2"/>
      <c r="B3" s="3"/>
      <c r="C3" s="6"/>
      <c r="D3" s="7"/>
      <c r="E3" s="19"/>
      <c r="F3" s="19"/>
      <c r="G3" s="19"/>
      <c r="H3" s="19"/>
    </row>
    <row r="4" spans="1:8" ht="15" customHeight="1" thickBot="1">
      <c r="A4" s="7" t="s">
        <v>97</v>
      </c>
      <c r="B4" s="87" t="s">
        <v>188</v>
      </c>
      <c r="C4" s="20" t="s">
        <v>36</v>
      </c>
    </row>
    <row r="5" spans="1:8" ht="15" customHeight="1">
      <c r="A5" s="146" t="s">
        <v>7</v>
      </c>
      <c r="B5" s="147"/>
      <c r="C5" s="301" t="str">
        <f>INT((MONTH($B$2))/3)&amp;"Q"&amp;"-"&amp;YEAR($B$2)</f>
        <v>1Q-2023</v>
      </c>
      <c r="D5" s="301" t="str">
        <f>IF(INT(MONTH($B$2))=3, "4"&amp;"Q"&amp;"-"&amp;YEAR($B$2)-1, IF(INT(MONTH($B$2))=6, "1"&amp;"Q"&amp;"-"&amp;YEAR($B$2), IF(INT(MONTH($B$2))=9, "2"&amp;"Q"&amp;"-"&amp;YEAR($B$2),IF(INT(MONTH($B$2))=12, "3"&amp;"Q"&amp;"-"&amp;YEAR($B$2), 0))))</f>
        <v>4Q-2022</v>
      </c>
      <c r="E5" s="301" t="str">
        <f>IF(INT(MONTH($B$2))=3, "3"&amp;"Q"&amp;"-"&amp;YEAR($B$2)-1, IF(INT(MONTH($B$2))=6, "4"&amp;"Q"&amp;"-"&amp;YEAR($B$2)-1, IF(INT(MONTH($B$2))=9, "1"&amp;"Q"&amp;"-"&amp;YEAR($B$2),IF(INT(MONTH($B$2))=12, "2"&amp;"Q"&amp;"-"&amp;YEAR($B$2), 0))))</f>
        <v>3Q-2022</v>
      </c>
      <c r="F5" s="301" t="str">
        <f>IF(INT(MONTH($B$2))=3, "2"&amp;"Q"&amp;"-"&amp;YEAR($B$2)-1, IF(INT(MONTH($B$2))=6, "3"&amp;"Q"&amp;"-"&amp;YEAR($B$2)-1, IF(INT(MONTH($B$2))=9, "4"&amp;"Q"&amp;"-"&amp;YEAR($B$2)-1,IF(INT(MONTH($B$2))=12, "1"&amp;"Q"&amp;"-"&amp;YEAR($B$2), 0))))</f>
        <v>2Q-2022</v>
      </c>
      <c r="G5" s="302" t="str">
        <f>IF(INT(MONTH($B$2))=3, "1"&amp;"Q"&amp;"-"&amp;YEAR($B$2)-1, IF(INT(MONTH($B$2))=6, "2"&amp;"Q"&amp;"-"&amp;YEAR($B$2)-1, IF(INT(MONTH($B$2))=9, "3"&amp;"Q"&amp;"-"&amp;YEAR($B$2)-1,IF(INT(MONTH($B$2))=12, "4"&amp;"Q"&amp;"-"&amp;YEAR($B$2)-1, 0))))</f>
        <v>1Q-2022</v>
      </c>
    </row>
    <row r="6" spans="1:8" ht="15" customHeight="1">
      <c r="A6" s="21">
        <v>1</v>
      </c>
      <c r="B6" s="232" t="s">
        <v>192</v>
      </c>
      <c r="C6" s="627">
        <f>C7+C9+C10</f>
        <v>2242914612.7673388</v>
      </c>
      <c r="D6" s="628">
        <f>D7+D9+D10</f>
        <v>2319632463.9605579</v>
      </c>
      <c r="E6" s="629">
        <f t="shared" ref="E6:G6" si="0">E7+E9+E10</f>
        <v>2256347998</v>
      </c>
      <c r="F6" s="630">
        <f t="shared" si="0"/>
        <v>2199213262</v>
      </c>
      <c r="G6" s="631">
        <f t="shared" si="0"/>
        <v>2105858058</v>
      </c>
    </row>
    <row r="7" spans="1:8" ht="15" customHeight="1">
      <c r="A7" s="21">
        <v>1.1000000000000001</v>
      </c>
      <c r="B7" s="232" t="s">
        <v>358</v>
      </c>
      <c r="C7" s="632">
        <v>2198431158.9651175</v>
      </c>
      <c r="D7" s="633">
        <v>2275311776.6833458</v>
      </c>
      <c r="E7" s="634">
        <v>2189681516</v>
      </c>
      <c r="F7" s="634">
        <v>2115399084</v>
      </c>
      <c r="G7" s="635">
        <v>2039225964</v>
      </c>
    </row>
    <row r="8" spans="1:8">
      <c r="A8" s="21" t="s">
        <v>15</v>
      </c>
      <c r="B8" s="232" t="s">
        <v>96</v>
      </c>
      <c r="C8" s="632">
        <v>0</v>
      </c>
      <c r="D8" s="633">
        <v>0</v>
      </c>
      <c r="E8" s="634">
        <v>0</v>
      </c>
      <c r="F8" s="634">
        <v>0</v>
      </c>
      <c r="G8" s="635">
        <v>0</v>
      </c>
    </row>
    <row r="9" spans="1:8" ht="15" customHeight="1">
      <c r="A9" s="21">
        <v>1.2</v>
      </c>
      <c r="B9" s="233" t="s">
        <v>95</v>
      </c>
      <c r="C9" s="632">
        <v>33719829.032221504</v>
      </c>
      <c r="D9" s="633">
        <v>33496202.98721201</v>
      </c>
      <c r="E9" s="634">
        <v>55902857</v>
      </c>
      <c r="F9" s="634">
        <v>69844562</v>
      </c>
      <c r="G9" s="635">
        <v>51890568</v>
      </c>
    </row>
    <row r="10" spans="1:8" ht="15" customHeight="1">
      <c r="A10" s="21">
        <v>1.3</v>
      </c>
      <c r="B10" s="232" t="s">
        <v>29</v>
      </c>
      <c r="C10" s="636">
        <v>10763624.77</v>
      </c>
      <c r="D10" s="633">
        <v>10824484.289999999</v>
      </c>
      <c r="E10" s="637">
        <v>10763625</v>
      </c>
      <c r="F10" s="634">
        <v>13969616</v>
      </c>
      <c r="G10" s="638">
        <v>14741526</v>
      </c>
    </row>
    <row r="11" spans="1:8" ht="15" customHeight="1">
      <c r="A11" s="21">
        <v>2</v>
      </c>
      <c r="B11" s="232" t="s">
        <v>189</v>
      </c>
      <c r="C11" s="632">
        <v>15507878.162166128</v>
      </c>
      <c r="D11" s="633">
        <v>16964315.872999772</v>
      </c>
      <c r="E11" s="634">
        <v>21776208</v>
      </c>
      <c r="F11" s="634">
        <v>18470152</v>
      </c>
      <c r="G11" s="635">
        <v>62396629</v>
      </c>
    </row>
    <row r="12" spans="1:8" ht="15" customHeight="1">
      <c r="A12" s="21">
        <v>3</v>
      </c>
      <c r="B12" s="232" t="s">
        <v>190</v>
      </c>
      <c r="C12" s="636">
        <v>451569288.71260834</v>
      </c>
      <c r="D12" s="633">
        <v>452774511.31249994</v>
      </c>
      <c r="E12" s="637">
        <v>395236760</v>
      </c>
      <c r="F12" s="634">
        <v>395236760</v>
      </c>
      <c r="G12" s="638">
        <v>395236760</v>
      </c>
    </row>
    <row r="13" spans="1:8" ht="15" customHeight="1" thickBot="1">
      <c r="A13" s="23">
        <v>4</v>
      </c>
      <c r="B13" s="24" t="s">
        <v>191</v>
      </c>
      <c r="C13" s="299">
        <f>C6+C11+C12</f>
        <v>2709991779.6421132</v>
      </c>
      <c r="D13" s="640">
        <f>D6+D11+D12</f>
        <v>2789371291.1460576</v>
      </c>
      <c r="E13" s="639">
        <f t="shared" ref="E13:G13" si="1">E6+E11+E12</f>
        <v>2673360966</v>
      </c>
      <c r="F13" s="234">
        <f t="shared" si="1"/>
        <v>2612920174</v>
      </c>
      <c r="G13" s="300">
        <f t="shared" si="1"/>
        <v>2563491447</v>
      </c>
    </row>
    <row r="14" spans="1:8">
      <c r="B14" s="27"/>
    </row>
    <row r="15" spans="1:8" ht="26.4">
      <c r="B15" s="28" t="s">
        <v>359</v>
      </c>
    </row>
    <row r="16" spans="1:8">
      <c r="B16" s="28"/>
    </row>
    <row r="17" s="16" customFormat="1" ht="10.199999999999999"/>
    <row r="18" s="16" customFormat="1" ht="10.199999999999999"/>
    <row r="19" s="16" customFormat="1" ht="10.199999999999999"/>
    <row r="20" s="16" customFormat="1" ht="10.199999999999999"/>
    <row r="21" s="16" customFormat="1" ht="10.199999999999999"/>
    <row r="22" s="16" customFormat="1" ht="10.199999999999999"/>
    <row r="23" s="16" customFormat="1" ht="10.199999999999999"/>
    <row r="24" s="16" customFormat="1" ht="10.199999999999999"/>
    <row r="25" s="16" customFormat="1" ht="10.199999999999999"/>
    <row r="26" s="16" customFormat="1" ht="10.199999999999999"/>
    <row r="27" s="16" customFormat="1" ht="10.199999999999999"/>
    <row r="28" s="16" customFormat="1" ht="10.199999999999999"/>
    <row r="29" s="16" customFormat="1" ht="10.199999999999999"/>
  </sheetData>
  <pageMargins left="0.7" right="0.7"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zoomScaleNormal="100" workbookViewId="0">
      <pane xSplit="1" ySplit="4" topLeftCell="B5"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8"/>
  <cols>
    <col min="1" max="1" width="9.5546875" style="4" bestFit="1" customWidth="1"/>
    <col min="2" max="2" width="62.88671875" style="4" customWidth="1"/>
    <col min="3" max="3" width="28.109375" style="4" customWidth="1"/>
    <col min="4" max="16384" width="9.109375" style="5"/>
  </cols>
  <sheetData>
    <row r="1" spans="1:3">
      <c r="A1" s="2" t="s">
        <v>31</v>
      </c>
      <c r="B1" s="3" t="str">
        <f>'Info '!C2</f>
        <v>JSC "Liberty Bank"</v>
      </c>
    </row>
    <row r="2" spans="1:3">
      <c r="A2" s="2" t="s">
        <v>32</v>
      </c>
      <c r="B2" s="591">
        <f>'1. key ratios '!B2</f>
        <v>45016</v>
      </c>
    </row>
    <row r="4" spans="1:3" ht="27.9" customHeight="1" thickBot="1">
      <c r="A4" s="29" t="s">
        <v>42</v>
      </c>
      <c r="B4" s="30" t="s">
        <v>164</v>
      </c>
      <c r="C4" s="31"/>
    </row>
    <row r="5" spans="1:3">
      <c r="A5" s="32"/>
      <c r="B5" s="293" t="s">
        <v>43</v>
      </c>
      <c r="C5" s="294" t="s">
        <v>372</v>
      </c>
    </row>
    <row r="6" spans="1:3">
      <c r="A6" s="586">
        <v>1</v>
      </c>
      <c r="B6" s="592" t="s">
        <v>715</v>
      </c>
      <c r="C6" s="598" t="s">
        <v>718</v>
      </c>
    </row>
    <row r="7" spans="1:3">
      <c r="A7" s="586">
        <v>2</v>
      </c>
      <c r="B7" s="592" t="s">
        <v>719</v>
      </c>
      <c r="C7" s="598" t="s">
        <v>720</v>
      </c>
    </row>
    <row r="8" spans="1:3">
      <c r="A8" s="586">
        <v>3</v>
      </c>
      <c r="B8" s="592" t="s">
        <v>721</v>
      </c>
      <c r="C8" s="598" t="s">
        <v>722</v>
      </c>
    </row>
    <row r="9" spans="1:3">
      <c r="A9" s="586">
        <v>4</v>
      </c>
      <c r="B9" s="592" t="s">
        <v>723</v>
      </c>
      <c r="C9" s="598" t="s">
        <v>722</v>
      </c>
    </row>
    <row r="10" spans="1:3">
      <c r="A10" s="586">
        <v>5</v>
      </c>
      <c r="B10" s="592" t="s">
        <v>724</v>
      </c>
      <c r="C10" s="598" t="s">
        <v>722</v>
      </c>
    </row>
    <row r="11" spans="1:3">
      <c r="A11" s="33"/>
      <c r="B11" s="34"/>
      <c r="C11" s="35"/>
    </row>
    <row r="12" spans="1:3">
      <c r="A12" s="33"/>
      <c r="B12" s="295"/>
      <c r="C12" s="296"/>
    </row>
    <row r="13" spans="1:3" ht="26.4">
      <c r="A13" s="33"/>
      <c r="B13" s="297" t="s">
        <v>44</v>
      </c>
      <c r="C13" s="298" t="s">
        <v>373</v>
      </c>
    </row>
    <row r="14" spans="1:3">
      <c r="A14" s="586">
        <v>1</v>
      </c>
      <c r="B14" s="592" t="s">
        <v>716</v>
      </c>
      <c r="C14" s="599" t="s">
        <v>725</v>
      </c>
    </row>
    <row r="15" spans="1:3">
      <c r="A15" s="586">
        <v>2</v>
      </c>
      <c r="B15" s="593" t="s">
        <v>726</v>
      </c>
      <c r="C15" s="597" t="s">
        <v>727</v>
      </c>
    </row>
    <row r="16" spans="1:3">
      <c r="A16" s="586">
        <v>3</v>
      </c>
      <c r="B16" s="600" t="s">
        <v>728</v>
      </c>
      <c r="C16" s="599" t="s">
        <v>729</v>
      </c>
    </row>
    <row r="17" spans="1:3">
      <c r="A17" s="33"/>
      <c r="B17" s="34"/>
      <c r="C17" s="36"/>
    </row>
    <row r="18" spans="1:3" ht="15.75" customHeight="1">
      <c r="A18" s="33"/>
      <c r="B18" s="34"/>
      <c r="C18" s="37"/>
    </row>
    <row r="19" spans="1:3" ht="30" customHeight="1">
      <c r="A19" s="33"/>
      <c r="B19" s="807" t="s">
        <v>45</v>
      </c>
      <c r="C19" s="808"/>
    </row>
    <row r="20" spans="1:3">
      <c r="A20" s="586">
        <v>1</v>
      </c>
      <c r="B20" s="595" t="s">
        <v>730</v>
      </c>
      <c r="C20" s="601">
        <v>0.91985393346850919</v>
      </c>
    </row>
    <row r="21" spans="1:3" s="585" customFormat="1">
      <c r="A21" s="586">
        <v>2</v>
      </c>
      <c r="B21" s="595" t="s">
        <v>731</v>
      </c>
      <c r="C21" s="602">
        <v>4.2580335945889211E-2</v>
      </c>
    </row>
    <row r="22" spans="1:3" s="585" customFormat="1">
      <c r="A22" s="586">
        <v>3</v>
      </c>
      <c r="B22" s="595" t="s">
        <v>732</v>
      </c>
      <c r="C22" s="603">
        <v>3.7565730585601566E-2</v>
      </c>
    </row>
    <row r="23" spans="1:3" s="585" customFormat="1">
      <c r="A23" s="586"/>
      <c r="B23" s="581"/>
      <c r="C23" s="603"/>
    </row>
    <row r="24" spans="1:3" ht="15.75" customHeight="1">
      <c r="A24" s="33"/>
      <c r="B24" s="34"/>
      <c r="C24" s="35"/>
    </row>
    <row r="25" spans="1:3" ht="29.25" customHeight="1">
      <c r="A25" s="33"/>
      <c r="B25" s="807" t="s">
        <v>46</v>
      </c>
      <c r="C25" s="808"/>
    </row>
    <row r="26" spans="1:3" s="585" customFormat="1">
      <c r="A26" s="586">
        <v>1</v>
      </c>
      <c r="B26" s="595" t="s">
        <v>719</v>
      </c>
      <c r="C26" s="601">
        <v>0.30661797782283562</v>
      </c>
    </row>
    <row r="27" spans="1:3" s="585" customFormat="1">
      <c r="A27" s="594">
        <v>2</v>
      </c>
      <c r="B27" s="596" t="s">
        <v>733</v>
      </c>
      <c r="C27" s="601">
        <v>0.30661797782283562</v>
      </c>
    </row>
    <row r="28" spans="1:3" s="585" customFormat="1">
      <c r="A28" s="594">
        <v>3</v>
      </c>
      <c r="B28" s="595" t="s">
        <v>734</v>
      </c>
      <c r="C28" s="602">
        <v>0.30661797782283562</v>
      </c>
    </row>
    <row r="29" spans="1:3" s="585" customFormat="1">
      <c r="A29" s="586"/>
      <c r="B29" s="583"/>
      <c r="C29" s="582"/>
    </row>
    <row r="30" spans="1:3" ht="14.4" thickBot="1">
      <c r="A30" s="38"/>
      <c r="B30" s="39"/>
      <c r="C30" s="40"/>
    </row>
  </sheetData>
  <mergeCells count="2">
    <mergeCell ref="B25:C25"/>
    <mergeCell ref="B19:C19"/>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pageSetup scale="8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181" t="s">
        <v>31</v>
      </c>
      <c r="B1" s="3" t="str">
        <f>'Info '!C2</f>
        <v>JSC "Liberty Bank"</v>
      </c>
      <c r="C1" s="51"/>
      <c r="D1" s="51"/>
      <c r="E1" s="51"/>
      <c r="F1" s="14"/>
    </row>
    <row r="2" spans="1:7" s="41" customFormat="1" ht="15.75" customHeight="1">
      <c r="A2" s="181" t="s">
        <v>32</v>
      </c>
      <c r="B2" s="591">
        <f>'1. key ratios '!B2</f>
        <v>45016</v>
      </c>
    </row>
    <row r="3" spans="1:7" s="41" customFormat="1" ht="15.75" customHeight="1">
      <c r="A3" s="181"/>
    </row>
    <row r="4" spans="1:7" s="41" customFormat="1" ht="15.75" customHeight="1" thickBot="1">
      <c r="A4" s="182" t="s">
        <v>100</v>
      </c>
      <c r="B4" s="813" t="s">
        <v>226</v>
      </c>
      <c r="C4" s="814"/>
      <c r="D4" s="814"/>
      <c r="E4" s="814"/>
    </row>
    <row r="5" spans="1:7" s="45" customFormat="1" ht="17.399999999999999" customHeight="1">
      <c r="A5" s="130"/>
      <c r="B5" s="131"/>
      <c r="C5" s="43" t="s">
        <v>0</v>
      </c>
      <c r="D5" s="43" t="s">
        <v>1</v>
      </c>
      <c r="E5" s="44" t="s">
        <v>2</v>
      </c>
    </row>
    <row r="6" spans="1:7" s="14" customFormat="1" ht="14.4" customHeight="1">
      <c r="A6" s="183"/>
      <c r="B6" s="809" t="s">
        <v>233</v>
      </c>
      <c r="C6" s="809" t="s">
        <v>661</v>
      </c>
      <c r="D6" s="811" t="s">
        <v>99</v>
      </c>
      <c r="E6" s="812"/>
      <c r="G6" s="5"/>
    </row>
    <row r="7" spans="1:7" s="14" customFormat="1" ht="99.6" customHeight="1">
      <c r="A7" s="183"/>
      <c r="B7" s="810"/>
      <c r="C7" s="809"/>
      <c r="D7" s="216" t="s">
        <v>98</v>
      </c>
      <c r="E7" s="217" t="s">
        <v>234</v>
      </c>
      <c r="G7" s="5"/>
    </row>
    <row r="8" spans="1:7" ht="20.399999999999999">
      <c r="A8" s="353">
        <v>1</v>
      </c>
      <c r="B8" s="354" t="s">
        <v>562</v>
      </c>
      <c r="C8" s="641">
        <f>SUM(C9:C11)</f>
        <v>515165051.42000002</v>
      </c>
      <c r="D8" s="641">
        <f>SUM(D9:D11)</f>
        <v>0</v>
      </c>
      <c r="E8" s="641">
        <f>SUM(E9:E11)</f>
        <v>515165051.42000002</v>
      </c>
      <c r="F8" s="14"/>
    </row>
    <row r="9" spans="1:7" ht="14.4">
      <c r="A9" s="353">
        <v>1.1000000000000001</v>
      </c>
      <c r="B9" s="355" t="s">
        <v>563</v>
      </c>
      <c r="C9" s="641">
        <v>316043173.30000001</v>
      </c>
      <c r="D9" s="641"/>
      <c r="E9" s="641">
        <v>316043173.30000001</v>
      </c>
      <c r="F9" s="14"/>
    </row>
    <row r="10" spans="1:7" ht="14.4">
      <c r="A10" s="353">
        <v>1.2</v>
      </c>
      <c r="B10" s="355" t="s">
        <v>564</v>
      </c>
      <c r="C10" s="641">
        <v>81423976.519999996</v>
      </c>
      <c r="D10" s="641"/>
      <c r="E10" s="641">
        <v>81423976.519999996</v>
      </c>
      <c r="F10" s="14"/>
    </row>
    <row r="11" spans="1:7" ht="14.4">
      <c r="A11" s="353">
        <v>1.3</v>
      </c>
      <c r="B11" s="355" t="s">
        <v>565</v>
      </c>
      <c r="C11" s="641">
        <v>117697901.60000002</v>
      </c>
      <c r="D11" s="641"/>
      <c r="E11" s="641">
        <v>117697901.60000002</v>
      </c>
      <c r="F11" s="14"/>
    </row>
    <row r="12" spans="1:7" ht="14.4">
      <c r="A12" s="353">
        <v>2</v>
      </c>
      <c r="B12" s="356" t="s">
        <v>566</v>
      </c>
      <c r="C12" s="641"/>
      <c r="D12" s="641"/>
      <c r="E12" s="641"/>
      <c r="F12" s="14"/>
    </row>
    <row r="13" spans="1:7" ht="14.4">
      <c r="A13" s="353">
        <v>2.1</v>
      </c>
      <c r="B13" s="357" t="s">
        <v>567</v>
      </c>
      <c r="C13" s="641"/>
      <c r="D13" s="641"/>
      <c r="E13" s="641"/>
      <c r="F13" s="14"/>
    </row>
    <row r="14" spans="1:7" ht="20.399999999999999">
      <c r="A14" s="353">
        <v>3</v>
      </c>
      <c r="B14" s="358" t="s">
        <v>568</v>
      </c>
      <c r="C14" s="641">
        <v>85501371</v>
      </c>
      <c r="D14" s="641"/>
      <c r="E14" s="641">
        <v>85501371</v>
      </c>
      <c r="F14" s="14"/>
    </row>
    <row r="15" spans="1:7" ht="14.4">
      <c r="A15" s="353">
        <v>4</v>
      </c>
      <c r="B15" s="359" t="s">
        <v>569</v>
      </c>
      <c r="C15" s="641"/>
      <c r="D15" s="641"/>
      <c r="E15" s="641">
        <v>0</v>
      </c>
      <c r="F15" s="14"/>
    </row>
    <row r="16" spans="1:7" ht="20.399999999999999">
      <c r="A16" s="353">
        <v>5</v>
      </c>
      <c r="B16" s="360" t="s">
        <v>570</v>
      </c>
      <c r="C16" s="641">
        <f>SUM(C17:C19)</f>
        <v>0</v>
      </c>
      <c r="D16" s="641">
        <f>SUM(D17:D19)</f>
        <v>0</v>
      </c>
      <c r="E16" s="641">
        <f>SUM(E17:E19)</f>
        <v>0</v>
      </c>
      <c r="F16" s="14"/>
    </row>
    <row r="17" spans="1:6" ht="14.4">
      <c r="A17" s="353">
        <v>5.0999999999999996</v>
      </c>
      <c r="B17" s="361" t="s">
        <v>571</v>
      </c>
      <c r="C17" s="641"/>
      <c r="D17" s="641"/>
      <c r="E17" s="641"/>
      <c r="F17" s="14"/>
    </row>
    <row r="18" spans="1:6" ht="14.4">
      <c r="A18" s="353">
        <v>5.2</v>
      </c>
      <c r="B18" s="361" t="s">
        <v>572</v>
      </c>
      <c r="C18" s="641"/>
      <c r="D18" s="641"/>
      <c r="E18" s="641"/>
      <c r="F18" s="14"/>
    </row>
    <row r="19" spans="1:6" ht="14.4">
      <c r="A19" s="353">
        <v>5.3</v>
      </c>
      <c r="B19" s="362" t="s">
        <v>573</v>
      </c>
      <c r="C19" s="641"/>
      <c r="D19" s="641"/>
      <c r="E19" s="641"/>
      <c r="F19" s="14"/>
    </row>
    <row r="20" spans="1:6" ht="14.4">
      <c r="A20" s="353">
        <v>6</v>
      </c>
      <c r="B20" s="358" t="s">
        <v>574</v>
      </c>
      <c r="C20" s="641">
        <f>SUM(C21:C22)</f>
        <v>2774992676.819211</v>
      </c>
      <c r="D20" s="641">
        <f>SUM(D21:D22)</f>
        <v>0</v>
      </c>
      <c r="E20" s="641">
        <f>SUM(E21:E22)</f>
        <v>2774992676.819211</v>
      </c>
      <c r="F20" s="14"/>
    </row>
    <row r="21" spans="1:6" ht="14.4">
      <c r="A21" s="353">
        <v>6.1</v>
      </c>
      <c r="B21" s="361" t="s">
        <v>572</v>
      </c>
      <c r="C21" s="642">
        <v>270692190.06905276</v>
      </c>
      <c r="D21" s="642"/>
      <c r="E21" s="642">
        <v>270692190.06905276</v>
      </c>
      <c r="F21" s="14"/>
    </row>
    <row r="22" spans="1:6" ht="14.4">
      <c r="A22" s="353">
        <v>6.2</v>
      </c>
      <c r="B22" s="362" t="s">
        <v>573</v>
      </c>
      <c r="C22" s="642">
        <v>2504300486.7501583</v>
      </c>
      <c r="D22" s="642"/>
      <c r="E22" s="642">
        <v>2504300486.7501583</v>
      </c>
      <c r="F22" s="14"/>
    </row>
    <row r="23" spans="1:6" ht="14.4">
      <c r="A23" s="353">
        <v>7</v>
      </c>
      <c r="B23" s="356" t="s">
        <v>575</v>
      </c>
      <c r="C23" s="642">
        <v>106733.3</v>
      </c>
      <c r="D23" s="642">
        <v>106733.3</v>
      </c>
      <c r="E23" s="642">
        <v>0</v>
      </c>
      <c r="F23" s="14"/>
    </row>
    <row r="24" spans="1:6" ht="20.399999999999999">
      <c r="A24" s="353">
        <v>8</v>
      </c>
      <c r="B24" s="363" t="s">
        <v>576</v>
      </c>
      <c r="C24" s="642"/>
      <c r="D24" s="642"/>
      <c r="E24" s="642"/>
      <c r="F24" s="14"/>
    </row>
    <row r="25" spans="1:6" ht="14.4">
      <c r="A25" s="353">
        <v>9</v>
      </c>
      <c r="B25" s="359" t="s">
        <v>577</v>
      </c>
      <c r="C25" s="642">
        <f>SUM(C26:C27)</f>
        <v>182878808.20000002</v>
      </c>
      <c r="D25" s="642">
        <f>SUM(D26:D27)</f>
        <v>22084149.194463491</v>
      </c>
      <c r="E25" s="642">
        <f>SUM(E26:E27)</f>
        <v>160794659.00553653</v>
      </c>
      <c r="F25" s="14"/>
    </row>
    <row r="26" spans="1:6" ht="14.4">
      <c r="A26" s="353">
        <v>9.1</v>
      </c>
      <c r="B26" s="361" t="s">
        <v>578</v>
      </c>
      <c r="C26" s="642">
        <v>180685706.40000001</v>
      </c>
      <c r="D26" s="642">
        <v>22084149.194463491</v>
      </c>
      <c r="E26" s="642">
        <v>158601557.20553651</v>
      </c>
      <c r="F26" s="14"/>
    </row>
    <row r="27" spans="1:6" ht="14.4">
      <c r="A27" s="353">
        <v>9.1999999999999993</v>
      </c>
      <c r="B27" s="361" t="s">
        <v>579</v>
      </c>
      <c r="C27" s="642">
        <v>2193101.7999999998</v>
      </c>
      <c r="D27" s="642"/>
      <c r="E27" s="642">
        <v>2193101.7999999998</v>
      </c>
      <c r="F27" s="14"/>
    </row>
    <row r="28" spans="1:6" ht="14.4">
      <c r="A28" s="353">
        <v>10</v>
      </c>
      <c r="B28" s="359" t="s">
        <v>580</v>
      </c>
      <c r="C28" s="642">
        <f>SUM(C29:C30)</f>
        <v>57297951.110000022</v>
      </c>
      <c r="D28" s="642">
        <f>SUM(D29:D30)</f>
        <v>57297951.109999999</v>
      </c>
      <c r="E28" s="642">
        <f>SUM(E29:E30)</f>
        <v>0</v>
      </c>
      <c r="F28" s="14"/>
    </row>
    <row r="29" spans="1:6" ht="14.4">
      <c r="A29" s="353">
        <v>10.1</v>
      </c>
      <c r="B29" s="361" t="s">
        <v>581</v>
      </c>
      <c r="C29" s="642"/>
      <c r="D29" s="642"/>
      <c r="E29" s="642"/>
      <c r="F29" s="14"/>
    </row>
    <row r="30" spans="1:6" ht="14.4">
      <c r="A30" s="353">
        <v>10.199999999999999</v>
      </c>
      <c r="B30" s="361" t="s">
        <v>582</v>
      </c>
      <c r="C30" s="642">
        <v>57297951.110000022</v>
      </c>
      <c r="D30" s="642">
        <v>57297951.109999999</v>
      </c>
      <c r="E30" s="642"/>
      <c r="F30" s="14"/>
    </row>
    <row r="31" spans="1:6" ht="14.4">
      <c r="A31" s="353">
        <v>11</v>
      </c>
      <c r="B31" s="359" t="s">
        <v>583</v>
      </c>
      <c r="C31" s="642">
        <f>SUM(C32:C33)</f>
        <v>1982360.89</v>
      </c>
      <c r="D31" s="642">
        <f>SUM(D32:D33)</f>
        <v>0</v>
      </c>
      <c r="E31" s="642">
        <f>SUM(E32:E33)</f>
        <v>1982360.89</v>
      </c>
      <c r="F31" s="14"/>
    </row>
    <row r="32" spans="1:6" ht="14.4">
      <c r="A32" s="353">
        <v>11.1</v>
      </c>
      <c r="B32" s="361" t="s">
        <v>584</v>
      </c>
      <c r="C32" s="642">
        <v>1982360.89</v>
      </c>
      <c r="D32" s="642"/>
      <c r="E32" s="642">
        <v>1982360.89</v>
      </c>
      <c r="F32" s="14"/>
    </row>
    <row r="33" spans="1:7" ht="14.4">
      <c r="A33" s="353">
        <v>11.2</v>
      </c>
      <c r="B33" s="361" t="s">
        <v>585</v>
      </c>
      <c r="C33" s="642"/>
      <c r="D33" s="642"/>
      <c r="E33" s="642"/>
      <c r="F33" s="14"/>
    </row>
    <row r="34" spans="1:7" ht="14.4">
      <c r="A34" s="353">
        <v>13</v>
      </c>
      <c r="B34" s="359" t="s">
        <v>586</v>
      </c>
      <c r="C34" s="642">
        <v>102482255.30159456</v>
      </c>
      <c r="D34" s="642"/>
      <c r="E34" s="642">
        <v>102482255.30159456</v>
      </c>
      <c r="F34" s="14"/>
    </row>
    <row r="35" spans="1:7" ht="14.4">
      <c r="A35" s="353">
        <v>13.1</v>
      </c>
      <c r="B35" s="364" t="s">
        <v>587</v>
      </c>
      <c r="C35" s="642">
        <v>1507138.18</v>
      </c>
      <c r="D35" s="642"/>
      <c r="E35" s="642"/>
      <c r="F35" s="14"/>
    </row>
    <row r="36" spans="1:7" ht="14.4">
      <c r="A36" s="353">
        <v>13.2</v>
      </c>
      <c r="B36" s="364" t="s">
        <v>588</v>
      </c>
      <c r="C36" s="642">
        <v>0</v>
      </c>
      <c r="D36" s="642"/>
      <c r="E36" s="642"/>
      <c r="F36" s="14"/>
    </row>
    <row r="37" spans="1:7" ht="27" thickBot="1">
      <c r="A37" s="103"/>
      <c r="B37" s="184" t="s">
        <v>235</v>
      </c>
      <c r="C37" s="643">
        <f>SUM(C8,C12,C14,C15,C16,C20,C23,C24,C25,C28,C31,C34)</f>
        <v>3720407208.0408058</v>
      </c>
      <c r="D37" s="643">
        <f t="shared" ref="D37:E37" si="0">SUM(D8,D12,D14,D15,D16,D20,D23,D24,D25,D28,D31,D34)</f>
        <v>79488833.604463488</v>
      </c>
      <c r="E37" s="643">
        <f t="shared" si="0"/>
        <v>3640918374.4363422</v>
      </c>
    </row>
    <row r="38" spans="1:7">
      <c r="A38" s="5"/>
      <c r="B38" s="5"/>
      <c r="C38" s="5"/>
      <c r="D38" s="5"/>
      <c r="E38" s="5"/>
    </row>
    <row r="39" spans="1:7">
      <c r="A39" s="5"/>
      <c r="B39" s="5"/>
      <c r="C39" s="5"/>
      <c r="D39" s="5"/>
      <c r="E39" s="5"/>
    </row>
    <row r="41" spans="1:7" s="4" customFormat="1">
      <c r="B41" s="46"/>
      <c r="F41" s="5"/>
      <c r="G41" s="5"/>
    </row>
    <row r="42" spans="1:7" s="4" customFormat="1">
      <c r="B42" s="46"/>
      <c r="F42" s="5"/>
      <c r="G42" s="5"/>
    </row>
    <row r="43" spans="1:7" s="4" customFormat="1">
      <c r="B43" s="46"/>
      <c r="F43" s="5"/>
      <c r="G43" s="5"/>
    </row>
    <row r="44" spans="1:7" s="4" customFormat="1">
      <c r="B44" s="46"/>
      <c r="F44" s="5"/>
      <c r="G44" s="5"/>
    </row>
    <row r="45" spans="1:7" s="4" customFormat="1">
      <c r="B45" s="46"/>
      <c r="F45" s="5"/>
      <c r="G45" s="5"/>
    </row>
    <row r="46" spans="1:7" s="4" customFormat="1">
      <c r="B46" s="46"/>
      <c r="F46" s="5"/>
      <c r="G46" s="5"/>
    </row>
    <row r="47" spans="1:7" s="4" customFormat="1">
      <c r="B47" s="46"/>
      <c r="F47" s="5"/>
      <c r="G47" s="5"/>
    </row>
    <row r="48" spans="1:7" s="4" customFormat="1">
      <c r="B48" s="46"/>
      <c r="F48" s="5"/>
      <c r="G48" s="5"/>
    </row>
    <row r="49" spans="2:7" s="4" customFormat="1">
      <c r="B49" s="46"/>
      <c r="F49" s="5"/>
      <c r="G49" s="5"/>
    </row>
    <row r="50" spans="2:7" s="4" customFormat="1">
      <c r="B50" s="46"/>
      <c r="F50" s="5"/>
      <c r="G50" s="5"/>
    </row>
    <row r="51" spans="2:7" s="4" customFormat="1">
      <c r="B51" s="46"/>
      <c r="F51" s="5"/>
      <c r="G51" s="5"/>
    </row>
    <row r="52" spans="2:7" s="4" customFormat="1">
      <c r="B52" s="46"/>
      <c r="F52" s="5"/>
      <c r="G52" s="5"/>
    </row>
    <row r="53" spans="2:7" s="4" customFormat="1">
      <c r="B53" s="46"/>
      <c r="F53" s="5"/>
      <c r="G53" s="5"/>
    </row>
  </sheetData>
  <mergeCells count="4">
    <mergeCell ref="B6:B7"/>
    <mergeCell ref="C6:C7"/>
    <mergeCell ref="D6:E6"/>
    <mergeCell ref="B4:E4"/>
  </mergeCells>
  <pageMargins left="0.7" right="0.7" top="0.75" bottom="0.75" header="0.3" footer="0.3"/>
  <pageSetup paperSize="9" scale="64"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G28" sqref="G28"/>
      <selection pane="topRight" activeCell="G28" sqref="G28"/>
      <selection pane="bottomLeft" activeCell="G28" sqref="G28"/>
      <selection pane="bottomRight" activeCell="G28" sqref="G28"/>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31</v>
      </c>
      <c r="B1" s="3" t="str">
        <f>'Info '!C2</f>
        <v>JSC "Liberty Bank"</v>
      </c>
    </row>
    <row r="2" spans="1:6" s="41" customFormat="1" ht="15.75" customHeight="1">
      <c r="A2" s="2" t="s">
        <v>32</v>
      </c>
      <c r="B2" s="591">
        <f>'1. key ratios '!B2</f>
        <v>45016</v>
      </c>
      <c r="C2" s="4"/>
      <c r="D2" s="4"/>
      <c r="E2" s="4"/>
      <c r="F2" s="4"/>
    </row>
    <row r="3" spans="1:6" s="41" customFormat="1" ht="15.75" customHeight="1">
      <c r="C3" s="4"/>
      <c r="D3" s="4"/>
      <c r="E3" s="4"/>
      <c r="F3" s="4"/>
    </row>
    <row r="4" spans="1:6" s="41" customFormat="1" ht="13.8" thickBot="1">
      <c r="A4" s="41" t="s">
        <v>47</v>
      </c>
      <c r="B4" s="185" t="s">
        <v>555</v>
      </c>
      <c r="C4" s="42" t="s">
        <v>36</v>
      </c>
      <c r="D4" s="4"/>
      <c r="E4" s="4"/>
      <c r="F4" s="4"/>
    </row>
    <row r="5" spans="1:6">
      <c r="A5" s="136">
        <v>1</v>
      </c>
      <c r="B5" s="186" t="s">
        <v>557</v>
      </c>
      <c r="C5" s="137">
        <f>'7. LI1 '!E37</f>
        <v>3640918374.4363422</v>
      </c>
    </row>
    <row r="6" spans="1:6" s="138" customFormat="1">
      <c r="A6" s="47">
        <v>2.1</v>
      </c>
      <c r="B6" s="133" t="s">
        <v>215</v>
      </c>
      <c r="C6" s="95">
        <v>180139353.68198061</v>
      </c>
    </row>
    <row r="7" spans="1:6" s="27" customFormat="1" outlineLevel="1">
      <c r="A7" s="21">
        <v>2.2000000000000002</v>
      </c>
      <c r="B7" s="22" t="s">
        <v>216</v>
      </c>
      <c r="C7" s="139">
        <v>167401445</v>
      </c>
    </row>
    <row r="8" spans="1:6" s="27" customFormat="1">
      <c r="A8" s="21">
        <v>3</v>
      </c>
      <c r="B8" s="134" t="s">
        <v>556</v>
      </c>
      <c r="C8" s="140">
        <f>SUM(C5:C7)</f>
        <v>3988459173.1183228</v>
      </c>
    </row>
    <row r="9" spans="1:6" s="138" customFormat="1">
      <c r="A9" s="47">
        <v>4</v>
      </c>
      <c r="B9" s="49" t="s">
        <v>49</v>
      </c>
      <c r="C9" s="95"/>
    </row>
    <row r="10" spans="1:6" s="27" customFormat="1" outlineLevel="1">
      <c r="A10" s="21">
        <v>5.0999999999999996</v>
      </c>
      <c r="B10" s="22" t="s">
        <v>217</v>
      </c>
      <c r="C10" s="139">
        <v>-139609847.37216839</v>
      </c>
    </row>
    <row r="11" spans="1:6" s="27" customFormat="1" outlineLevel="1">
      <c r="A11" s="21">
        <v>5.2</v>
      </c>
      <c r="B11" s="22" t="s">
        <v>218</v>
      </c>
      <c r="C11" s="139">
        <v>-156637820.22999999</v>
      </c>
    </row>
    <row r="12" spans="1:6" s="27" customFormat="1">
      <c r="A12" s="21">
        <v>6</v>
      </c>
      <c r="B12" s="132" t="s">
        <v>360</v>
      </c>
      <c r="C12" s="139"/>
    </row>
    <row r="13" spans="1:6" s="27" customFormat="1" ht="13.8" thickBot="1">
      <c r="A13" s="23">
        <v>7</v>
      </c>
      <c r="B13" s="135" t="s">
        <v>178</v>
      </c>
      <c r="C13" s="141">
        <f>SUM(C8:C12)</f>
        <v>3692211505.5161543</v>
      </c>
    </row>
    <row r="15" spans="1:6" ht="26.4">
      <c r="A15" s="153"/>
      <c r="B15" s="28" t="s">
        <v>361</v>
      </c>
    </row>
    <row r="16" spans="1:6">
      <c r="A16" s="153"/>
      <c r="B16" s="153"/>
    </row>
    <row r="17" spans="1:5" ht="13.8">
      <c r="A17" s="148"/>
      <c r="B17" s="149"/>
      <c r="C17" s="153"/>
      <c r="D17" s="153"/>
      <c r="E17" s="153"/>
    </row>
    <row r="18" spans="1:5" ht="14.4">
      <c r="A18" s="154"/>
      <c r="B18" s="155"/>
      <c r="C18" s="153"/>
      <c r="D18" s="153"/>
      <c r="E18" s="153"/>
    </row>
    <row r="19" spans="1:5" ht="13.8">
      <c r="A19" s="156"/>
      <c r="B19" s="150"/>
      <c r="C19" s="153"/>
      <c r="D19" s="153"/>
      <c r="E19" s="153"/>
    </row>
    <row r="20" spans="1:5" ht="13.8">
      <c r="A20" s="157"/>
      <c r="B20" s="151"/>
      <c r="C20" s="153"/>
      <c r="D20" s="153"/>
      <c r="E20" s="153"/>
    </row>
    <row r="21" spans="1:5" ht="13.8">
      <c r="A21" s="157"/>
      <c r="B21" s="155"/>
      <c r="C21" s="153"/>
      <c r="D21" s="153"/>
      <c r="E21" s="153"/>
    </row>
    <row r="22" spans="1:5" ht="13.8">
      <c r="A22" s="156"/>
      <c r="B22" s="152"/>
      <c r="C22" s="153"/>
      <c r="D22" s="153"/>
      <c r="E22" s="153"/>
    </row>
    <row r="23" spans="1:5" ht="13.8">
      <c r="A23" s="157"/>
      <c r="B23" s="151"/>
      <c r="C23" s="153"/>
      <c r="D23" s="153"/>
      <c r="E23" s="153"/>
    </row>
    <row r="24" spans="1:5" ht="13.8">
      <c r="A24" s="157"/>
      <c r="B24" s="151"/>
      <c r="C24" s="153"/>
      <c r="D24" s="153"/>
      <c r="E24" s="153"/>
    </row>
    <row r="25" spans="1:5" ht="13.8">
      <c r="A25" s="157"/>
      <c r="B25" s="158"/>
      <c r="C25" s="153"/>
      <c r="D25" s="153"/>
      <c r="E25" s="153"/>
    </row>
    <row r="26" spans="1:5" ht="13.8">
      <c r="A26" s="157"/>
      <c r="B26" s="155"/>
      <c r="C26" s="153"/>
      <c r="D26" s="153"/>
      <c r="E26" s="153"/>
    </row>
    <row r="27" spans="1:5">
      <c r="A27" s="153"/>
      <c r="B27" s="159"/>
      <c r="C27" s="153"/>
      <c r="D27" s="153"/>
      <c r="E27" s="153"/>
    </row>
    <row r="28" spans="1:5">
      <c r="A28" s="153"/>
      <c r="B28" s="159"/>
      <c r="C28" s="153"/>
      <c r="D28" s="153"/>
      <c r="E28" s="153"/>
    </row>
    <row r="29" spans="1:5">
      <c r="A29" s="153"/>
      <c r="B29" s="159"/>
      <c r="C29" s="153"/>
      <c r="D29" s="153"/>
      <c r="E29" s="153"/>
    </row>
    <row r="30" spans="1:5">
      <c r="A30" s="153"/>
      <c r="B30" s="159"/>
      <c r="C30" s="153"/>
      <c r="D30" s="153"/>
      <c r="E30" s="153"/>
    </row>
    <row r="31" spans="1:5">
      <c r="A31" s="153"/>
      <c r="B31" s="159"/>
      <c r="C31" s="153"/>
      <c r="D31" s="153"/>
      <c r="E31" s="153"/>
    </row>
    <row r="32" spans="1:5">
      <c r="A32" s="153"/>
      <c r="B32" s="159"/>
      <c r="C32" s="153"/>
      <c r="D32" s="153"/>
      <c r="E32" s="153"/>
    </row>
    <row r="33" spans="1:5">
      <c r="A33" s="153"/>
      <c r="B33" s="159"/>
      <c r="C33" s="153"/>
      <c r="D33" s="153"/>
      <c r="E33" s="153"/>
    </row>
  </sheetData>
  <pageMargins left="0.7" right="0.7" top="0.75" bottom="0.75" header="0.3" footer="0.3"/>
  <pageSetup paperSize="9" scale="61"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2024-02-14T21:59:50Z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