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045" tabRatio="87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_xlnm.Print_Area" localSheetId="9">'9.Capital'!$A$1:$C$54</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C19" i="94" l="1"/>
  <c r="C21" i="94"/>
  <c r="C20" i="94"/>
  <c r="G6" i="86" l="1"/>
  <c r="G13" i="86" s="1"/>
  <c r="F6" i="86"/>
  <c r="F13" i="86" s="1"/>
  <c r="E6" i="86"/>
  <c r="E13" i="86" s="1"/>
  <c r="D6" i="86"/>
  <c r="D13" i="86" s="1"/>
  <c r="C6" i="86"/>
  <c r="C13" i="86" s="1"/>
  <c r="H53" i="75"/>
  <c r="E53" i="75"/>
  <c r="H52" i="75"/>
  <c r="E52" i="75"/>
  <c r="H51" i="75"/>
  <c r="E51" i="75"/>
  <c r="H50" i="75"/>
  <c r="E50" i="75"/>
  <c r="H49" i="75"/>
  <c r="E49" i="75"/>
  <c r="H48" i="75"/>
  <c r="E48" i="75"/>
  <c r="H47" i="75"/>
  <c r="E47" i="75"/>
  <c r="H46" i="75"/>
  <c r="E46" i="75"/>
  <c r="G45" i="75"/>
  <c r="F45" i="75"/>
  <c r="H45" i="75" s="1"/>
  <c r="D45" i="75"/>
  <c r="C45" i="75"/>
  <c r="H44" i="75"/>
  <c r="E44" i="75"/>
  <c r="H43" i="75"/>
  <c r="E43" i="75"/>
  <c r="H42" i="75"/>
  <c r="E42" i="75"/>
  <c r="H41" i="75"/>
  <c r="E41" i="75"/>
  <c r="G40" i="75"/>
  <c r="F40" i="75"/>
  <c r="H40" i="75" s="1"/>
  <c r="D40" i="75"/>
  <c r="C40" i="75"/>
  <c r="E40" i="75" s="1"/>
  <c r="H39" i="75"/>
  <c r="E39" i="75"/>
  <c r="H38" i="75"/>
  <c r="E38" i="75"/>
  <c r="H37" i="75"/>
  <c r="E37" i="75"/>
  <c r="H36" i="75"/>
  <c r="E36" i="75"/>
  <c r="H35" i="75"/>
  <c r="E35" i="75"/>
  <c r="H34" i="75"/>
  <c r="E34" i="75"/>
  <c r="H33" i="75"/>
  <c r="E33" i="75"/>
  <c r="G32" i="75"/>
  <c r="F32" i="75"/>
  <c r="H32" i="75" s="1"/>
  <c r="D32" i="75"/>
  <c r="C32" i="75"/>
  <c r="E32" i="75" s="1"/>
  <c r="H31" i="75"/>
  <c r="E31" i="75"/>
  <c r="H30" i="75"/>
  <c r="E30" i="75"/>
  <c r="H29" i="75"/>
  <c r="E29" i="75"/>
  <c r="H28" i="75"/>
  <c r="E28" i="75"/>
  <c r="H27" i="75"/>
  <c r="E27" i="75"/>
  <c r="H26" i="75"/>
  <c r="E26" i="75"/>
  <c r="H25" i="75"/>
  <c r="E25" i="75"/>
  <c r="H24" i="75"/>
  <c r="E24" i="75"/>
  <c r="H23" i="75"/>
  <c r="E23" i="75"/>
  <c r="G22" i="75"/>
  <c r="G19" i="75" s="1"/>
  <c r="F22" i="75"/>
  <c r="D22" i="75"/>
  <c r="D19" i="75" s="1"/>
  <c r="C22" i="75"/>
  <c r="E22" i="75" s="1"/>
  <c r="H21" i="75"/>
  <c r="E21" i="75"/>
  <c r="H20" i="75"/>
  <c r="E20" i="75"/>
  <c r="F19" i="75"/>
  <c r="H19" i="75" s="1"/>
  <c r="H18" i="75"/>
  <c r="E18" i="75"/>
  <c r="H17" i="75"/>
  <c r="E17" i="75"/>
  <c r="G16" i="75"/>
  <c r="F16" i="75"/>
  <c r="H16" i="75" s="1"/>
  <c r="D16" i="75"/>
  <c r="C16" i="75"/>
  <c r="E16" i="75" s="1"/>
  <c r="H15" i="75"/>
  <c r="E15" i="75"/>
  <c r="H14" i="75"/>
  <c r="E14" i="75"/>
  <c r="G13" i="75"/>
  <c r="F13" i="75"/>
  <c r="H13" i="75" s="1"/>
  <c r="D13" i="75"/>
  <c r="C13" i="75"/>
  <c r="E13" i="75" s="1"/>
  <c r="H12" i="75"/>
  <c r="E12" i="75"/>
  <c r="H11" i="75"/>
  <c r="E11" i="75"/>
  <c r="H10" i="75"/>
  <c r="E10" i="75"/>
  <c r="H9" i="75"/>
  <c r="E9" i="75"/>
  <c r="H8" i="75"/>
  <c r="E8" i="75"/>
  <c r="G7" i="75"/>
  <c r="F7" i="75"/>
  <c r="H7" i="75" s="1"/>
  <c r="E7" i="75"/>
  <c r="D7" i="75"/>
  <c r="C7" i="75"/>
  <c r="H66" i="85"/>
  <c r="E66" i="85"/>
  <c r="H64" i="85"/>
  <c r="E64" i="85"/>
  <c r="G61" i="85"/>
  <c r="F61" i="85"/>
  <c r="H61" i="85" s="1"/>
  <c r="D61" i="85"/>
  <c r="C61" i="85"/>
  <c r="E61" i="85" s="1"/>
  <c r="H60" i="85"/>
  <c r="E60" i="85"/>
  <c r="H59" i="85"/>
  <c r="E59" i="85"/>
  <c r="H58" i="85"/>
  <c r="E58" i="85"/>
  <c r="G53" i="85"/>
  <c r="F53" i="85"/>
  <c r="H53" i="85" s="1"/>
  <c r="D53" i="85"/>
  <c r="C53" i="85"/>
  <c r="E53" i="85" s="1"/>
  <c r="H52" i="85"/>
  <c r="E52" i="85"/>
  <c r="H51" i="85"/>
  <c r="E51" i="85"/>
  <c r="H50" i="85"/>
  <c r="E50" i="85"/>
  <c r="H49" i="85"/>
  <c r="E49" i="85"/>
  <c r="H48" i="85"/>
  <c r="E48" i="85"/>
  <c r="H47" i="85"/>
  <c r="E47" i="85"/>
  <c r="H44" i="85"/>
  <c r="E44" i="85"/>
  <c r="H43" i="85"/>
  <c r="E43" i="85"/>
  <c r="H42" i="85"/>
  <c r="E42" i="85"/>
  <c r="H41" i="85"/>
  <c r="E41" i="85"/>
  <c r="H40" i="85"/>
  <c r="E40" i="85"/>
  <c r="H39" i="85"/>
  <c r="E39" i="85"/>
  <c r="H38" i="85"/>
  <c r="E38" i="85"/>
  <c r="H37" i="85"/>
  <c r="E37" i="85"/>
  <c r="H36" i="85"/>
  <c r="E36" i="85"/>
  <c r="H35" i="85"/>
  <c r="E35" i="85"/>
  <c r="G34" i="85"/>
  <c r="G45" i="85" s="1"/>
  <c r="G54" i="85" s="1"/>
  <c r="F34" i="85"/>
  <c r="F45" i="85" s="1"/>
  <c r="D34" i="85"/>
  <c r="D45" i="85" s="1"/>
  <c r="D54" i="85" s="1"/>
  <c r="C34" i="85"/>
  <c r="C45" i="85" s="1"/>
  <c r="G30" i="85"/>
  <c r="F30" i="85"/>
  <c r="H30" i="85" s="1"/>
  <c r="D30" i="85"/>
  <c r="C30" i="85"/>
  <c r="H29" i="85"/>
  <c r="E29" i="85"/>
  <c r="H28" i="85"/>
  <c r="E28" i="85"/>
  <c r="H27" i="85"/>
  <c r="E27" i="85"/>
  <c r="H26" i="85"/>
  <c r="E26" i="85"/>
  <c r="H25" i="85"/>
  <c r="E25" i="85"/>
  <c r="H24" i="85"/>
  <c r="E24" i="85"/>
  <c r="H21" i="85"/>
  <c r="E21" i="85"/>
  <c r="H20" i="85"/>
  <c r="E20" i="85"/>
  <c r="H19" i="85"/>
  <c r="E19" i="85"/>
  <c r="H18" i="85"/>
  <c r="E18" i="85"/>
  <c r="H17" i="85"/>
  <c r="E17" i="85"/>
  <c r="H16" i="85"/>
  <c r="E16" i="85"/>
  <c r="H15" i="85"/>
  <c r="E15" i="85"/>
  <c r="H14" i="85"/>
  <c r="E14" i="85"/>
  <c r="H13" i="85"/>
  <c r="E13" i="85"/>
  <c r="H12" i="85"/>
  <c r="E12" i="85"/>
  <c r="H11" i="85"/>
  <c r="E11" i="85"/>
  <c r="H10" i="85"/>
  <c r="E10" i="85"/>
  <c r="G9" i="85"/>
  <c r="G22" i="85" s="1"/>
  <c r="G31" i="85" s="1"/>
  <c r="G56" i="85" s="1"/>
  <c r="G63" i="85" s="1"/>
  <c r="G65" i="85" s="1"/>
  <c r="G67" i="85" s="1"/>
  <c r="F9" i="85"/>
  <c r="F22" i="85" s="1"/>
  <c r="D9" i="85"/>
  <c r="D22" i="85" s="1"/>
  <c r="D31" i="85" s="1"/>
  <c r="D56" i="85" s="1"/>
  <c r="D63" i="85" s="1"/>
  <c r="D65" i="85" s="1"/>
  <c r="D67" i="85" s="1"/>
  <c r="C9" i="85"/>
  <c r="C22" i="85" s="1"/>
  <c r="H8" i="85"/>
  <c r="E8" i="85"/>
  <c r="H40" i="83"/>
  <c r="E40" i="83"/>
  <c r="H39" i="83"/>
  <c r="E39" i="83"/>
  <c r="H38" i="83"/>
  <c r="E38" i="83"/>
  <c r="H37" i="83"/>
  <c r="E37" i="83"/>
  <c r="H36" i="83"/>
  <c r="E36" i="83"/>
  <c r="H35" i="83"/>
  <c r="E35" i="83"/>
  <c r="H34" i="83"/>
  <c r="E34" i="83"/>
  <c r="H33" i="83"/>
  <c r="E33" i="83"/>
  <c r="G31" i="83"/>
  <c r="G41" i="83" s="1"/>
  <c r="F31" i="83"/>
  <c r="F41" i="83" s="1"/>
  <c r="D31" i="83"/>
  <c r="D41" i="83" s="1"/>
  <c r="C31" i="83"/>
  <c r="E3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G14" i="83"/>
  <c r="G20" i="83" s="1"/>
  <c r="F14" i="83"/>
  <c r="F20" i="83" s="1"/>
  <c r="D14" i="83"/>
  <c r="D20" i="83" s="1"/>
  <c r="C14" i="83"/>
  <c r="C20" i="83" s="1"/>
  <c r="E20" i="83" s="1"/>
  <c r="H13" i="83"/>
  <c r="E13" i="83"/>
  <c r="H12" i="83"/>
  <c r="E12" i="83"/>
  <c r="H11" i="83"/>
  <c r="E11" i="83"/>
  <c r="H10" i="83"/>
  <c r="E10" i="83"/>
  <c r="H9" i="83"/>
  <c r="E9" i="83"/>
  <c r="H8" i="83"/>
  <c r="E8" i="83"/>
  <c r="H7" i="83"/>
  <c r="E7" i="83"/>
  <c r="E45" i="75" l="1"/>
  <c r="E14" i="83"/>
  <c r="C41" i="83"/>
  <c r="H41" i="83"/>
  <c r="H20" i="83"/>
  <c r="E30" i="85"/>
  <c r="H22" i="75"/>
  <c r="C19" i="75"/>
  <c r="E19" i="75" s="1"/>
  <c r="H45" i="85"/>
  <c r="F54" i="85"/>
  <c r="H54" i="85" s="1"/>
  <c r="C31" i="85"/>
  <c r="E22" i="85"/>
  <c r="E45" i="85"/>
  <c r="C54" i="85"/>
  <c r="E54" i="85" s="1"/>
  <c r="H22" i="85"/>
  <c r="F31" i="85"/>
  <c r="H9" i="85"/>
  <c r="H34" i="85"/>
  <c r="E9" i="85"/>
  <c r="E34" i="85"/>
  <c r="E41" i="83"/>
  <c r="H14" i="83"/>
  <c r="H31" i="83"/>
  <c r="G33" i="97"/>
  <c r="G37" i="97" s="1"/>
  <c r="F33" i="97"/>
  <c r="E33" i="97"/>
  <c r="D33" i="97"/>
  <c r="C33" i="97"/>
  <c r="G24" i="97"/>
  <c r="F24" i="97"/>
  <c r="E24" i="97"/>
  <c r="D24" i="97"/>
  <c r="C24" i="97"/>
  <c r="G18" i="97"/>
  <c r="F18" i="97"/>
  <c r="E18" i="97"/>
  <c r="D18" i="97"/>
  <c r="C18" i="97"/>
  <c r="G14" i="97"/>
  <c r="F14" i="97"/>
  <c r="E14" i="97"/>
  <c r="D14" i="97"/>
  <c r="C14" i="97"/>
  <c r="G11" i="97"/>
  <c r="F11" i="97"/>
  <c r="E11" i="97"/>
  <c r="D11" i="97"/>
  <c r="C11" i="97"/>
  <c r="G8" i="97"/>
  <c r="F8" i="97"/>
  <c r="E8" i="97"/>
  <c r="D8" i="97"/>
  <c r="C8" i="97"/>
  <c r="G21" i="97" l="1"/>
  <c r="F56" i="85"/>
  <c r="H31" i="85"/>
  <c r="C56" i="85"/>
  <c r="E31" i="85"/>
  <c r="E10" i="92"/>
  <c r="E8" i="92"/>
  <c r="C47" i="89"/>
  <c r="C43" i="89"/>
  <c r="C35" i="89"/>
  <c r="C31" i="89"/>
  <c r="C30" i="89" s="1"/>
  <c r="C41" i="89" s="1"/>
  <c r="C12" i="89"/>
  <c r="C6" i="89"/>
  <c r="F63" i="85" l="1"/>
  <c r="H56" i="85"/>
  <c r="C63" i="85"/>
  <c r="E56" i="85"/>
  <c r="C52" i="89"/>
  <c r="C28" i="89"/>
  <c r="H63" i="85" l="1"/>
  <c r="F65" i="85"/>
  <c r="C65" i="85"/>
  <c r="E63" i="85"/>
  <c r="H65" i="85" l="1"/>
  <c r="F67" i="85"/>
  <c r="H67" i="85" s="1"/>
  <c r="C67" i="85"/>
  <c r="E67" i="85" s="1"/>
  <c r="E65" i="85"/>
  <c r="O33" i="105" l="1"/>
  <c r="N33" i="105"/>
  <c r="M33" i="105"/>
  <c r="L33" i="105"/>
  <c r="K33" i="105"/>
  <c r="J33" i="105"/>
  <c r="I33" i="105"/>
  <c r="H33" i="105"/>
  <c r="G33" i="105"/>
  <c r="F33" i="105"/>
  <c r="E33" i="105"/>
  <c r="D33" i="105"/>
  <c r="C33" i="105"/>
  <c r="U22" i="103"/>
  <c r="L22" i="103"/>
  <c r="G22" i="103"/>
  <c r="D22" i="103"/>
  <c r="C22" i="103"/>
  <c r="U15" i="103"/>
  <c r="T15" i="103"/>
  <c r="S15" i="103"/>
  <c r="R15" i="103"/>
  <c r="Q15" i="103"/>
  <c r="P15" i="103"/>
  <c r="O15" i="103"/>
  <c r="N15" i="103"/>
  <c r="M15" i="103"/>
  <c r="L15" i="103"/>
  <c r="K15" i="103"/>
  <c r="J15" i="103"/>
  <c r="I15" i="103"/>
  <c r="H15" i="103"/>
  <c r="G15" i="103"/>
  <c r="F15" i="103"/>
  <c r="E15" i="103"/>
  <c r="D15" i="103"/>
  <c r="C15" i="103"/>
  <c r="U8" i="103"/>
  <c r="T8" i="103"/>
  <c r="S8" i="103"/>
  <c r="R8" i="103"/>
  <c r="Q8" i="103"/>
  <c r="P8" i="103"/>
  <c r="O8" i="103"/>
  <c r="N8" i="103"/>
  <c r="M8" i="103"/>
  <c r="L8" i="103"/>
  <c r="K8" i="103"/>
  <c r="J8" i="103"/>
  <c r="I8" i="103"/>
  <c r="H8" i="103"/>
  <c r="G8" i="103"/>
  <c r="F8" i="103"/>
  <c r="E8" i="103"/>
  <c r="D8" i="103"/>
  <c r="C8" i="103"/>
  <c r="D12" i="101"/>
  <c r="D7" i="101"/>
  <c r="D19" i="101" s="1"/>
  <c r="C19" i="101"/>
  <c r="G39" i="97" l="1"/>
  <c r="C35" i="95"/>
  <c r="C37" i="69"/>
  <c r="B2" i="91" l="1"/>
  <c r="B2" i="85" l="1"/>
  <c r="B2" i="75"/>
  <c r="B2" i="86"/>
  <c r="B2" i="52"/>
  <c r="B2" i="88"/>
  <c r="B2" i="73"/>
  <c r="B2" i="89"/>
  <c r="B2" i="94"/>
  <c r="B2" i="69"/>
  <c r="B2" i="90"/>
  <c r="B2" i="64"/>
  <c r="B2" i="93"/>
  <c r="B2" i="92"/>
  <c r="B2" i="95"/>
  <c r="B2" i="97"/>
  <c r="B2" i="107" l="1"/>
  <c r="B1" i="107"/>
  <c r="B1" i="106" l="1"/>
  <c r="B1" i="105"/>
  <c r="B1" i="104"/>
  <c r="B1" i="103"/>
  <c r="B1" i="102"/>
  <c r="B1" i="101"/>
  <c r="B1" i="100"/>
  <c r="B1" i="99"/>
  <c r="B1" i="98"/>
  <c r="C19" i="102" l="1"/>
  <c r="D22" i="98" l="1"/>
  <c r="E22" i="98"/>
  <c r="F22" i="98"/>
  <c r="G22" i="98"/>
  <c r="C22" i="98"/>
  <c r="B2" i="106" l="1"/>
  <c r="B2" i="105"/>
  <c r="B2" i="104"/>
  <c r="B2" i="103"/>
  <c r="B2" i="102"/>
  <c r="B2" i="101"/>
  <c r="B2" i="100"/>
  <c r="B2" i="99"/>
  <c r="B2" i="98"/>
  <c r="H21" i="98"/>
  <c r="H20" i="98"/>
  <c r="H19" i="98"/>
  <c r="H18" i="98"/>
  <c r="H17" i="98"/>
  <c r="H16" i="98"/>
  <c r="H15" i="98"/>
  <c r="H14" i="98"/>
  <c r="H13" i="98"/>
  <c r="H12" i="98"/>
  <c r="H11" i="98"/>
  <c r="H10" i="98"/>
  <c r="H9" i="98"/>
  <c r="H8" i="98"/>
  <c r="H22" i="98" l="1"/>
  <c r="B1" i="97"/>
  <c r="B1" i="95" l="1"/>
  <c r="B1" i="92"/>
  <c r="B1" i="93"/>
  <c r="B1" i="64"/>
  <c r="B1" i="90"/>
  <c r="B1" i="69"/>
  <c r="B1" i="94"/>
  <c r="B1" i="89"/>
  <c r="B1" i="73"/>
  <c r="B1" i="88"/>
  <c r="B1" i="52"/>
  <c r="B1" i="86"/>
  <c r="B1" i="75"/>
  <c r="B2" i="83"/>
  <c r="G5" i="86"/>
  <c r="F5" i="86"/>
  <c r="E5" i="86"/>
  <c r="D5" i="86"/>
  <c r="C5" i="86"/>
  <c r="G5" i="84"/>
  <c r="F5" i="84"/>
  <c r="E5" i="84"/>
  <c r="D5" i="84"/>
  <c r="C5" i="84"/>
  <c r="B1" i="91" l="1"/>
  <c r="B1" i="85"/>
  <c r="B1" i="83"/>
  <c r="B1" i="84"/>
  <c r="D19" i="94"/>
  <c r="D8" i="94"/>
  <c r="D9" i="94"/>
  <c r="D11" i="94"/>
  <c r="D12" i="94"/>
  <c r="D13" i="94"/>
  <c r="D15" i="94"/>
  <c r="D16" i="94"/>
  <c r="D17" i="94"/>
  <c r="D20" i="94"/>
  <c r="D21" i="94"/>
  <c r="D7" i="94"/>
  <c r="C30" i="95" l="1"/>
  <c r="C26" i="95"/>
  <c r="C8" i="95"/>
  <c r="N20" i="92" l="1"/>
  <c r="N19" i="92"/>
  <c r="E19" i="92"/>
  <c r="N18" i="92"/>
  <c r="E18" i="92"/>
  <c r="N17" i="92"/>
  <c r="E17" i="92"/>
  <c r="N16" i="92"/>
  <c r="E16" i="92"/>
  <c r="N15" i="92"/>
  <c r="E15" i="92"/>
  <c r="M14" i="92"/>
  <c r="L14" i="92"/>
  <c r="K14" i="92"/>
  <c r="J14" i="92"/>
  <c r="I14" i="92"/>
  <c r="H14" i="92"/>
  <c r="G14" i="92"/>
  <c r="F14" i="92"/>
  <c r="C14" i="92"/>
  <c r="N13" i="92"/>
  <c r="N12" i="92"/>
  <c r="E12" i="92"/>
  <c r="N11" i="92"/>
  <c r="E11" i="92"/>
  <c r="N10" i="92"/>
  <c r="N9" i="92"/>
  <c r="E9" i="92"/>
  <c r="N8" i="92"/>
  <c r="M7" i="92"/>
  <c r="M21" i="92" s="1"/>
  <c r="L7" i="92"/>
  <c r="K7" i="92"/>
  <c r="K21" i="92" s="1"/>
  <c r="J7" i="92"/>
  <c r="I7" i="92"/>
  <c r="H7" i="92"/>
  <c r="G7" i="92"/>
  <c r="G21" i="92" s="1"/>
  <c r="F7" i="92"/>
  <c r="F21" i="92" s="1"/>
  <c r="C7" i="92"/>
  <c r="L21" i="92" l="1"/>
  <c r="H21" i="92"/>
  <c r="E14" i="92"/>
  <c r="N14" i="92"/>
  <c r="I21" i="92"/>
  <c r="J21" i="92"/>
  <c r="E7" i="92"/>
  <c r="N7" i="92"/>
  <c r="N21" i="92" s="1"/>
  <c r="C21" i="92"/>
  <c r="S21" i="90"/>
  <c r="S20" i="90"/>
  <c r="S19" i="90"/>
  <c r="S18" i="90"/>
  <c r="S17" i="90"/>
  <c r="S16" i="90"/>
  <c r="S15" i="90"/>
  <c r="S14" i="90"/>
  <c r="S13" i="90"/>
  <c r="S12" i="90"/>
  <c r="S11" i="90"/>
  <c r="S10" i="90"/>
  <c r="S9" i="90"/>
  <c r="S8" i="90"/>
  <c r="E21" i="92" l="1"/>
  <c r="C12" i="95" s="1"/>
  <c r="C18" i="95" s="1"/>
  <c r="C36" i="95" s="1"/>
  <c r="C38" i="95" s="1"/>
  <c r="C21" i="88"/>
  <c r="T21" i="64" l="1"/>
  <c r="U21" i="64"/>
  <c r="S21" i="64"/>
  <c r="C21" i="64"/>
  <c r="G22" i="91"/>
  <c r="F22" i="91"/>
  <c r="E22" i="91"/>
  <c r="D22" i="91"/>
  <c r="C22" i="91"/>
  <c r="H21" i="91"/>
  <c r="H18" i="91"/>
  <c r="H17" i="91"/>
  <c r="H16" i="91"/>
  <c r="H15" i="91"/>
  <c r="H14" i="91"/>
  <c r="H13" i="91"/>
  <c r="H8" i="91"/>
  <c r="H22" i="91" l="1"/>
  <c r="K22" i="90"/>
  <c r="L22" i="90"/>
  <c r="M22" i="90"/>
  <c r="N22" i="90"/>
  <c r="O22" i="90"/>
  <c r="P22" i="90"/>
  <c r="Q22" i="90"/>
  <c r="R22" i="90"/>
  <c r="S22" i="90"/>
  <c r="D21" i="88" l="1"/>
  <c r="E21" i="88"/>
  <c r="C5" i="73" s="1"/>
  <c r="C22" i="90" l="1"/>
  <c r="D22" i="90" l="1"/>
  <c r="E22" i="90"/>
  <c r="F22" i="90"/>
  <c r="G22" i="90"/>
  <c r="H22" i="90"/>
  <c r="I22" i="90"/>
  <c r="J22" i="90"/>
  <c r="C8" i="73" l="1"/>
  <c r="C13" i="73" s="1"/>
  <c r="C15" i="69" l="1"/>
  <c r="C25" i="69" s="1"/>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C45" i="69" l="1"/>
</calcChain>
</file>

<file path=xl/sharedStrings.xml><?xml version="1.0" encoding="utf-8"?>
<sst xmlns="http://schemas.openxmlformats.org/spreadsheetml/2006/main" count="1157" uniqueCount="762">
  <si>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</si>
  <si>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</si>
  <si>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</si>
  <si>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</si>
  <si>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</si>
  <si>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</si>
  <si>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</si>
  <si>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</si>
  <si>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</si>
  <si>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</si>
  <si>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</si>
  <si>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</si>
  <si>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</si>
  <si>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</si>
  <si>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</si>
  <si>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</si>
  <si>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</si>
  <si>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</si>
  <si>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</si>
  <si>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</si>
  <si>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</si>
  <si>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</si>
  <si>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</si>
  <si>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</si>
  <si>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</si>
  <si>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</si>
  <si>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</si>
  <si>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</si>
  <si>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</si>
  <si>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</si>
  <si>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</si>
  <si>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</si>
  <si>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</si>
  <si>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</si>
  <si>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</si>
  <si>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</si>
  <si>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</si>
  <si>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</si>
  <si>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</si>
  <si>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</si>
  <si>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</si>
  <si>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</si>
  <si>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</si>
  <si>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</si>
  <si>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</si>
  <si>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</si>
  <si>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</si>
  <si>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</si>
  <si>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</si>
  <si>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</si>
  <si>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</si>
  <si>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</si>
  <si>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</si>
  <si>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</si>
  <si>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</si>
  <si>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</si>
  <si>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</si>
  <si>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</si>
  <si>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</si>
  <si>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</si>
  <si>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</si>
  <si>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</si>
  <si>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</si>
  <si>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</si>
  <si>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</si>
  <si>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</si>
  <si>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</si>
  <si>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</si>
  <si>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</si>
  <si>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</si>
  <si>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</si>
  <si>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</si>
  <si>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</si>
  <si>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</si>
  <si>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</si>
  <si>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</si>
  <si>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</si>
  <si>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</si>
  <si>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</si>
  <si>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</si>
  <si>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</si>
  <si>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</si>
  <si>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</si>
  <si>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</si>
  <si>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</si>
  <si>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</si>
  <si>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</si>
  <si>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</si>
  <si>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</si>
  <si>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</si>
  <si>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</si>
  <si>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</si>
  <si>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</si>
  <si>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</si>
  <si>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</si>
  <si>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</si>
  <si>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</si>
  <si>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</si>
  <si>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</si>
  <si>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</si>
  <si>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</si>
  <si>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</si>
  <si>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</si>
  <si>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</si>
  <si>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</si>
  <si>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</si>
  <si>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</si>
  <si>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</si>
  <si>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</si>
  <si>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</si>
  <si>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</si>
  <si>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</si>
  <si>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</si>
  <si>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</si>
  <si>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</si>
  <si>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</si>
  <si>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</si>
  <si>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</si>
  <si>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</si>
  <si>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</si>
  <si>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</si>
  <si>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</si>
  <si>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</si>
  <si>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</si>
  <si>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</si>
  <si>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</si>
  <si>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</si>
  <si>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</si>
  <si>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</si>
  <si>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</si>
  <si>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</si>
  <si>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</si>
  <si>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</si>
  <si>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</si>
  <si>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</si>
  <si>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</si>
  <si>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</si>
  <si>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</si>
  <si>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</si>
  <si>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</si>
  <si>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</si>
  <si>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</si>
  <si>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</si>
  <si>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</si>
  <si>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</si>
  <si>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</si>
  <si>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</si>
  <si>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</si>
  <si>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</si>
  <si>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</si>
  <si>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</si>
  <si>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</si>
  <si>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</si>
  <si>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</si>
  <si>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</si>
  <si>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</si>
  <si>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</si>
  <si>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</si>
  <si>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</si>
  <si>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</si>
  <si>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</si>
  <si>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</si>
  <si>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</si>
  <si>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</si>
  <si>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</si>
  <si>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</si>
  <si>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</si>
  <si>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</si>
  <si>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</si>
  <si>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</si>
  <si>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</si>
  <si>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</si>
  <si>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</si>
  <si>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</si>
  <si>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</si>
  <si>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</si>
  <si>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</si>
  <si>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</si>
  <si>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</si>
  <si>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</si>
  <si>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</si>
  <si>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</si>
  <si>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</si>
  <si>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</si>
  <si>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</si>
  <si>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</si>
  <si>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</si>
  <si>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</si>
  <si>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</si>
  <si>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</si>
  <si>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</si>
  <si>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</si>
  <si>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</si>
  <si>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</si>
  <si>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</si>
  <si>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</si>
  <si>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</si>
  <si>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</si>
  <si>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</si>
  <si>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</si>
  <si>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</si>
  <si>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</si>
  <si>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</si>
  <si>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</si>
  <si>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</si>
  <si>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</si>
  <si>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</si>
  <si>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</si>
  <si>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</si>
  <si>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</si>
  <si>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</si>
  <si>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</si>
  <si>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</si>
  <si>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</si>
  <si>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</si>
  <si>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</si>
  <si>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</si>
  <si>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</si>
  <si>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</si>
  <si>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</si>
  <si>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</si>
  <si>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</si>
  <si>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</si>
  <si>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</si>
  <si>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</si>
  <si>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</si>
  <si>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</si>
  <si>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</si>
  <si>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</si>
  <si>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</si>
  <si>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</si>
  <si>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</si>
  <si>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</si>
  <si>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</si>
  <si>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</si>
  <si>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</si>
  <si>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</si>
  <si>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</si>
  <si>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</si>
  <si>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</si>
  <si>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</si>
  <si>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</si>
  <si>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</si>
  <si>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</si>
  <si>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</si>
  <si>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</si>
  <si>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</si>
  <si>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</si>
  <si>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</si>
  <si>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</si>
  <si>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</si>
  <si>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</si>
  <si>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</si>
  <si>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</si>
  <si>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</si>
  <si>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</si>
  <si>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</si>
  <si>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</si>
  <si>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</si>
  <si>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</si>
  <si>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</si>
  <si>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</si>
  <si>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</si>
  <si>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</si>
  <si>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</si>
  <si>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</si>
  <si>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</si>
  <si>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</si>
  <si>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</si>
  <si>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</si>
  <si>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</si>
  <si>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</si>
  <si>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</si>
  <si>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</si>
  <si>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</si>
  <si>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</si>
  <si>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</si>
  <si>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</si>
  <si>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</si>
  <si>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</si>
  <si>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</si>
  <si>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</si>
  <si>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</si>
  <si>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</si>
  <si>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</si>
  <si>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</si>
  <si>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</si>
  <si>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</si>
  <si>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</si>
  <si>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</si>
  <si>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</si>
  <si>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</si>
  <si>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</si>
  <si>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</si>
  <si>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</si>
  <si>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</si>
  <si>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</si>
  <si>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</si>
  <si>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</si>
  <si>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</si>
  <si>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</si>
  <si>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</si>
  <si>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</si>
  <si>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</si>
  <si>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</si>
  <si>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</si>
  <si>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</si>
  <si>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</si>
  <si>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</si>
  <si>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</si>
  <si>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</si>
  <si>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</si>
  <si>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</si>
  <si>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</si>
  <si>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</si>
  <si>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</si>
  <si>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</si>
  <si>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</si>
  <si>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</si>
  <si>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</si>
  <si>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</si>
  <si>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</si>
  <si>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</si>
  <si>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</si>
  <si>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</si>
  <si>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</si>
  <si>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</si>
  <si>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</si>
  <si>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</si>
  <si>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</si>
  <si>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</si>
  <si>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</si>
  <si>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</si>
  <si>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</si>
  <si>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</si>
  <si>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</si>
  <si>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</si>
  <si>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</si>
  <si>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</si>
  <si>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</si>
  <si>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</si>
  <si>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</si>
  <si>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</si>
  <si>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</si>
  <si>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</si>
  <si>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</si>
  <si>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</si>
  <si>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</si>
  <si>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</si>
  <si>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</si>
  <si>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</si>
  <si>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</si>
  <si>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</si>
  <si>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</si>
  <si>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</si>
  <si>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</si>
  <si>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</si>
  <si>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</si>
  <si>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</si>
  <si>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</si>
  <si>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</si>
  <si>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</si>
  <si>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</si>
  <si>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</si>
  <si>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</si>
  <si>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</si>
  <si>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</si>
  <si>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</si>
  <si>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</si>
  <si>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</si>
  <si>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</si>
  <si>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</si>
  <si>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</si>
  <si>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</si>
  <si>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</si>
  <si>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</si>
  <si>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</si>
  <si>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</si>
  <si>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</si>
  <si>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</si>
  <si>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</si>
  <si>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</si>
  <si>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</si>
  <si>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</si>
  <si>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</si>
  <si>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</si>
  <si>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</si>
  <si>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</si>
  <si>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</si>
  <si>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</si>
  <si>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</si>
  <si>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</si>
  <si>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</si>
  <si>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</si>
  <si>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</si>
  <si>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</si>
  <si>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</si>
  <si>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</si>
  <si>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</si>
  <si>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</si>
  <si>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</si>
  <si>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</si>
  <si>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</si>
  <si>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</si>
  <si>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</si>
  <si>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</si>
  <si>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</si>
  <si>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</si>
  <si>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</si>
  <si>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</si>
  <si>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</si>
  <si>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</si>
  <si>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</si>
  <si>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</si>
  <si>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</si>
  <si>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</si>
  <si>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</si>
  <si>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</si>
  <si>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</si>
  <si>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</si>
  <si>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</si>
  <si>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</si>
  <si>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</si>
  <si>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</si>
  <si>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</si>
  <si>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</si>
  <si>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</si>
  <si>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</si>
  <si>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</si>
  <si>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</si>
  <si>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</si>
  <si>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</si>
  <si>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</si>
  <si>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</si>
  <si>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</si>
  <si>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</si>
  <si>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</si>
  <si>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</si>
  <si>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</si>
  <si>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</si>
  <si>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</si>
  <si>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</si>
  <si>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</si>
  <si>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</si>
  <si>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</si>
  <si>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</si>
  <si>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</si>
  <si>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</si>
  <si>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</si>
  <si>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</si>
  <si>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</si>
  <si>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</si>
  <si>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</si>
  <si>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</si>
  <si>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</si>
  <si>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</si>
  <si>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</si>
  <si>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</si>
  <si>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</si>
  <si>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</si>
  <si>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</si>
  <si>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</si>
  <si>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</si>
  <si>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</si>
  <si>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</si>
  <si>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</si>
  <si>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</si>
  <si>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</si>
  <si>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</si>
  <si>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</si>
  <si>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</si>
  <si>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</si>
  <si>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</si>
  <si>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</si>
  <si>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</si>
  <si>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</si>
  <si>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</si>
  <si>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</si>
  <si>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</si>
  <si>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</si>
  <si>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</si>
  <si>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</si>
  <si>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</si>
  <si>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</si>
  <si>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</si>
  <si>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</si>
  <si>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</si>
  <si>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</si>
  <si>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</si>
  <si>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</si>
  <si>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</si>
  <si>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</si>
  <si>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</si>
  <si>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</si>
  <si>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</si>
  <si>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</si>
  <si>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</si>
  <si>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</si>
  <si>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</si>
  <si>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</si>
  <si>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</si>
  <si>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</si>
  <si>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</si>
  <si>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</si>
  <si>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</si>
  <si>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</si>
  <si>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</si>
  <si>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</si>
  <si>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</si>
  <si>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</si>
  <si>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</si>
  <si>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</si>
  <si>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</si>
  <si>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</si>
  <si>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</si>
  <si>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</si>
  <si>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</si>
  <si>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</si>
  <si>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</si>
  <si>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</si>
  <si>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</si>
  <si>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</si>
  <si>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</si>
  <si>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</si>
  <si>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</si>
  <si>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</si>
  <si>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</si>
  <si>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</si>
  <si>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</si>
  <si>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</si>
  <si>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</si>
  <si>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</si>
  <si>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</si>
  <si>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</si>
  <si>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</si>
  <si>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</si>
  <si>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</si>
  <si>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</si>
  <si>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</si>
  <si>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</si>
  <si>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</si>
  <si>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</si>
  <si>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</si>
  <si>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</si>
  <si>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</si>
  <si>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</si>
  <si>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</si>
  <si>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</si>
  <si>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</si>
  <si>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</si>
  <si>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</si>
  <si>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</si>
  <si>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</si>
  <si>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</si>
  <si>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</si>
  <si>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</si>
  <si>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</si>
  <si>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</si>
  <si>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</si>
  <si>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</si>
  <si>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</si>
  <si>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</si>
  <si>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</si>
  <si>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</si>
  <si>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</si>
  <si>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</si>
  <si>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</si>
  <si>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</si>
  <si>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</si>
  <si>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</si>
  <si>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</si>
  <si>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</si>
  <si>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</si>
  <si>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</si>
  <si>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</si>
  <si>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</si>
  <si>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</si>
  <si>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</si>
  <si>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</si>
  <si>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</si>
  <si>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</si>
  <si>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</si>
  <si>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</si>
  <si>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</si>
  <si>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</si>
  <si>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</si>
  <si>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</si>
  <si>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</si>
  <si>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</si>
  <si>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</si>
  <si>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</si>
  <si>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</si>
  <si>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</si>
  <si>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</si>
  <si>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</si>
  <si>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</si>
  <si>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</si>
  <si>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</si>
  <si>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</si>
  <si>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</si>
  <si>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</si>
  <si>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</si>
  <si>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</si>
  <si>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</si>
  <si>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</si>
  <si>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</si>
  <si>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</si>
  <si>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</si>
  <si>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</si>
  <si>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</si>
  <si>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</si>
  <si>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</si>
  <si>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</si>
  <si>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</si>
  <si>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</si>
  <si>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</si>
  <si>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</si>
  <si>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</si>
  <si>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</si>
  <si>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</si>
  <si>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</si>
  <si>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</si>
  <si>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</si>
  <si>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</si>
  <si>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</si>
  <si>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</si>
  <si>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</si>
  <si>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</si>
  <si>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</si>
  <si>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</si>
  <si>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</si>
  <si>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</si>
  <si>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</si>
  <si>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</si>
  <si>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</si>
  <si>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</si>
  <si>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</si>
  <si>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</si>
  <si>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</si>
  <si>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</si>
  <si>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</si>
  <si>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</si>
  <si>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</si>
  <si>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</si>
  <si>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</si>
  <si>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</si>
  <si>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</si>
  <si>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</si>
  <si>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</si>
  <si>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</si>
  <si>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</si>
  <si>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</si>
  <si>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</si>
  <si>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</si>
  <si>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</si>
  <si>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</si>
  <si>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</si>
  <si>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</si>
  <si>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</si>
  <si>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</si>
  <si>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</si>
  <si>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</si>
  <si>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</si>
  <si>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</si>
  <si>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</si>
  <si>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</si>
  <si>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</si>
  <si>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</si>
  <si>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</si>
  <si>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</si>
  <si>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</si>
  <si>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</si>
  <si>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</si>
  <si>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</si>
  <si>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</si>
  <si>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</si>
  <si>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</si>
  <si>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</si>
  <si>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</si>
  <si>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</si>
  <si>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</si>
  <si>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</si>
  <si>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</si>
  <si>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</si>
  <si>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</si>
  <si>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</si>
  <si>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</si>
  <si>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</si>
  <si>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</si>
  <si>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</si>
  <si>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</si>
  <si>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</si>
  <si>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</si>
  <si>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</si>
  <si>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</si>
  <si>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</si>
  <si>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</si>
  <si>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</si>
  <si>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</si>
  <si>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</si>
  <si>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</si>
  <si>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</si>
  <si>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</si>
  <si>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</si>
  <si>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</si>
  <si>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</si>
  <si>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</si>
  <si>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</si>
  <si>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</si>
  <si>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</si>
  <si>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</si>
  <si>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</si>
  <si>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</si>
  <si>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</si>
  <si>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</si>
  <si>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</si>
  <si>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</si>
  <si>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</si>
  <si>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</si>
  <si>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</si>
  <si>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</si>
  <si>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</si>
  <si>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</si>
  <si>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</si>
  <si>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</si>
  <si>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</si>
  <si>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</si>
  <si>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</si>
  <si>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</si>
  <si>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</si>
  <si>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</si>
  <si>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</si>
  <si>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</si>
  <si>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</si>
  <si>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</si>
  <si>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</si>
  <si>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</si>
  <si>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</si>
  <si>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</si>
  <si>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</si>
  <si>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JSC "Liberty Bank"</t>
  </si>
  <si>
    <t>Irakli Otar Rukhadze</t>
  </si>
  <si>
    <t>Vasil Khodeli</t>
  </si>
  <si>
    <t>www.libertybank.ge</t>
  </si>
  <si>
    <t>Chairman</t>
  </si>
  <si>
    <t>Mamuka Tsereteli</t>
  </si>
  <si>
    <t>Independent member</t>
  </si>
  <si>
    <t>Murtaz Kikoria</t>
  </si>
  <si>
    <t>Magda Magradze</t>
  </si>
  <si>
    <t>Beka Gogichaishvili</t>
  </si>
  <si>
    <t>Non-independent member</t>
  </si>
  <si>
    <t>CEO</t>
  </si>
  <si>
    <t>Vakhtang Babunashvili</t>
  </si>
  <si>
    <t>Chief Financial Officer, Deputy CEO</t>
  </si>
  <si>
    <t>David Abashidze</t>
  </si>
  <si>
    <t>Risk Director, Deputy CEO</t>
  </si>
  <si>
    <t>Georgian Financial Group B.V.</t>
  </si>
  <si>
    <t>Other shareholders</t>
  </si>
  <si>
    <t xml:space="preserve">Benjamin Albert Marson </t>
  </si>
  <si>
    <t>Igor Alexeev</t>
  </si>
  <si>
    <t>nmf</t>
  </si>
  <si>
    <t>JSC "GALT &amp; TAGGART" (Nominal owner)</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</si>
</sst>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
  </numFmts>
  <fonts count="155">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color theme="1"/>
      <name val="Sylfaen"/>
      <family val="1"/>
      <charset val="204"/>
    </font>
    <font>
      <u/>
      <sz val="10"/>
      <color indexed="12"/>
      <name val="Sylfaen"/>
      <family val="1"/>
      <charset val="204"/>
    </font>
    <font>
      <sz val="10"/>
      <color theme="1"/>
      <name val="Arial"/>
      <family val="2"/>
      <charset val="204"/>
    </font>
    <font>
      <i/>
      <sz val="10"/>
      <color theme="1"/>
      <name val="Arial"/>
      <family val="2"/>
      <charset val="204"/>
    </font>
    <font>
      <b/>
      <sz val="9"/>
      <name val="Sylfaen"/>
      <family val="1"/>
      <charset val="204"/>
    </font>
    <font>
      <sz val="9"/>
      <color theme="1"/>
      <name val="Sylfaen"/>
      <family val="1"/>
      <charset val="204"/>
    </font>
    <font>
      <b/>
      <sz val="9"/>
      <color theme="1"/>
      <name val="Sylfaen"/>
      <family val="1"/>
      <charset val="204"/>
    </font>
    <font>
      <sz val="9"/>
      <name val="Sylfaen"/>
      <family val="1"/>
      <charset val="204"/>
    </font>
    <font>
      <b/>
      <sz val="10"/>
      <name val="Arial"/>
      <family val="2"/>
      <charset val="204"/>
    </font>
    <font>
      <i/>
      <sz val="10"/>
      <name val="Arial"/>
      <family val="2"/>
      <charset val="204"/>
    </font>
    <font>
      <sz val="11"/>
      <color theme="1"/>
      <name val="Arial"/>
      <family val="2"/>
      <charset val="204"/>
    </font>
    <font>
      <sz val="9"/>
      <name val="Arial"/>
      <family val="2"/>
      <charset val="204"/>
    </font>
    <font>
      <sz val="9"/>
      <color theme="1"/>
      <name val="Arial"/>
      <family val="2"/>
      <charset val="204"/>
    </font>
    <font>
      <i/>
      <sz val="9"/>
      <name val="Arial"/>
      <family val="2"/>
      <charset val="204"/>
    </font>
    <font>
      <b/>
      <sz val="9"/>
      <name val="Arial"/>
      <family val="2"/>
      <charset val="204"/>
    </font>
    <font>
      <sz val="8"/>
      <color theme="1"/>
      <name val="Arial"/>
      <family val="2"/>
      <charset val="204"/>
    </font>
    <font>
      <b/>
      <sz val="10"/>
      <color theme="1"/>
      <name val="Arial"/>
      <family val="2"/>
      <charset val="204"/>
    </font>
    <font>
      <sz val="9"/>
      <color theme="1"/>
      <name val="Arial"/>
      <family val="2"/>
    </font>
    <font>
      <b/>
      <sz val="9"/>
      <color theme="1"/>
      <name val="Arial"/>
      <family val="2"/>
      <charset val="204"/>
    </font>
    <font>
      <b/>
      <i/>
      <sz val="9"/>
      <name val="Arial"/>
      <family val="2"/>
      <charset val="204"/>
    </font>
    <font>
      <sz val="9"/>
      <name val="Calibri"/>
      <family val="2"/>
      <charset val="204"/>
      <scheme val="minor"/>
    </font>
    <font>
      <sz val="9"/>
      <color theme="1"/>
      <name val="Calibri"/>
      <family val="2"/>
      <charset val="204"/>
      <scheme val="minor"/>
    </font>
    <font>
      <b/>
      <sz val="9"/>
      <color theme="1"/>
      <name val="Calibri"/>
      <family val="2"/>
      <charset val="204"/>
      <scheme val="minor"/>
    </font>
    <font>
      <sz val="9"/>
      <color rgb="FF333333"/>
      <name val="Calibri"/>
      <family val="2"/>
      <charset val="204"/>
      <scheme val="minor"/>
    </font>
    <font>
      <sz val="10"/>
      <color theme="1"/>
      <name val="Calibri"/>
      <family val="2"/>
      <charset val="204"/>
      <scheme val="minor"/>
    </font>
    <font>
      <sz val="11"/>
      <color theme="1"/>
      <name val="Calibri"/>
      <family val="2"/>
      <charset val="204"/>
      <scheme val="minor"/>
    </font>
    <font>
      <b/>
      <sz val="10"/>
      <color theme="1"/>
      <name val="Calibri"/>
      <family val="2"/>
      <charset val="204"/>
      <scheme val="minor"/>
    </font>
    <font>
      <i/>
      <sz val="10"/>
      <color theme="1"/>
      <name val="Calibri"/>
      <family val="2"/>
      <charset val="204"/>
      <scheme val="minor"/>
    </font>
    <font>
      <b/>
      <sz val="11"/>
      <color theme="1"/>
      <name val="Calibri"/>
      <family val="2"/>
      <charset val="204"/>
      <scheme val="minor"/>
    </font>
    <font>
      <sz val="10"/>
      <name val="Calibri"/>
      <family val="2"/>
      <charset val="204"/>
      <scheme val="minor"/>
    </font>
    <font>
      <sz val="10"/>
      <name val="Sylfaen"/>
      <family val="1"/>
      <charset val="204"/>
    </font>
    <font>
      <b/>
      <sz val="10"/>
      <color theme="1"/>
      <name val="Sylfaen"/>
      <family val="1"/>
      <charset val="204"/>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3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medium">
        <color indexed="64"/>
      </right>
      <top/>
      <bottom style="thin">
        <color indexed="64"/>
      </bottom>
      <diagonal/>
    </border>
    <border>
      <left/>
      <right/>
      <top style="thin">
        <color auto="1"/>
      </top>
      <bottom/>
      <diagonal/>
    </border>
    <border>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right style="thin">
        <color indexed="64"/>
      </right>
      <top style="thin">
        <color indexed="64"/>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836">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84" fillId="0" borderId="0" xfId="0" applyFont="1" applyBorder="1"/>
    <xf numFmtId="0" fontId="85" fillId="0" borderId="0" xfId="0" applyFont="1" applyFill="1"/>
    <xf numFmtId="0" fontId="88" fillId="0" borderId="0" xfId="0" applyFont="1"/>
    <xf numFmtId="0" fontId="46" fillId="0" borderId="0" xfId="0" applyFont="1" applyFill="1" applyBorder="1" applyAlignment="1" applyProtection="1">
      <alignment horizontal="right"/>
      <protection locked="0"/>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2" fillId="0" borderId="24" xfId="0" applyFont="1" applyBorder="1"/>
    <xf numFmtId="0" fontId="2" fillId="0" borderId="27"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7" fillId="0" borderId="13" xfId="0" applyNumberFormat="1" applyFont="1" applyBorder="1" applyAlignment="1">
      <alignment vertical="center"/>
    </xf>
    <xf numFmtId="167" fontId="87" fillId="0" borderId="65" xfId="0" applyNumberFormat="1" applyFont="1" applyBorder="1" applyAlignment="1">
      <alignment horizontal="center"/>
    </xf>
    <xf numFmtId="167" fontId="91" fillId="0" borderId="0" xfId="0" applyNumberFormat="1" applyFont="1" applyBorder="1" applyAlignment="1">
      <alignment horizontal="center"/>
    </xf>
    <xf numFmtId="193" fontId="84" fillId="36" borderId="13" xfId="0" applyNumberFormat="1" applyFont="1" applyFill="1" applyBorder="1" applyAlignment="1">
      <alignment vertical="center"/>
    </xf>
    <xf numFmtId="0" fontId="87"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89" fillId="0" borderId="0" xfId="0" applyNumberFormat="1" applyFont="1" applyFill="1" applyBorder="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7" fillId="0" borderId="12" xfId="0" applyFont="1" applyBorder="1" applyAlignment="1">
      <alignment horizontal="right" wrapText="1"/>
    </xf>
    <xf numFmtId="193" fontId="87" fillId="0" borderId="14" xfId="0" applyNumberFormat="1" applyFont="1" applyBorder="1" applyAlignment="1">
      <alignment vertical="center"/>
    </xf>
    <xf numFmtId="167" fontId="84" fillId="0" borderId="69" xfId="0" applyNumberFormat="1" applyFont="1" applyBorder="1" applyAlignment="1">
      <alignment horizont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8"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0" borderId="3" xfId="13" applyFont="1" applyFill="1" applyBorder="1" applyAlignment="1" applyProtection="1">
      <alignment horizontal="center" vertical="center" wrapText="1"/>
      <protection locked="0"/>
    </xf>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87" fillId="0" borderId="11" xfId="0" applyFont="1" applyFill="1" applyBorder="1" applyAlignment="1">
      <alignment horizontal="right"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70" xfId="0" applyFont="1" applyBorder="1"/>
    <xf numFmtId="0" fontId="3" fillId="0" borderId="0" xfId="0" applyFont="1"/>
    <xf numFmtId="193" fontId="3" fillId="36" borderId="25" xfId="0" applyNumberFormat="1" applyFont="1" applyFill="1" applyBorder="1"/>
    <xf numFmtId="9" fontId="3" fillId="36" borderId="26" xfId="20962" applyFont="1" applyFill="1" applyBorder="1"/>
    <xf numFmtId="0" fontId="86" fillId="0" borderId="0" xfId="0" applyFont="1" applyFill="1" applyBorder="1" applyAlignment="1">
      <alignment horizontal="center" wrapText="1"/>
    </xf>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2" xfId="0" applyFont="1" applyFill="1" applyBorder="1" applyAlignment="1">
      <alignment wrapText="1"/>
    </xf>
    <xf numFmtId="0" fontId="2" fillId="0" borderId="0" xfId="0" applyFont="1" applyAlignment="1">
      <alignment wrapText="1"/>
    </xf>
    <xf numFmtId="0" fontId="3" fillId="0" borderId="0" xfId="0" applyFont="1" applyFill="1"/>
    <xf numFmtId="0" fontId="86" fillId="0" borderId="85" xfId="0" applyFont="1" applyFill="1" applyBorder="1" applyAlignment="1">
      <alignment horizontal="center" vertical="center" wrapText="1"/>
    </xf>
    <xf numFmtId="0" fontId="86" fillId="0" borderId="86" xfId="0" applyFont="1" applyFill="1" applyBorder="1" applyAlignment="1">
      <alignment horizontal="center" vertical="center" wrapText="1"/>
    </xf>
    <xf numFmtId="0" fontId="84" fillId="0" borderId="85" xfId="0" applyFont="1" applyFill="1" applyBorder="1"/>
    <xf numFmtId="0" fontId="84" fillId="0" borderId="85" xfId="0" applyFont="1" applyFill="1" applyBorder="1" applyAlignment="1">
      <alignment horizontal="left" indent="1"/>
    </xf>
    <xf numFmtId="0" fontId="87" fillId="0" borderId="85" xfId="0" applyFont="1" applyFill="1" applyBorder="1" applyAlignment="1">
      <alignment horizontal="left" indent="1"/>
    </xf>
    <xf numFmtId="193" fontId="86" fillId="36" borderId="26" xfId="0" applyNumberFormat="1" applyFont="1" applyFill="1" applyBorder="1" applyAlignment="1">
      <alignment horizontal="center" vertical="center"/>
    </xf>
    <xf numFmtId="0" fontId="94"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6"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99"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99" fillId="0" borderId="0" xfId="0" applyFont="1" applyFill="1" applyAlignment="1">
      <alignment horizontal="left" vertical="center"/>
    </xf>
    <xf numFmtId="49" fontId="100" fillId="0" borderId="24" xfId="5" applyNumberFormat="1" applyFont="1" applyFill="1" applyBorder="1" applyAlignment="1" applyProtection="1">
      <alignment horizontal="left" vertical="center"/>
      <protection locked="0"/>
    </xf>
    <xf numFmtId="0" fontId="101" fillId="0" borderId="25" xfId="9" applyFont="1" applyFill="1" applyBorder="1" applyAlignment="1" applyProtection="1">
      <alignment horizontal="left" vertical="center" wrapText="1"/>
      <protection locked="0"/>
    </xf>
    <xf numFmtId="0" fontId="6" fillId="0" borderId="85" xfId="17" applyFill="1" applyBorder="1" applyAlignment="1" applyProtection="1"/>
    <xf numFmtId="49" fontId="84" fillId="0" borderId="85"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1" xfId="20964" applyFont="1" applyFill="1" applyBorder="1" applyAlignment="1">
      <alignment vertical="center"/>
    </xf>
    <xf numFmtId="0" fontId="45" fillId="77" borderId="102" xfId="20964" applyFont="1" applyFill="1" applyBorder="1" applyAlignment="1">
      <alignment vertical="center"/>
    </xf>
    <xf numFmtId="0" fontId="45" fillId="77" borderId="99" xfId="20964" applyFont="1" applyFill="1" applyBorder="1" applyAlignment="1">
      <alignment vertical="center"/>
    </xf>
    <xf numFmtId="0" fontId="103" fillId="70" borderId="98" xfId="20964" applyFont="1" applyFill="1" applyBorder="1" applyAlignment="1">
      <alignment horizontal="center" vertical="center"/>
    </xf>
    <xf numFmtId="0" fontId="103" fillId="70" borderId="99" xfId="20964" applyFont="1" applyFill="1" applyBorder="1" applyAlignment="1">
      <alignment horizontal="left" vertical="center" wrapText="1"/>
    </xf>
    <xf numFmtId="164" fontId="103" fillId="0" borderId="100" xfId="7" applyNumberFormat="1" applyFont="1" applyFill="1" applyBorder="1" applyAlignment="1" applyProtection="1">
      <alignment horizontal="right" vertical="center"/>
      <protection locked="0"/>
    </xf>
    <xf numFmtId="0" fontId="102" fillId="78" borderId="100" xfId="20964" applyFont="1" applyFill="1" applyBorder="1" applyAlignment="1">
      <alignment horizontal="center" vertical="center"/>
    </xf>
    <xf numFmtId="0" fontId="102" fillId="78" borderId="102" xfId="20964" applyFont="1" applyFill="1" applyBorder="1" applyAlignment="1">
      <alignment vertical="top" wrapText="1"/>
    </xf>
    <xf numFmtId="164" fontId="45" fillId="77" borderId="99" xfId="7" applyNumberFormat="1" applyFont="1" applyFill="1" applyBorder="1" applyAlignment="1">
      <alignment horizontal="right" vertical="center"/>
    </xf>
    <xf numFmtId="0" fontId="104" fillId="70" borderId="98" xfId="20964" applyFont="1" applyFill="1" applyBorder="1" applyAlignment="1">
      <alignment horizontal="center" vertical="center"/>
    </xf>
    <xf numFmtId="0" fontId="103" fillId="70" borderId="102" xfId="20964" applyFont="1" applyFill="1" applyBorder="1" applyAlignment="1">
      <alignment vertical="center" wrapText="1"/>
    </xf>
    <xf numFmtId="0" fontId="103" fillId="70" borderId="99" xfId="20964" applyFont="1" applyFill="1" applyBorder="1" applyAlignment="1">
      <alignment horizontal="left" vertical="center"/>
    </xf>
    <xf numFmtId="0" fontId="104" fillId="3" borderId="98" xfId="20964" applyFont="1" applyFill="1" applyBorder="1" applyAlignment="1">
      <alignment horizontal="center" vertical="center"/>
    </xf>
    <xf numFmtId="0" fontId="103" fillId="3" borderId="99" xfId="20964" applyFont="1" applyFill="1" applyBorder="1" applyAlignment="1">
      <alignment horizontal="left" vertical="center"/>
    </xf>
    <xf numFmtId="0" fontId="104" fillId="0" borderId="98" xfId="20964" applyFont="1" applyFill="1" applyBorder="1" applyAlignment="1">
      <alignment horizontal="center" vertical="center"/>
    </xf>
    <xf numFmtId="0" fontId="103" fillId="0" borderId="99" xfId="20964" applyFont="1" applyFill="1" applyBorder="1" applyAlignment="1">
      <alignment horizontal="left" vertical="center"/>
    </xf>
    <xf numFmtId="0" fontId="105" fillId="78" borderId="100" xfId="20964" applyFont="1" applyFill="1" applyBorder="1" applyAlignment="1">
      <alignment horizontal="center" vertical="center"/>
    </xf>
    <xf numFmtId="0" fontId="102" fillId="78" borderId="102" xfId="20964" applyFont="1" applyFill="1" applyBorder="1" applyAlignment="1">
      <alignment vertical="center"/>
    </xf>
    <xf numFmtId="164" fontId="103" fillId="78" borderId="100" xfId="7" applyNumberFormat="1" applyFont="1" applyFill="1" applyBorder="1" applyAlignment="1" applyProtection="1">
      <alignment horizontal="right" vertical="center"/>
      <protection locked="0"/>
    </xf>
    <xf numFmtId="0" fontId="102" fillId="77" borderId="101" xfId="20964" applyFont="1" applyFill="1" applyBorder="1" applyAlignment="1">
      <alignment vertical="center"/>
    </xf>
    <xf numFmtId="0" fontId="102" fillId="77" borderId="102" xfId="20964" applyFont="1" applyFill="1" applyBorder="1" applyAlignment="1">
      <alignment vertical="center"/>
    </xf>
    <xf numFmtId="164" fontId="102" fillId="77" borderId="99" xfId="7" applyNumberFormat="1" applyFont="1" applyFill="1" applyBorder="1" applyAlignment="1">
      <alignment horizontal="right" vertical="center"/>
    </xf>
    <xf numFmtId="0" fontId="107" fillId="3" borderId="98" xfId="20964" applyFont="1" applyFill="1" applyBorder="1" applyAlignment="1">
      <alignment horizontal="center" vertical="center"/>
    </xf>
    <xf numFmtId="0" fontId="108" fillId="78" borderId="100" xfId="20964" applyFont="1" applyFill="1" applyBorder="1" applyAlignment="1">
      <alignment horizontal="center" vertical="center"/>
    </xf>
    <xf numFmtId="0" fontId="45" fillId="78" borderId="102" xfId="20964" applyFont="1" applyFill="1" applyBorder="1" applyAlignment="1">
      <alignment vertical="center"/>
    </xf>
    <xf numFmtId="0" fontId="107" fillId="70" borderId="98" xfId="20964" applyFont="1" applyFill="1" applyBorder="1" applyAlignment="1">
      <alignment horizontal="center" vertical="center"/>
    </xf>
    <xf numFmtId="164" fontId="103" fillId="3" borderId="100" xfId="7" applyNumberFormat="1" applyFont="1" applyFill="1" applyBorder="1" applyAlignment="1" applyProtection="1">
      <alignment horizontal="right" vertical="center"/>
      <protection locked="0"/>
    </xf>
    <xf numFmtId="0" fontId="108" fillId="3" borderId="100" xfId="20964" applyFont="1" applyFill="1" applyBorder="1" applyAlignment="1">
      <alignment horizontal="center" vertical="center"/>
    </xf>
    <xf numFmtId="0" fontId="45" fillId="3" borderId="102" xfId="20964" applyFont="1" applyFill="1" applyBorder="1" applyAlignment="1">
      <alignment vertical="center"/>
    </xf>
    <xf numFmtId="0" fontId="104" fillId="70" borderId="100" xfId="20964" applyFont="1" applyFill="1" applyBorder="1" applyAlignment="1">
      <alignment horizontal="center" vertical="center"/>
    </xf>
    <xf numFmtId="0" fontId="19" fillId="70" borderId="100" xfId="20964" applyFont="1" applyFill="1" applyBorder="1" applyAlignment="1">
      <alignment horizontal="center" vertical="center"/>
    </xf>
    <xf numFmtId="0" fontId="99" fillId="0" borderId="100" xfId="0" applyFont="1" applyFill="1" applyBorder="1" applyAlignment="1">
      <alignment horizontal="left" vertical="center" wrapText="1"/>
    </xf>
    <xf numFmtId="10" fontId="96" fillId="0" borderId="100" xfId="20962" applyNumberFormat="1" applyFont="1" applyFill="1" applyBorder="1" applyAlignment="1">
      <alignment horizontal="left" vertical="center" wrapText="1"/>
    </xf>
    <xf numFmtId="10" fontId="3" fillId="0" borderId="100" xfId="20962" applyNumberFormat="1" applyFont="1" applyFill="1" applyBorder="1" applyAlignment="1">
      <alignment horizontal="left" vertical="center" wrapText="1"/>
    </xf>
    <xf numFmtId="10" fontId="4" fillId="36" borderId="100" xfId="0" applyNumberFormat="1" applyFont="1" applyFill="1" applyBorder="1" applyAlignment="1">
      <alignment horizontal="left" vertical="center" wrapText="1"/>
    </xf>
    <xf numFmtId="10" fontId="99" fillId="0" borderId="100" xfId="20962" applyNumberFormat="1" applyFont="1" applyFill="1" applyBorder="1" applyAlignment="1">
      <alignment horizontal="left" vertical="center" wrapText="1"/>
    </xf>
    <xf numFmtId="10" fontId="4" fillId="36" borderId="100" xfId="20962" applyNumberFormat="1" applyFont="1" applyFill="1" applyBorder="1" applyAlignment="1">
      <alignment horizontal="left" vertical="center" wrapText="1"/>
    </xf>
    <xf numFmtId="10" fontId="4" fillId="36" borderId="100" xfId="0" applyNumberFormat="1" applyFont="1" applyFill="1" applyBorder="1" applyAlignment="1">
      <alignment horizontal="center" vertical="center" wrapText="1"/>
    </xf>
    <xf numFmtId="10" fontId="101" fillId="0" borderId="25" xfId="20962" applyNumberFormat="1" applyFont="1" applyFill="1" applyBorder="1" applyAlignment="1" applyProtection="1">
      <alignment horizontal="left" vertical="center"/>
    </xf>
    <xf numFmtId="0" fontId="4" fillId="36" borderId="100" xfId="0" applyFont="1" applyFill="1" applyBorder="1" applyAlignment="1">
      <alignment horizontal="left" vertical="center" wrapText="1"/>
    </xf>
    <xf numFmtId="0" fontId="3" fillId="0" borderId="100" xfId="0" applyFont="1" applyFill="1" applyBorder="1" applyAlignment="1">
      <alignment horizontal="left" vertical="center" wrapText="1"/>
    </xf>
    <xf numFmtId="10" fontId="4" fillId="36" borderId="86" xfId="0" applyNumberFormat="1" applyFont="1" applyFill="1" applyBorder="1" applyAlignment="1">
      <alignment horizontal="left" vertical="center" wrapText="1"/>
    </xf>
    <xf numFmtId="10" fontId="4" fillId="36" borderId="86" xfId="20962" applyNumberFormat="1" applyFont="1" applyFill="1" applyBorder="1" applyAlignment="1">
      <alignment horizontal="left" vertical="center" wrapText="1"/>
    </xf>
    <xf numFmtId="0" fontId="4" fillId="36" borderId="86" xfId="0" applyFont="1" applyFill="1" applyBorder="1" applyAlignment="1">
      <alignment horizontal="center" vertical="center" wrapText="1"/>
    </xf>
    <xf numFmtId="0" fontId="4" fillId="36" borderId="87" xfId="0" applyFont="1" applyFill="1" applyBorder="1" applyAlignment="1">
      <alignment vertical="center" wrapText="1"/>
    </xf>
    <xf numFmtId="0" fontId="4" fillId="36" borderId="99"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0" xfId="0" applyFont="1" applyBorder="1"/>
    <xf numFmtId="0" fontId="6" fillId="0" borderId="100" xfId="17" applyFill="1" applyBorder="1" applyAlignment="1" applyProtection="1">
      <alignment horizontal="left" vertical="center"/>
    </xf>
    <xf numFmtId="0" fontId="6" fillId="0" borderId="100" xfId="17" applyBorder="1" applyAlignment="1" applyProtection="1"/>
    <xf numFmtId="0" fontId="84" fillId="0" borderId="100" xfId="0" applyFont="1" applyFill="1" applyBorder="1"/>
    <xf numFmtId="0" fontId="6" fillId="0" borderId="100" xfId="17" applyFill="1" applyBorder="1" applyAlignment="1" applyProtection="1">
      <alignment horizontal="left" vertical="center" wrapText="1"/>
    </xf>
    <xf numFmtId="0" fontId="6" fillId="0" borderId="100" xfId="17" applyFill="1" applyBorder="1" applyAlignment="1" applyProtection="1"/>
    <xf numFmtId="0" fontId="45" fillId="0" borderId="19" xfId="0" applyFont="1" applyBorder="1" applyAlignment="1">
      <alignment horizontal="center" vertical="center" wrapText="1"/>
    </xf>
    <xf numFmtId="0" fontId="2" fillId="0" borderId="3" xfId="0" applyFont="1" applyBorder="1" applyAlignment="1">
      <alignment wrapText="1"/>
    </xf>
    <xf numFmtId="0" fontId="45" fillId="0" borderId="3" xfId="0" applyFont="1" applyBorder="1" applyAlignment="1">
      <alignment horizontal="center" vertical="center" wrapText="1"/>
    </xf>
    <xf numFmtId="14" fontId="2" fillId="0" borderId="0" xfId="0" applyNumberFormat="1" applyFont="1"/>
    <xf numFmtId="0" fontId="109" fillId="0" borderId="0" xfId="11" applyFont="1" applyFill="1" applyBorder="1" applyProtection="1"/>
    <xf numFmtId="0" fontId="109" fillId="0" borderId="0" xfId="11" applyFont="1" applyFill="1" applyBorder="1" applyAlignment="1" applyProtection="1"/>
    <xf numFmtId="0" fontId="111" fillId="0" borderId="0" xfId="11" applyFont="1" applyFill="1" applyBorder="1" applyAlignment="1" applyProtection="1"/>
    <xf numFmtId="0" fontId="114" fillId="0" borderId="115" xfId="13" applyFont="1" applyFill="1" applyBorder="1" applyAlignment="1" applyProtection="1">
      <alignment horizontal="left" vertical="center" wrapText="1"/>
      <protection locked="0"/>
    </xf>
    <xf numFmtId="49" fontId="114" fillId="0" borderId="115" xfId="5" applyNumberFormat="1" applyFont="1" applyFill="1" applyBorder="1" applyAlignment="1" applyProtection="1">
      <alignment horizontal="right" vertical="center"/>
      <protection locked="0"/>
    </xf>
    <xf numFmtId="49" fontId="115" fillId="0" borderId="115" xfId="5" applyNumberFormat="1" applyFont="1" applyFill="1" applyBorder="1" applyAlignment="1" applyProtection="1">
      <alignment horizontal="right" vertical="center"/>
      <protection locked="0"/>
    </xf>
    <xf numFmtId="0" fontId="110" fillId="0" borderId="115" xfId="0" applyFont="1" applyFill="1" applyBorder="1"/>
    <xf numFmtId="166" fontId="109" fillId="0" borderId="115" xfId="20965" applyFont="1" applyFill="1" applyBorder="1"/>
    <xf numFmtId="49" fontId="114" fillId="0" borderId="115" xfId="5" applyNumberFormat="1" applyFont="1" applyFill="1" applyBorder="1" applyAlignment="1" applyProtection="1">
      <alignment horizontal="right" vertical="center" wrapText="1"/>
      <protection locked="0"/>
    </xf>
    <xf numFmtId="49" fontId="115" fillId="0" borderId="115" xfId="5" applyNumberFormat="1" applyFont="1" applyFill="1" applyBorder="1" applyAlignment="1" applyProtection="1">
      <alignment horizontal="right" vertical="center" wrapText="1"/>
      <protection locked="0"/>
    </xf>
    <xf numFmtId="0" fontId="110" fillId="0" borderId="0" xfId="0" applyFont="1" applyFill="1"/>
    <xf numFmtId="0" fontId="109" fillId="0" borderId="115" xfId="0" applyNumberFormat="1" applyFont="1" applyFill="1" applyBorder="1" applyAlignment="1">
      <alignment horizontal="left" vertical="center" wrapText="1"/>
    </xf>
    <xf numFmtId="0" fontId="113" fillId="0" borderId="115" xfId="0" applyFont="1" applyFill="1" applyBorder="1"/>
    <xf numFmtId="0" fontId="110" fillId="0" borderId="0" xfId="0" applyFont="1" applyFill="1" applyBorder="1"/>
    <xf numFmtId="0" fontId="112" fillId="0" borderId="115" xfId="0" applyFont="1" applyFill="1" applyBorder="1" applyAlignment="1">
      <alignment horizontal="left" indent="1"/>
    </xf>
    <xf numFmtId="0" fontId="112" fillId="0" borderId="115" xfId="0" applyFont="1" applyFill="1" applyBorder="1" applyAlignment="1">
      <alignment horizontal="left" wrapText="1" indent="1"/>
    </xf>
    <xf numFmtId="0" fontId="109" fillId="0" borderId="115" xfId="0" applyFont="1" applyFill="1" applyBorder="1" applyAlignment="1">
      <alignment horizontal="left" indent="1"/>
    </xf>
    <xf numFmtId="0" fontId="109" fillId="0" borderId="115" xfId="0" applyNumberFormat="1" applyFont="1" applyFill="1" applyBorder="1" applyAlignment="1">
      <alignment horizontal="left" indent="1"/>
    </xf>
    <xf numFmtId="0" fontId="109" fillId="0" borderId="115" xfId="0" applyFont="1" applyFill="1" applyBorder="1" applyAlignment="1">
      <alignment horizontal="left" wrapText="1" indent="2"/>
    </xf>
    <xf numFmtId="0" fontId="112" fillId="0" borderId="115" xfId="0" applyFont="1" applyFill="1" applyBorder="1" applyAlignment="1">
      <alignment horizontal="left" vertical="center" indent="1"/>
    </xf>
    <xf numFmtId="0" fontId="110" fillId="0" borderId="115" xfId="0" applyFont="1" applyFill="1" applyBorder="1" applyAlignment="1">
      <alignment horizontal="left" wrapText="1"/>
    </xf>
    <xf numFmtId="0" fontId="110" fillId="0" borderId="115" xfId="0" applyFont="1" applyFill="1" applyBorder="1" applyAlignment="1">
      <alignment horizontal="left" wrapText="1" indent="2"/>
    </xf>
    <xf numFmtId="49" fontId="110" fillId="0" borderId="115" xfId="0" applyNumberFormat="1" applyFont="1" applyFill="1" applyBorder="1" applyAlignment="1">
      <alignment horizontal="left" indent="3"/>
    </xf>
    <xf numFmtId="49" fontId="110" fillId="0" borderId="115" xfId="0" applyNumberFormat="1" applyFont="1" applyFill="1" applyBorder="1" applyAlignment="1">
      <alignment horizontal="left" indent="1"/>
    </xf>
    <xf numFmtId="49" fontId="110" fillId="0" borderId="115" xfId="0" applyNumberFormat="1" applyFont="1" applyFill="1" applyBorder="1" applyAlignment="1">
      <alignment horizontal="left" vertical="top" wrapText="1" indent="2"/>
    </xf>
    <xf numFmtId="49" fontId="110" fillId="0" borderId="115" xfId="0" applyNumberFormat="1" applyFont="1" applyFill="1" applyBorder="1" applyAlignment="1">
      <alignment horizontal="left" wrapText="1" indent="3"/>
    </xf>
    <xf numFmtId="49" fontId="110" fillId="0" borderId="115" xfId="0" applyNumberFormat="1" applyFont="1" applyFill="1" applyBorder="1" applyAlignment="1">
      <alignment horizontal="left" wrapText="1" indent="2"/>
    </xf>
    <xf numFmtId="0" fontId="110" fillId="0" borderId="115" xfId="0" applyNumberFormat="1" applyFont="1" applyFill="1" applyBorder="1" applyAlignment="1">
      <alignment horizontal="left" wrapText="1" indent="1"/>
    </xf>
    <xf numFmtId="49" fontId="110" fillId="0" borderId="115" xfId="0" applyNumberFormat="1" applyFont="1" applyFill="1" applyBorder="1" applyAlignment="1">
      <alignment horizontal="left" wrapText="1" indent="1"/>
    </xf>
    <xf numFmtId="0" fontId="112" fillId="0" borderId="76" xfId="0" applyNumberFormat="1" applyFont="1" applyFill="1" applyBorder="1" applyAlignment="1">
      <alignment horizontal="left" vertical="center" wrapText="1"/>
    </xf>
    <xf numFmtId="0" fontId="110" fillId="0" borderId="116" xfId="0" applyFont="1" applyFill="1" applyBorder="1" applyAlignment="1">
      <alignment horizontal="center" vertical="center" wrapText="1"/>
    </xf>
    <xf numFmtId="0" fontId="112" fillId="0" borderId="115" xfId="0" applyNumberFormat="1" applyFont="1" applyFill="1" applyBorder="1" applyAlignment="1">
      <alignment horizontal="left" vertical="center" wrapText="1"/>
    </xf>
    <xf numFmtId="0" fontId="110" fillId="0" borderId="115" xfId="0" applyFont="1" applyFill="1" applyBorder="1" applyAlignment="1">
      <alignment horizontal="left" indent="1"/>
    </xf>
    <xf numFmtId="0" fontId="6" fillId="0" borderId="115" xfId="17" applyBorder="1" applyAlignment="1" applyProtection="1"/>
    <xf numFmtId="0" fontId="113" fillId="0" borderId="115" xfId="0" applyFont="1" applyFill="1" applyBorder="1" applyAlignment="1">
      <alignment horizontal="center" vertical="center" wrapText="1"/>
    </xf>
    <xf numFmtId="0" fontId="110" fillId="0" borderId="7" xfId="0" applyFont="1" applyFill="1" applyBorder="1" applyAlignment="1">
      <alignment horizontal="center" vertical="center" wrapText="1"/>
    </xf>
    <xf numFmtId="0" fontId="110" fillId="0" borderId="0" xfId="0" applyFont="1" applyFill="1" applyBorder="1" applyAlignment="1">
      <alignment horizontal="center" vertical="center" wrapText="1"/>
    </xf>
    <xf numFmtId="14" fontId="84" fillId="0" borderId="0" xfId="0" applyNumberFormat="1" applyFont="1" applyFill="1"/>
    <xf numFmtId="0" fontId="116" fillId="0" borderId="115" xfId="13" applyFont="1" applyFill="1" applyBorder="1" applyAlignment="1" applyProtection="1">
      <alignment horizontal="left" vertical="center" wrapText="1"/>
      <protection locked="0"/>
    </xf>
    <xf numFmtId="0" fontId="110" fillId="0" borderId="0" xfId="0" applyFont="1" applyFill="1" applyAlignment="1">
      <alignment horizontal="left" vertical="top" wrapText="1"/>
    </xf>
    <xf numFmtId="0" fontId="110" fillId="0" borderId="0" xfId="0" applyFont="1" applyFill="1" applyAlignment="1">
      <alignment wrapText="1"/>
    </xf>
    <xf numFmtId="0" fontId="110" fillId="0" borderId="115" xfId="0" applyFont="1" applyFill="1" applyBorder="1" applyAlignment="1">
      <alignment horizontal="center" vertical="center"/>
    </xf>
    <xf numFmtId="0" fontId="110" fillId="0" borderId="115" xfId="0" applyFont="1" applyFill="1" applyBorder="1" applyAlignment="1">
      <alignment horizontal="center" vertical="center" wrapText="1"/>
    </xf>
    <xf numFmtId="0" fontId="113" fillId="0" borderId="0" xfId="0" applyFont="1" applyFill="1"/>
    <xf numFmtId="0" fontId="110" fillId="0" borderId="115" xfId="0" applyFont="1" applyFill="1" applyBorder="1" applyAlignment="1">
      <alignment wrapText="1"/>
    </xf>
    <xf numFmtId="0" fontId="110" fillId="0" borderId="115" xfId="0" applyFont="1" applyFill="1" applyBorder="1" applyAlignment="1">
      <alignment horizontal="left" indent="8"/>
    </xf>
    <xf numFmtId="0" fontId="110" fillId="0" borderId="0" xfId="0" applyFont="1" applyFill="1" applyBorder="1" applyAlignment="1">
      <alignment horizontal="left"/>
    </xf>
    <xf numFmtId="0" fontId="113" fillId="0" borderId="0" xfId="0" applyFont="1" applyFill="1" applyBorder="1"/>
    <xf numFmtId="0" fontId="113" fillId="0" borderId="7" xfId="0" applyFont="1" applyFill="1" applyBorder="1"/>
    <xf numFmtId="0" fontId="110" fillId="0" borderId="0" xfId="0" applyFont="1" applyFill="1" applyBorder="1" applyAlignment="1">
      <alignment horizontal="center" vertical="center"/>
    </xf>
    <xf numFmtId="0" fontId="110" fillId="0" borderId="7" xfId="0" applyFont="1" applyFill="1" applyBorder="1" applyAlignment="1">
      <alignment wrapText="1"/>
    </xf>
    <xf numFmtId="49" fontId="110" fillId="0" borderId="115" xfId="0" applyNumberFormat="1" applyFont="1" applyFill="1" applyBorder="1" applyAlignment="1">
      <alignment horizontal="center" vertical="center" wrapText="1"/>
    </xf>
    <xf numFmtId="0" fontId="110" fillId="0" borderId="115" xfId="0" applyFont="1" applyFill="1" applyBorder="1" applyAlignment="1">
      <alignment horizontal="center"/>
    </xf>
    <xf numFmtId="0" fontId="110" fillId="0" borderId="7" xfId="0" applyFont="1" applyFill="1" applyBorder="1"/>
    <xf numFmtId="0" fontId="110" fillId="0" borderId="115" xfId="0" applyFont="1" applyFill="1" applyBorder="1" applyAlignment="1">
      <alignment horizontal="left" indent="2"/>
    </xf>
    <xf numFmtId="0" fontId="110" fillId="0" borderId="115" xfId="0" applyNumberFormat="1" applyFont="1" applyFill="1" applyBorder="1" applyAlignment="1">
      <alignment horizontal="left" indent="1"/>
    </xf>
    <xf numFmtId="0" fontId="110" fillId="0" borderId="0" xfId="0" applyFont="1" applyFill="1" applyAlignment="1">
      <alignment horizontal="center" vertical="center"/>
    </xf>
    <xf numFmtId="0" fontId="118" fillId="0" borderId="0" xfId="0" applyFont="1" applyFill="1"/>
    <xf numFmtId="0" fontId="118" fillId="0" borderId="0" xfId="0" applyFont="1" applyFill="1" applyAlignment="1">
      <alignment horizontal="center" vertical="center"/>
    </xf>
    <xf numFmtId="0" fontId="112" fillId="0" borderId="115" xfId="0" applyFont="1" applyFill="1" applyBorder="1" applyAlignment="1">
      <alignment horizontal="center" vertical="center" wrapText="1"/>
    </xf>
    <xf numFmtId="0" fontId="110" fillId="79" borderId="115" xfId="0" applyFont="1" applyFill="1" applyBorder="1"/>
    <xf numFmtId="0" fontId="113" fillId="79" borderId="115" xfId="0" applyFont="1" applyFill="1" applyBorder="1"/>
    <xf numFmtId="0" fontId="0" fillId="0" borderId="115" xfId="0" applyBorder="1" applyAlignment="1">
      <alignment horizontal="left" indent="2"/>
    </xf>
    <xf numFmtId="0" fontId="0" fillId="0" borderId="116" xfId="0" applyBorder="1" applyAlignment="1">
      <alignment horizontal="left" indent="2"/>
    </xf>
    <xf numFmtId="0" fontId="0" fillId="0" borderId="115" xfId="0" applyFill="1" applyBorder="1" applyAlignment="1">
      <alignment horizontal="left" indent="2"/>
    </xf>
    <xf numFmtId="0" fontId="120" fillId="0" borderId="122" xfId="0" applyNumberFormat="1" applyFont="1" applyFill="1" applyBorder="1" applyAlignment="1">
      <alignment vertical="center" wrapText="1" readingOrder="1"/>
    </xf>
    <xf numFmtId="0" fontId="120" fillId="0" borderId="123" xfId="0" applyNumberFormat="1" applyFont="1" applyFill="1" applyBorder="1" applyAlignment="1">
      <alignment vertical="center" wrapText="1" readingOrder="1"/>
    </xf>
    <xf numFmtId="0" fontId="120" fillId="0" borderId="123" xfId="0" applyNumberFormat="1" applyFont="1" applyFill="1" applyBorder="1" applyAlignment="1">
      <alignment horizontal="left" vertical="center" wrapText="1" indent="1" readingOrder="1"/>
    </xf>
    <xf numFmtId="0" fontId="120" fillId="0" borderId="124" xfId="0" applyNumberFormat="1" applyFont="1" applyFill="1" applyBorder="1" applyAlignment="1">
      <alignment vertical="center" wrapText="1" readingOrder="1"/>
    </xf>
    <xf numFmtId="0" fontId="121" fillId="0" borderId="115" xfId="0" applyNumberFormat="1" applyFont="1" applyFill="1" applyBorder="1" applyAlignment="1">
      <alignment vertical="center" wrapText="1" readingOrder="1"/>
    </xf>
    <xf numFmtId="0" fontId="110" fillId="0" borderId="116" xfId="0" applyFont="1" applyFill="1" applyBorder="1" applyAlignment="1">
      <alignment horizontal="center" vertical="center" wrapText="1"/>
    </xf>
    <xf numFmtId="0" fontId="0" fillId="0" borderId="7" xfId="0" applyBorder="1"/>
    <xf numFmtId="0" fontId="110" fillId="0" borderId="107" xfId="0" applyFont="1" applyFill="1" applyBorder="1" applyAlignment="1">
      <alignment horizontal="center" vertical="center" wrapText="1"/>
    </xf>
    <xf numFmtId="0" fontId="0" fillId="0" borderId="115" xfId="0" applyBorder="1" applyAlignment="1">
      <alignment horizontal="left" indent="3"/>
    </xf>
    <xf numFmtId="0" fontId="84" fillId="0" borderId="115" xfId="0" applyFont="1" applyBorder="1"/>
    <xf numFmtId="0" fontId="123" fillId="0" borderId="115" xfId="0" applyFont="1" applyBorder="1"/>
    <xf numFmtId="0" fontId="123" fillId="0" borderId="115" xfId="0" applyFont="1" applyFill="1" applyBorder="1"/>
    <xf numFmtId="0" fontId="124" fillId="0" borderId="115" xfId="17" applyFont="1" applyBorder="1" applyAlignment="1" applyProtection="1"/>
    <xf numFmtId="14" fontId="2" fillId="0" borderId="0" xfId="0" applyNumberFormat="1" applyFont="1" applyAlignment="1">
      <alignment horizontal="left"/>
    </xf>
    <xf numFmtId="14" fontId="84" fillId="0" borderId="0" xfId="0" applyNumberFormat="1" applyFont="1" applyAlignment="1">
      <alignment horizontal="left"/>
    </xf>
    <xf numFmtId="14" fontId="84" fillId="0" borderId="0" xfId="0" applyNumberFormat="1" applyFont="1" applyFill="1" applyAlignment="1">
      <alignment horizontal="left"/>
    </xf>
    <xf numFmtId="0" fontId="5" fillId="0" borderId="115" xfId="0" applyFont="1" applyFill="1" applyBorder="1" applyAlignment="1">
      <alignment wrapText="1"/>
    </xf>
    <xf numFmtId="0" fontId="2" fillId="0" borderId="115" xfId="0" applyFont="1" applyBorder="1" applyAlignment="1">
      <alignment wrapText="1"/>
    </xf>
    <xf numFmtId="0" fontId="2" fillId="0" borderId="117" xfId="0" applyFont="1" applyBorder="1" applyAlignment="1">
      <alignment wrapText="1"/>
    </xf>
    <xf numFmtId="0" fontId="2" fillId="0" borderId="90" xfId="0" applyFont="1" applyBorder="1" applyAlignment="1">
      <alignment vertical="center"/>
    </xf>
    <xf numFmtId="0" fontId="5" fillId="0" borderId="115" xfId="0" applyFont="1" applyBorder="1" applyAlignment="1">
      <alignment wrapText="1"/>
    </xf>
    <xf numFmtId="0" fontId="5" fillId="0" borderId="116" xfId="0" applyFont="1" applyBorder="1" applyAlignment="1">
      <alignment wrapText="1"/>
    </xf>
    <xf numFmtId="0" fontId="3" fillId="0" borderId="19" xfId="0" applyFont="1" applyBorder="1" applyAlignment="1">
      <alignment horizontal="center" wrapText="1"/>
    </xf>
    <xf numFmtId="0" fontId="3" fillId="0" borderId="29" xfId="0" applyFont="1" applyBorder="1" applyAlignment="1">
      <alignment horizontal="center" wrapText="1"/>
    </xf>
    <xf numFmtId="0" fontId="3" fillId="0" borderId="20" xfId="0" applyFont="1" applyBorder="1" applyAlignment="1">
      <alignment horizontal="center" wrapText="1"/>
    </xf>
    <xf numFmtId="167" fontId="125" fillId="0" borderId="115" xfId="0" applyNumberFormat="1" applyFont="1" applyBorder="1" applyAlignment="1">
      <alignment horizontal="center" vertical="center"/>
    </xf>
    <xf numFmtId="167" fontId="125" fillId="0" borderId="86" xfId="0" applyNumberFormat="1" applyFont="1" applyBorder="1" applyAlignment="1">
      <alignment horizontal="center" vertical="center"/>
    </xf>
    <xf numFmtId="167" fontId="126" fillId="0" borderId="115" xfId="0" applyNumberFormat="1" applyFont="1" applyBorder="1" applyAlignment="1">
      <alignment horizontal="center" vertical="center"/>
    </xf>
    <xf numFmtId="164" fontId="3" fillId="0" borderId="86" xfId="7" applyNumberFormat="1" applyFont="1" applyFill="1" applyBorder="1" applyAlignment="1">
      <alignment horizontal="right" vertical="center" wrapText="1"/>
    </xf>
    <xf numFmtId="164" fontId="3" fillId="0" borderId="26" xfId="7" applyNumberFormat="1" applyFont="1" applyFill="1" applyBorder="1" applyAlignment="1">
      <alignment horizontal="right" vertical="center" wrapText="1"/>
    </xf>
    <xf numFmtId="164" fontId="84" fillId="0" borderId="3" xfId="7" applyNumberFormat="1" applyFont="1" applyBorder="1" applyAlignment="1"/>
    <xf numFmtId="164" fontId="84" fillId="0" borderId="23" xfId="7" applyNumberFormat="1" applyFont="1" applyBorder="1" applyAlignment="1"/>
    <xf numFmtId="10" fontId="103" fillId="0" borderId="100" xfId="20962" applyNumberFormat="1" applyFont="1" applyFill="1" applyBorder="1" applyAlignment="1" applyProtection="1">
      <alignment horizontal="right" vertical="center"/>
      <protection locked="0"/>
    </xf>
    <xf numFmtId="164" fontId="110" fillId="0" borderId="115" xfId="7" applyNumberFormat="1" applyFont="1" applyFill="1" applyBorder="1"/>
    <xf numFmtId="164" fontId="113" fillId="0" borderId="115" xfId="7" applyNumberFormat="1" applyFont="1" applyFill="1" applyBorder="1"/>
    <xf numFmtId="164" fontId="109" fillId="0" borderId="115" xfId="7" applyNumberFormat="1" applyFont="1" applyFill="1" applyBorder="1"/>
    <xf numFmtId="164" fontId="127" fillId="0" borderId="115" xfId="7" applyNumberFormat="1" applyFont="1" applyFill="1" applyBorder="1"/>
    <xf numFmtId="0" fontId="84" fillId="0" borderId="115" xfId="0" applyFont="1" applyBorder="1" applyAlignment="1">
      <alignment horizontal="center" vertical="center" wrapText="1"/>
    </xf>
    <xf numFmtId="0" fontId="2" fillId="3" borderId="115" xfId="11" applyFont="1" applyFill="1" applyBorder="1" applyAlignment="1">
      <alignment horizontal="left" vertical="center" wrapText="1"/>
    </xf>
    <xf numFmtId="164" fontId="84" fillId="0" borderId="115" xfId="7" applyNumberFormat="1" applyFont="1" applyBorder="1" applyAlignment="1"/>
    <xf numFmtId="167" fontId="84" fillId="0" borderId="86" xfId="0" applyNumberFormat="1" applyFont="1" applyBorder="1" applyAlignment="1"/>
    <xf numFmtId="167" fontId="84" fillId="36" borderId="26" xfId="0" applyNumberFormat="1" applyFont="1" applyFill="1" applyBorder="1"/>
    <xf numFmtId="164" fontId="3" fillId="0" borderId="115" xfId="7" applyNumberFormat="1" applyFont="1" applyBorder="1"/>
    <xf numFmtId="164" fontId="3" fillId="0" borderId="115" xfId="7" applyNumberFormat="1" applyFont="1" applyFill="1" applyBorder="1"/>
    <xf numFmtId="3" fontId="128" fillId="0" borderId="115" xfId="0" applyNumberFormat="1" applyFont="1" applyBorder="1"/>
    <xf numFmtId="3" fontId="129" fillId="0" borderId="115" xfId="0" applyNumberFormat="1" applyFont="1" applyBorder="1"/>
    <xf numFmtId="3" fontId="128" fillId="0" borderId="115" xfId="0" applyNumberFormat="1" applyFont="1" applyBorder="1" applyAlignment="1">
      <alignment horizontal="left" indent="1"/>
    </xf>
    <xf numFmtId="3" fontId="128" fillId="80" borderId="115" xfId="0" applyNumberFormat="1" applyFont="1" applyFill="1" applyBorder="1"/>
    <xf numFmtId="3" fontId="130" fillId="0" borderId="115" xfId="0" applyNumberFormat="1" applyFont="1" applyFill="1" applyBorder="1" applyAlignment="1">
      <alignment horizontal="left" vertical="center" wrapText="1"/>
    </xf>
    <xf numFmtId="3" fontId="128" fillId="0" borderId="115" xfId="0" applyNumberFormat="1" applyFont="1" applyBorder="1" applyAlignment="1">
      <alignment horizontal="center" vertical="center" wrapText="1"/>
    </xf>
    <xf numFmtId="3" fontId="128" fillId="0" borderId="115" xfId="0" applyNumberFormat="1" applyFont="1" applyBorder="1" applyAlignment="1">
      <alignment horizontal="center" vertical="center"/>
    </xf>
    <xf numFmtId="3" fontId="127" fillId="0" borderId="115" xfId="0" applyNumberFormat="1" applyFont="1" applyFill="1" applyBorder="1" applyAlignment="1">
      <alignment horizontal="left" vertical="center" wrapText="1"/>
    </xf>
    <xf numFmtId="3" fontId="130" fillId="0" borderId="115" xfId="20965" applyNumberFormat="1" applyFont="1" applyFill="1" applyBorder="1"/>
    <xf numFmtId="3" fontId="127" fillId="0" borderId="115" xfId="20965" applyNumberFormat="1" applyFont="1" applyFill="1" applyBorder="1"/>
    <xf numFmtId="3" fontId="129" fillId="0" borderId="7" xfId="0" applyNumberFormat="1" applyFont="1" applyBorder="1"/>
    <xf numFmtId="3" fontId="128" fillId="0" borderId="115" xfId="0" applyNumberFormat="1" applyFont="1" applyBorder="1" applyAlignment="1">
      <alignment horizontal="left" indent="2"/>
    </xf>
    <xf numFmtId="3" fontId="128" fillId="0" borderId="115" xfId="0" applyNumberFormat="1" applyFont="1" applyFill="1" applyBorder="1" applyAlignment="1">
      <alignment horizontal="left" indent="3"/>
    </xf>
    <xf numFmtId="3" fontId="128" fillId="0" borderId="115" xfId="0" applyNumberFormat="1" applyFont="1" applyFill="1" applyBorder="1" applyAlignment="1">
      <alignment horizontal="left" indent="1"/>
    </xf>
    <xf numFmtId="3" fontId="128" fillId="81" borderId="115" xfId="0" applyNumberFormat="1" applyFont="1" applyFill="1" applyBorder="1"/>
    <xf numFmtId="3" fontId="128" fillId="0" borderId="115" xfId="0" applyNumberFormat="1" applyFont="1" applyFill="1" applyBorder="1" applyAlignment="1">
      <alignment horizontal="left" vertical="top" wrapText="1" indent="2"/>
    </xf>
    <xf numFmtId="3" fontId="128" fillId="0" borderId="115" xfId="0" applyNumberFormat="1" applyFont="1" applyFill="1" applyBorder="1"/>
    <xf numFmtId="3" fontId="128" fillId="0" borderId="115" xfId="0" applyNumberFormat="1" applyFont="1" applyFill="1" applyBorder="1" applyAlignment="1">
      <alignment horizontal="left" wrapText="1" indent="3"/>
    </xf>
    <xf numFmtId="3" fontId="128" fillId="0" borderId="115" xfId="0" applyNumberFormat="1" applyFont="1" applyFill="1" applyBorder="1" applyAlignment="1">
      <alignment horizontal="left" wrapText="1" indent="2"/>
    </xf>
    <xf numFmtId="3" fontId="128" fillId="0" borderId="115" xfId="0" applyNumberFormat="1" applyFont="1" applyFill="1" applyBorder="1" applyAlignment="1">
      <alignment horizontal="left" wrapText="1" indent="1"/>
    </xf>
    <xf numFmtId="3" fontId="128" fillId="0" borderId="116" xfId="0" applyNumberFormat="1" applyFont="1" applyBorder="1"/>
    <xf numFmtId="165" fontId="128" fillId="0" borderId="115" xfId="20962" applyNumberFormat="1" applyFont="1" applyBorder="1"/>
    <xf numFmtId="194" fontId="128" fillId="0" borderId="115" xfId="0" applyNumberFormat="1" applyFont="1" applyBorder="1"/>
    <xf numFmtId="194" fontId="128" fillId="0" borderId="116" xfId="0" applyNumberFormat="1" applyFont="1" applyBorder="1"/>
    <xf numFmtId="194" fontId="129" fillId="0" borderId="115" xfId="0" applyNumberFormat="1" applyFont="1" applyBorder="1"/>
    <xf numFmtId="3" fontId="113" fillId="0" borderId="115" xfId="0" applyNumberFormat="1" applyFont="1" applyFill="1" applyBorder="1"/>
    <xf numFmtId="0" fontId="2" fillId="3" borderId="115" xfId="5" applyFont="1" applyFill="1" applyBorder="1" applyProtection="1">
      <protection locked="0"/>
    </xf>
    <xf numFmtId="0" fontId="2" fillId="0" borderId="115" xfId="13" applyFont="1" applyFill="1" applyBorder="1" applyAlignment="1" applyProtection="1">
      <alignment horizontal="center" vertical="center" wrapText="1"/>
      <protection locked="0"/>
    </xf>
    <xf numFmtId="0" fontId="2" fillId="3" borderId="115" xfId="13" applyFont="1" applyFill="1" applyBorder="1" applyAlignment="1" applyProtection="1">
      <alignment horizontal="center" vertical="center" wrapText="1"/>
      <protection locked="0"/>
    </xf>
    <xf numFmtId="3" fontId="2" fillId="3" borderId="115" xfId="1" applyNumberFormat="1" applyFont="1" applyFill="1" applyBorder="1" applyAlignment="1" applyProtection="1">
      <alignment horizontal="center" vertical="center" wrapText="1"/>
      <protection locked="0"/>
    </xf>
    <xf numFmtId="9" fontId="2" fillId="3" borderId="115" xfId="15" applyNumberFormat="1" applyFont="1" applyFill="1" applyBorder="1" applyAlignment="1" applyProtection="1">
      <alignment horizontal="center" vertical="center"/>
      <protection locked="0"/>
    </xf>
    <xf numFmtId="0" fontId="2" fillId="3" borderId="86" xfId="11" applyFont="1" applyFill="1" applyBorder="1" applyAlignment="1">
      <alignment horizontal="center" vertical="center" wrapText="1"/>
    </xf>
    <xf numFmtId="0" fontId="92" fillId="3" borderId="21" xfId="11" applyFont="1" applyFill="1" applyBorder="1" applyAlignment="1">
      <alignment horizontal="left" vertical="center"/>
    </xf>
    <xf numFmtId="0" fontId="90" fillId="3" borderId="115" xfId="11" applyFont="1" applyFill="1" applyBorder="1" applyAlignment="1">
      <alignment wrapText="1"/>
    </xf>
    <xf numFmtId="193" fontId="2" fillId="36" borderId="115" xfId="5" applyNumberFormat="1" applyFont="1" applyFill="1" applyBorder="1" applyProtection="1">
      <protection locked="0"/>
    </xf>
    <xf numFmtId="193" fontId="2" fillId="36" borderId="115" xfId="1" applyNumberFormat="1" applyFont="1" applyFill="1" applyBorder="1" applyProtection="1">
      <protection locked="0"/>
    </xf>
    <xf numFmtId="193" fontId="2" fillId="3" borderId="115" xfId="5" applyNumberFormat="1" applyFont="1" applyFill="1" applyBorder="1" applyProtection="1">
      <protection locked="0"/>
    </xf>
    <xf numFmtId="3" fontId="2" fillId="36" borderId="86" xfId="5" applyNumberFormat="1" applyFont="1" applyFill="1" applyBorder="1" applyProtection="1">
      <protection locked="0"/>
    </xf>
    <xf numFmtId="0" fontId="92" fillId="3" borderId="115" xfId="11" applyFont="1" applyFill="1" applyBorder="1" applyAlignment="1">
      <alignment horizontal="left" vertical="center" wrapText="1"/>
    </xf>
    <xf numFmtId="164" fontId="2" fillId="3" borderId="115" xfId="7" applyNumberFormat="1" applyFont="1" applyFill="1" applyBorder="1" applyProtection="1">
      <protection locked="0"/>
    </xf>
    <xf numFmtId="165" fontId="2" fillId="3" borderId="115" xfId="8" applyNumberFormat="1" applyFont="1" applyFill="1" applyBorder="1" applyAlignment="1" applyProtection="1">
      <alignment horizontal="right" wrapText="1"/>
      <protection locked="0"/>
    </xf>
    <xf numFmtId="0" fontId="92" fillId="0" borderId="115" xfId="11" applyFont="1" applyFill="1" applyBorder="1" applyAlignment="1">
      <alignment horizontal="left" vertical="center" wrapText="1"/>
    </xf>
    <xf numFmtId="165" fontId="2" fillId="4" borderId="115" xfId="8" applyNumberFormat="1" applyFont="1" applyFill="1" applyBorder="1" applyAlignment="1" applyProtection="1">
      <alignment horizontal="right" wrapText="1"/>
      <protection locked="0"/>
    </xf>
    <xf numFmtId="0" fontId="90" fillId="0" borderId="115" xfId="11" applyFont="1" applyFill="1" applyBorder="1" applyAlignment="1">
      <alignment wrapText="1"/>
    </xf>
    <xf numFmtId="193" fontId="2" fillId="0" borderId="115" xfId="1" applyNumberFormat="1" applyFont="1" applyFill="1" applyBorder="1" applyProtection="1">
      <protection locked="0"/>
    </xf>
    <xf numFmtId="0" fontId="92" fillId="3" borderId="24" xfId="9" applyFont="1" applyFill="1" applyBorder="1" applyAlignment="1" applyProtection="1">
      <alignment horizontal="left" vertical="center"/>
      <protection locked="0"/>
    </xf>
    <xf numFmtId="0" fontId="90" fillId="3" borderId="25" xfId="20961" applyFont="1" applyFill="1" applyBorder="1" applyAlignment="1" applyProtection="1"/>
    <xf numFmtId="0" fontId="3" fillId="0" borderId="115" xfId="0" applyFont="1" applyFill="1" applyBorder="1" applyAlignment="1">
      <alignment horizontal="center" vertical="center" wrapText="1"/>
    </xf>
    <xf numFmtId="164" fontId="3" fillId="0" borderId="117" xfId="7" applyNumberFormat="1" applyFont="1" applyBorder="1"/>
    <xf numFmtId="9" fontId="3" fillId="0" borderId="86" xfId="20962" applyFont="1" applyBorder="1"/>
    <xf numFmtId="9" fontId="3" fillId="0" borderId="86" xfId="20962" applyFont="1" applyBorder="1" applyAlignment="1">
      <alignment horizontal="right"/>
    </xf>
    <xf numFmtId="0" fontId="5" fillId="0" borderId="0" xfId="11" applyFont="1" applyFill="1" applyBorder="1" applyProtection="1"/>
    <xf numFmtId="0" fontId="5" fillId="0" borderId="0" xfId="0" applyFont="1"/>
    <xf numFmtId="0" fontId="125" fillId="0" borderId="0" xfId="0" applyFont="1"/>
    <xf numFmtId="14" fontId="5" fillId="0" borderId="0" xfId="0" applyNumberFormat="1" applyFont="1" applyAlignment="1">
      <alignment horizontal="left"/>
    </xf>
    <xf numFmtId="0" fontId="125" fillId="0" borderId="0" xfId="0" applyFont="1" applyBorder="1"/>
    <xf numFmtId="0" fontId="5" fillId="0" borderId="0" xfId="0" applyFont="1" applyFill="1" applyBorder="1"/>
    <xf numFmtId="0" fontId="131" fillId="0" borderId="0" xfId="0" applyFont="1" applyAlignment="1">
      <alignment horizontal="center"/>
    </xf>
    <xf numFmtId="0" fontId="5" fillId="0" borderId="0" xfId="0" applyFont="1" applyFill="1" applyBorder="1" applyProtection="1"/>
    <xf numFmtId="0" fontId="5" fillId="0" borderId="18" xfId="0" applyFont="1" applyFill="1" applyBorder="1" applyAlignment="1">
      <alignment horizontal="left" vertical="center" indent="1"/>
    </xf>
    <xf numFmtId="0" fontId="5" fillId="0" borderId="19" xfId="0" applyFont="1" applyFill="1" applyBorder="1" applyAlignment="1">
      <alignment horizontal="left" vertical="center"/>
    </xf>
    <xf numFmtId="0" fontId="5" fillId="0" borderId="21" xfId="0" applyFont="1" applyFill="1" applyBorder="1" applyAlignment="1">
      <alignment horizontal="left" vertical="center" indent="1"/>
    </xf>
    <xf numFmtId="0" fontId="5" fillId="0" borderId="3" xfId="0" applyFont="1" applyFill="1" applyBorder="1" applyAlignment="1">
      <alignment horizontal="left" vertical="center"/>
    </xf>
    <xf numFmtId="0" fontId="5" fillId="0" borderId="21" xfId="0" applyFont="1" applyFill="1" applyBorder="1" applyAlignment="1">
      <alignment horizontal="left" indent="1"/>
    </xf>
    <xf numFmtId="0" fontId="5" fillId="0" borderId="3" xfId="0" applyFont="1" applyFill="1" applyBorder="1" applyAlignment="1">
      <alignment horizontal="left" wrapText="1" indent="1"/>
    </xf>
    <xf numFmtId="0" fontId="5" fillId="0" borderId="3" xfId="0" applyFont="1" applyFill="1" applyBorder="1" applyAlignment="1">
      <alignment horizontal="left" wrapText="1" indent="2"/>
    </xf>
    <xf numFmtId="0" fontId="131" fillId="0" borderId="3" xfId="0" applyFont="1" applyFill="1" applyBorder="1" applyAlignment="1"/>
    <xf numFmtId="0" fontId="131" fillId="0" borderId="3" xfId="0" applyFont="1" applyFill="1" applyBorder="1" applyAlignment="1">
      <alignment horizontal="left"/>
    </xf>
    <xf numFmtId="0" fontId="131" fillId="0" borderId="3" xfId="0" applyFont="1" applyFill="1" applyBorder="1" applyAlignment="1">
      <alignment horizontal="center"/>
    </xf>
    <xf numFmtId="0" fontId="5" fillId="0" borderId="3" xfId="0" applyFont="1" applyFill="1" applyBorder="1" applyAlignment="1">
      <alignment horizontal="left" indent="1"/>
    </xf>
    <xf numFmtId="0" fontId="125" fillId="0" borderId="0" xfId="0" applyFont="1" applyAlignment="1">
      <alignment horizontal="left" indent="1"/>
    </xf>
    <xf numFmtId="0" fontId="131" fillId="0" borderId="3" xfId="0" applyFont="1" applyFill="1" applyBorder="1" applyAlignment="1">
      <alignment horizontal="left" indent="1"/>
    </xf>
    <xf numFmtId="0" fontId="131" fillId="0" borderId="3" xfId="0" applyFont="1" applyFill="1" applyBorder="1" applyAlignment="1">
      <alignment horizontal="left" vertical="center" wrapText="1"/>
    </xf>
    <xf numFmtId="0" fontId="5" fillId="0" borderId="24" xfId="0" applyFont="1" applyFill="1" applyBorder="1" applyAlignment="1">
      <alignment horizontal="left" vertical="center" indent="1"/>
    </xf>
    <xf numFmtId="0" fontId="131" fillId="0" borderId="25" xfId="0" applyFont="1" applyFill="1" applyBorder="1" applyAlignment="1"/>
    <xf numFmtId="0" fontId="133" fillId="0" borderId="0" xfId="0" applyFont="1"/>
    <xf numFmtId="0" fontId="134" fillId="0" borderId="0" xfId="0" applyFont="1"/>
    <xf numFmtId="0" fontId="135" fillId="0" borderId="0" xfId="0" applyFont="1"/>
    <xf numFmtId="14" fontId="134" fillId="0" borderId="0" xfId="0" applyNumberFormat="1" applyFont="1"/>
    <xf numFmtId="0" fontId="135" fillId="0" borderId="0" xfId="0" applyFont="1" applyBorder="1"/>
    <xf numFmtId="0" fontId="134" fillId="0" borderId="0" xfId="0" applyFont="1" applyBorder="1"/>
    <xf numFmtId="0" fontId="134" fillId="0" borderId="0" xfId="0" applyFont="1" applyFill="1" applyBorder="1" applyProtection="1"/>
    <xf numFmtId="10" fontId="134" fillId="0" borderId="0" xfId="6" applyNumberFormat="1" applyFont="1" applyFill="1" applyBorder="1" applyProtection="1">
      <protection locked="0"/>
    </xf>
    <xf numFmtId="0" fontId="134" fillId="0" borderId="0" xfId="0" applyFont="1" applyFill="1" applyBorder="1" applyProtection="1">
      <protection locked="0"/>
    </xf>
    <xf numFmtId="0" fontId="136" fillId="0" borderId="0" xfId="0" applyFont="1" applyFill="1" applyBorder="1" applyAlignment="1" applyProtection="1">
      <alignment horizontal="right"/>
      <protection locked="0"/>
    </xf>
    <xf numFmtId="0" fontId="134" fillId="0" borderId="3" xfId="0" applyFont="1" applyFill="1" applyBorder="1" applyAlignment="1">
      <alignment horizontal="center" vertical="center" wrapText="1"/>
    </xf>
    <xf numFmtId="0" fontId="134" fillId="0" borderId="22" xfId="0" applyFont="1" applyFill="1" applyBorder="1" applyAlignment="1">
      <alignment horizontal="center" vertical="center" wrapText="1"/>
    </xf>
    <xf numFmtId="38" fontId="134" fillId="0" borderId="115" xfId="0" applyNumberFormat="1" applyFont="1" applyFill="1" applyBorder="1" applyAlignment="1" applyProtection="1">
      <alignment horizontal="right"/>
      <protection locked="0"/>
    </xf>
    <xf numFmtId="38" fontId="134" fillId="0" borderId="86" xfId="0" applyNumberFormat="1" applyFont="1" applyFill="1" applyBorder="1" applyAlignment="1" applyProtection="1">
      <alignment horizontal="right"/>
      <protection locked="0"/>
    </xf>
    <xf numFmtId="193" fontId="134" fillId="0" borderId="115" xfId="0" applyNumberFormat="1" applyFont="1" applyFill="1" applyBorder="1" applyAlignment="1" applyProtection="1">
      <alignment horizontal="right"/>
      <protection locked="0"/>
    </xf>
    <xf numFmtId="193" fontId="134" fillId="36" borderId="115" xfId="7" applyNumberFormat="1" applyFont="1" applyFill="1" applyBorder="1" applyAlignment="1" applyProtection="1">
      <alignment horizontal="right"/>
    </xf>
    <xf numFmtId="193" fontId="134" fillId="36" borderId="86" xfId="7" applyNumberFormat="1" applyFont="1" applyFill="1" applyBorder="1" applyAlignment="1" applyProtection="1">
      <alignment horizontal="right"/>
    </xf>
    <xf numFmtId="193" fontId="134" fillId="36" borderId="115" xfId="0" applyNumberFormat="1" applyFont="1" applyFill="1" applyBorder="1" applyAlignment="1">
      <alignment horizontal="right"/>
    </xf>
    <xf numFmtId="193" fontId="134" fillId="0" borderId="115" xfId="7" applyNumberFormat="1" applyFont="1" applyFill="1" applyBorder="1" applyAlignment="1" applyProtection="1">
      <alignment horizontal="right"/>
    </xf>
    <xf numFmtId="193" fontId="134" fillId="0" borderId="86" xfId="7" applyNumberFormat="1" applyFont="1" applyFill="1" applyBorder="1" applyAlignment="1" applyProtection="1">
      <alignment horizontal="right"/>
    </xf>
    <xf numFmtId="193" fontId="137" fillId="0" borderId="115" xfId="0" applyNumberFormat="1" applyFont="1" applyFill="1" applyBorder="1" applyAlignment="1">
      <alignment horizontal="center"/>
    </xf>
    <xf numFmtId="193" fontId="137" fillId="0" borderId="86" xfId="0" applyNumberFormat="1" applyFont="1" applyFill="1" applyBorder="1" applyAlignment="1">
      <alignment horizontal="center"/>
    </xf>
    <xf numFmtId="193" fontId="134" fillId="36" borderId="115" xfId="0" applyNumberFormat="1" applyFont="1" applyFill="1" applyBorder="1" applyAlignment="1" applyProtection="1">
      <alignment horizontal="right"/>
    </xf>
    <xf numFmtId="193" fontId="134" fillId="0" borderId="86" xfId="0" applyNumberFormat="1" applyFont="1" applyFill="1" applyBorder="1" applyAlignment="1" applyProtection="1">
      <alignment horizontal="right"/>
      <protection locked="0"/>
    </xf>
    <xf numFmtId="193" fontId="134" fillId="36" borderId="115" xfId="7" applyNumberFormat="1" applyFont="1" applyFill="1" applyBorder="1" applyAlignment="1" applyProtection="1"/>
    <xf numFmtId="193" fontId="134" fillId="0" borderId="115" xfId="0" applyNumberFormat="1" applyFont="1" applyFill="1" applyBorder="1" applyAlignment="1" applyProtection="1">
      <protection locked="0"/>
    </xf>
    <xf numFmtId="193" fontId="134" fillId="36" borderId="86" xfId="7" applyNumberFormat="1" applyFont="1" applyFill="1" applyBorder="1" applyAlignment="1" applyProtection="1"/>
    <xf numFmtId="193" fontId="134" fillId="0" borderId="115" xfId="0" applyNumberFormat="1" applyFont="1" applyFill="1" applyBorder="1" applyAlignment="1" applyProtection="1">
      <alignment horizontal="right" vertical="center"/>
      <protection locked="0"/>
    </xf>
    <xf numFmtId="193" fontId="134" fillId="36" borderId="25" xfId="0" applyNumberFormat="1" applyFont="1" applyFill="1" applyBorder="1" applyAlignment="1">
      <alignment horizontal="right"/>
    </xf>
    <xf numFmtId="193" fontId="134" fillId="36" borderId="25" xfId="7" applyNumberFormat="1" applyFont="1" applyFill="1" applyBorder="1" applyAlignment="1" applyProtection="1">
      <alignment horizontal="right"/>
    </xf>
    <xf numFmtId="193" fontId="134" fillId="36" borderId="26" xfId="7" applyNumberFormat="1" applyFont="1" applyFill="1" applyBorder="1" applyAlignment="1" applyProtection="1">
      <alignment horizontal="right"/>
    </xf>
    <xf numFmtId="14" fontId="125" fillId="0" borderId="0" xfId="0" applyNumberFormat="1" applyFont="1" applyAlignment="1">
      <alignment horizontal="left"/>
    </xf>
    <xf numFmtId="0" fontId="131" fillId="0" borderId="0" xfId="0" applyFont="1" applyFill="1" applyBorder="1" applyAlignment="1" applyProtection="1">
      <alignment horizontal="center" vertical="center"/>
    </xf>
    <xf numFmtId="0" fontId="131" fillId="0" borderId="18" xfId="0" applyFont="1" applyFill="1" applyBorder="1" applyAlignment="1" applyProtection="1">
      <alignment horizontal="center" vertical="center"/>
    </xf>
    <xf numFmtId="0" fontId="5" fillId="0" borderId="19" xfId="0" applyFont="1" applyFill="1" applyBorder="1" applyProtection="1"/>
    <xf numFmtId="0" fontId="5" fillId="0" borderId="21" xfId="0" applyFont="1" applyFill="1" applyBorder="1" applyAlignment="1" applyProtection="1">
      <alignment horizontal="left" indent="1"/>
    </xf>
    <xf numFmtId="0" fontId="131" fillId="0" borderId="8" xfId="0" applyFont="1" applyFill="1" applyBorder="1" applyAlignment="1" applyProtection="1">
      <alignment horizontal="center"/>
    </xf>
    <xf numFmtId="0" fontId="5" fillId="0" borderId="8" xfId="0" applyFont="1" applyFill="1" applyBorder="1" applyAlignment="1" applyProtection="1">
      <alignment horizontal="left"/>
    </xf>
    <xf numFmtId="0" fontId="5" fillId="0" borderId="8" xfId="0" applyFont="1" applyFill="1" applyBorder="1" applyAlignment="1" applyProtection="1">
      <alignment horizontal="left" indent="2"/>
    </xf>
    <xf numFmtId="0" fontId="131" fillId="0" borderId="8" xfId="0" applyFont="1" applyFill="1" applyBorder="1" applyAlignment="1" applyProtection="1"/>
    <xf numFmtId="0" fontId="5" fillId="0" borderId="8" xfId="0" applyFont="1" applyFill="1" applyBorder="1" applyAlignment="1" applyProtection="1">
      <alignment horizontal="left" indent="1"/>
    </xf>
    <xf numFmtId="0" fontId="131" fillId="0" borderId="8" xfId="0" applyFont="1" applyFill="1" applyBorder="1" applyAlignment="1" applyProtection="1">
      <alignment horizontal="left"/>
    </xf>
    <xf numFmtId="0" fontId="5" fillId="0" borderId="24" xfId="0" applyFont="1" applyFill="1" applyBorder="1" applyAlignment="1" applyProtection="1">
      <alignment horizontal="left" indent="1"/>
    </xf>
    <xf numFmtId="0" fontId="131" fillId="0" borderId="75" xfId="0" applyFont="1" applyFill="1" applyBorder="1" applyAlignment="1" applyProtection="1"/>
    <xf numFmtId="0" fontId="126" fillId="0" borderId="0" xfId="0" applyFont="1" applyAlignment="1">
      <alignment vertical="center"/>
    </xf>
    <xf numFmtId="0" fontId="136" fillId="0" borderId="0" xfId="0" applyFont="1" applyFill="1" applyBorder="1" applyProtection="1">
      <protection locked="0"/>
    </xf>
    <xf numFmtId="0" fontId="134" fillId="0" borderId="3" xfId="0" applyFont="1" applyFill="1" applyBorder="1" applyAlignment="1" applyProtection="1">
      <alignment horizontal="center" vertical="center" wrapText="1"/>
    </xf>
    <xf numFmtId="0" fontId="134" fillId="0" borderId="22" xfId="0" applyFont="1" applyFill="1" applyBorder="1" applyAlignment="1" applyProtection="1">
      <alignment horizontal="center" vertical="center" wrapText="1"/>
    </xf>
    <xf numFmtId="193" fontId="134" fillId="0" borderId="119" xfId="0" applyNumberFormat="1" applyFont="1" applyFill="1" applyBorder="1" applyAlignment="1" applyProtection="1">
      <alignment horizontal="right"/>
    </xf>
    <xf numFmtId="193" fontId="134" fillId="0" borderId="115" xfId="0" applyNumberFormat="1" applyFont="1" applyFill="1" applyBorder="1" applyAlignment="1" applyProtection="1">
      <alignment horizontal="right"/>
    </xf>
    <xf numFmtId="193" fontId="134" fillId="36" borderId="86" xfId="0" applyNumberFormat="1" applyFont="1" applyFill="1" applyBorder="1" applyAlignment="1" applyProtection="1">
      <alignment horizontal="right"/>
    </xf>
    <xf numFmtId="193" fontId="134" fillId="0" borderId="115" xfId="7" applyNumberFormat="1" applyFont="1" applyFill="1" applyBorder="1" applyAlignment="1" applyProtection="1">
      <alignment horizontal="right"/>
      <protection locked="0"/>
    </xf>
    <xf numFmtId="193" fontId="134" fillId="0" borderId="119" xfId="0" applyNumberFormat="1" applyFont="1" applyFill="1" applyBorder="1" applyAlignment="1" applyProtection="1">
      <alignment horizontal="right"/>
      <protection locked="0"/>
    </xf>
    <xf numFmtId="193" fontId="134" fillId="0" borderId="86" xfId="0" applyNumberFormat="1" applyFont="1" applyFill="1" applyBorder="1" applyAlignment="1" applyProtection="1">
      <alignment horizontal="right"/>
    </xf>
    <xf numFmtId="193" fontId="134" fillId="36" borderId="26" xfId="0" applyNumberFormat="1" applyFont="1" applyFill="1" applyBorder="1" applyAlignment="1" applyProtection="1">
      <alignment horizontal="right"/>
    </xf>
    <xf numFmtId="0" fontId="138" fillId="0" borderId="0" xfId="0" applyFont="1"/>
    <xf numFmtId="0" fontId="138" fillId="0" borderId="0" xfId="0" applyFont="1" applyBorder="1"/>
    <xf numFmtId="0" fontId="139" fillId="0" borderId="0" xfId="0" applyFont="1" applyAlignment="1">
      <alignment horizontal="center"/>
    </xf>
    <xf numFmtId="0" fontId="125" fillId="0" borderId="18" xfId="0" applyFont="1" applyBorder="1" applyAlignment="1">
      <alignment horizontal="center" vertical="center" wrapText="1"/>
    </xf>
    <xf numFmtId="0" fontId="125" fillId="0" borderId="19" xfId="0" applyFont="1" applyFill="1" applyBorder="1" applyAlignment="1">
      <alignment horizontal="left" vertical="center" wrapText="1" indent="2"/>
    </xf>
    <xf numFmtId="0" fontId="125" fillId="0" borderId="21" xfId="0" applyFont="1" applyBorder="1" applyAlignment="1">
      <alignment horizontal="center" vertical="center" wrapText="1"/>
    </xf>
    <xf numFmtId="0" fontId="125" fillId="0" borderId="24" xfId="0" applyFont="1" applyBorder="1" applyAlignment="1">
      <alignment horizontal="center" vertical="center" wrapText="1"/>
    </xf>
    <xf numFmtId="0" fontId="139" fillId="0" borderId="25" xfId="0" applyFont="1" applyBorder="1" applyAlignment="1">
      <alignment vertical="center" wrapText="1"/>
    </xf>
    <xf numFmtId="0" fontId="125" fillId="0" borderId="0" xfId="0" applyFont="1" applyAlignment="1">
      <alignment wrapText="1"/>
    </xf>
    <xf numFmtId="0" fontId="125" fillId="0" borderId="0" xfId="0" applyFont="1" applyFill="1" applyBorder="1" applyAlignment="1">
      <alignment wrapText="1"/>
    </xf>
    <xf numFmtId="0" fontId="136" fillId="0" borderId="0" xfId="0" applyFont="1" applyFill="1" applyAlignment="1">
      <alignment horizontal="center"/>
    </xf>
    <xf numFmtId="0" fontId="134" fillId="0" borderId="19" xfId="0" applyNumberFormat="1" applyFont="1" applyFill="1" applyBorder="1" applyAlignment="1">
      <alignment horizontal="center" vertical="center" wrapText="1"/>
    </xf>
    <xf numFmtId="0" fontId="134" fillId="0" borderId="20" xfId="0" applyNumberFormat="1" applyFont="1" applyFill="1" applyBorder="1" applyAlignment="1">
      <alignment horizontal="center" vertical="center" wrapText="1"/>
    </xf>
    <xf numFmtId="3" fontId="135" fillId="36" borderId="115" xfId="0" applyNumberFormat="1" applyFont="1" applyFill="1" applyBorder="1" applyAlignment="1">
      <alignment vertical="center" wrapText="1"/>
    </xf>
    <xf numFmtId="3" fontId="135" fillId="36" borderId="117" xfId="0" applyNumberFormat="1" applyFont="1" applyFill="1" applyBorder="1" applyAlignment="1">
      <alignment vertical="center" wrapText="1"/>
    </xf>
    <xf numFmtId="3" fontId="135" fillId="36" borderId="88" xfId="0" applyNumberFormat="1" applyFont="1" applyFill="1" applyBorder="1" applyAlignment="1">
      <alignment vertical="center" wrapText="1"/>
    </xf>
    <xf numFmtId="3" fontId="135" fillId="0" borderId="115" xfId="0" applyNumberFormat="1" applyFont="1" applyBorder="1" applyAlignment="1">
      <alignment vertical="center" wrapText="1"/>
    </xf>
    <xf numFmtId="3" fontId="135" fillId="0" borderId="117" xfId="0" applyNumberFormat="1" applyFont="1" applyBorder="1" applyAlignment="1">
      <alignment vertical="center" wrapText="1"/>
    </xf>
    <xf numFmtId="3" fontId="135" fillId="0" borderId="115" xfId="0" applyNumberFormat="1" applyFont="1" applyFill="1" applyBorder="1" applyAlignment="1">
      <alignment vertical="center" wrapText="1"/>
    </xf>
    <xf numFmtId="3" fontId="135" fillId="36" borderId="25" xfId="0" applyNumberFormat="1" applyFont="1" applyFill="1" applyBorder="1" applyAlignment="1">
      <alignment vertical="center" wrapText="1"/>
    </xf>
    <xf numFmtId="3" fontId="135" fillId="36" borderId="27" xfId="0" applyNumberFormat="1" applyFont="1" applyFill="1" applyBorder="1" applyAlignment="1">
      <alignment vertical="center" wrapText="1"/>
    </xf>
    <xf numFmtId="3" fontId="135" fillId="36" borderId="42" xfId="0" applyNumberFormat="1" applyFont="1" applyFill="1" applyBorder="1" applyAlignment="1">
      <alignment vertical="center" wrapText="1"/>
    </xf>
    <xf numFmtId="0" fontId="125" fillId="0" borderId="21" xfId="0" applyFont="1" applyFill="1" applyBorder="1" applyAlignment="1">
      <alignment horizontal="center" vertical="center"/>
    </xf>
    <xf numFmtId="0" fontId="131" fillId="0" borderId="3" xfId="0" applyFont="1" applyFill="1" applyBorder="1" applyAlignment="1" applyProtection="1">
      <alignment horizontal="left"/>
      <protection locked="0"/>
    </xf>
    <xf numFmtId="0" fontId="133" fillId="0" borderId="0" xfId="0" applyFont="1" applyFill="1"/>
    <xf numFmtId="0" fontId="5" fillId="0" borderId="3" xfId="0" applyFont="1" applyFill="1" applyBorder="1" applyAlignment="1" applyProtection="1">
      <alignment horizontal="left" indent="4"/>
      <protection locked="0"/>
    </xf>
    <xf numFmtId="0" fontId="131"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indent="4"/>
    </xf>
    <xf numFmtId="0" fontId="5" fillId="0" borderId="3" xfId="0" applyFont="1" applyFill="1" applyBorder="1" applyAlignment="1" applyProtection="1">
      <alignment horizontal="left" vertical="center" indent="11"/>
      <protection locked="0"/>
    </xf>
    <xf numFmtId="0" fontId="132" fillId="0" borderId="3" xfId="0" applyFont="1" applyFill="1" applyBorder="1" applyAlignment="1" applyProtection="1">
      <alignment horizontal="left" vertical="center" indent="17"/>
      <protection locked="0"/>
    </xf>
    <xf numFmtId="0" fontId="5" fillId="0" borderId="10" xfId="0" applyNumberFormat="1" applyFont="1" applyFill="1" applyBorder="1" applyAlignment="1">
      <alignment horizontal="left" vertical="center" wrapText="1"/>
    </xf>
    <xf numFmtId="0" fontId="125" fillId="0" borderId="24" xfId="0" applyFont="1" applyFill="1" applyBorder="1" applyAlignment="1">
      <alignment horizontal="center" vertical="center"/>
    </xf>
    <xf numFmtId="0" fontId="131" fillId="0" borderId="28" xfId="0" applyNumberFormat="1" applyFont="1" applyFill="1" applyBorder="1" applyAlignment="1">
      <alignment vertical="center" wrapText="1"/>
    </xf>
    <xf numFmtId="0" fontId="134" fillId="0" borderId="0" xfId="0" applyFont="1" applyFill="1" applyBorder="1" applyAlignment="1">
      <alignment horizontal="center"/>
    </xf>
    <xf numFmtId="0" fontId="134" fillId="0" borderId="0" xfId="0" applyFont="1" applyFill="1" applyAlignment="1">
      <alignment horizontal="center"/>
    </xf>
    <xf numFmtId="0" fontId="136" fillId="0" borderId="0" xfId="0" applyFont="1" applyFill="1" applyAlignment="1">
      <alignment horizontal="right"/>
    </xf>
    <xf numFmtId="164" fontId="134" fillId="36" borderId="115" xfId="7" applyNumberFormat="1" applyFont="1" applyFill="1" applyBorder="1" applyAlignment="1" applyProtection="1">
      <alignment horizontal="right"/>
    </xf>
    <xf numFmtId="164" fontId="134" fillId="36" borderId="86" xfId="7" applyNumberFormat="1" applyFont="1" applyFill="1" applyBorder="1" applyAlignment="1" applyProtection="1">
      <alignment horizontal="right"/>
    </xf>
    <xf numFmtId="164" fontId="134" fillId="0" borderId="115" xfId="7" applyNumberFormat="1" applyFont="1" applyFill="1" applyBorder="1" applyAlignment="1" applyProtection="1">
      <alignment horizontal="right"/>
    </xf>
    <xf numFmtId="164" fontId="134" fillId="36" borderId="25" xfId="7" applyNumberFormat="1" applyFont="1" applyFill="1" applyBorder="1" applyAlignment="1" applyProtection="1">
      <alignment horizontal="right"/>
    </xf>
    <xf numFmtId="164" fontId="134" fillId="36" borderId="26" xfId="7" applyNumberFormat="1" applyFont="1" applyFill="1" applyBorder="1" applyAlignment="1" applyProtection="1">
      <alignment horizontal="right"/>
    </xf>
    <xf numFmtId="0" fontId="140" fillId="0" borderId="0" xfId="0" applyFont="1"/>
    <xf numFmtId="0" fontId="102" fillId="0" borderId="20" xfId="0" applyFont="1" applyBorder="1" applyAlignment="1">
      <alignment horizontal="center" vertical="center" wrapText="1"/>
    </xf>
    <xf numFmtId="0" fontId="140" fillId="0" borderId="88" xfId="0" applyFont="1" applyBorder="1" applyAlignment="1"/>
    <xf numFmtId="0" fontId="140" fillId="0" borderId="22" xfId="0" applyFont="1" applyBorder="1" applyAlignment="1"/>
    <xf numFmtId="0" fontId="102" fillId="0" borderId="22" xfId="0" applyFont="1" applyBorder="1" applyAlignment="1">
      <alignment horizontal="center" vertical="center" wrapText="1"/>
    </xf>
    <xf numFmtId="0" fontId="103" fillId="0" borderId="88" xfId="0" applyFont="1" applyBorder="1" applyAlignment="1"/>
    <xf numFmtId="0" fontId="103" fillId="0" borderId="23" xfId="0" applyFont="1" applyBorder="1" applyAlignment="1">
      <alignment wrapText="1"/>
    </xf>
    <xf numFmtId="0" fontId="140" fillId="0" borderId="23" xfId="0" applyFont="1" applyBorder="1" applyAlignment="1"/>
    <xf numFmtId="0" fontId="140" fillId="0" borderId="42" xfId="0" applyFont="1" applyBorder="1" applyAlignment="1"/>
    <xf numFmtId="0" fontId="5" fillId="0" borderId="0" xfId="0" applyFont="1" applyAlignment="1">
      <alignment wrapText="1"/>
    </xf>
    <xf numFmtId="0" fontId="134" fillId="0" borderId="0" xfId="11" applyFont="1" applyFill="1" applyBorder="1" applyProtection="1"/>
    <xf numFmtId="14" fontId="134" fillId="0" borderId="0" xfId="0" applyNumberFormat="1" applyFont="1" applyAlignment="1">
      <alignment horizontal="left"/>
    </xf>
    <xf numFmtId="0" fontId="134" fillId="0" borderId="1" xfId="0" applyFont="1" applyBorder="1"/>
    <xf numFmtId="0" fontId="141" fillId="0" borderId="1" xfId="0" applyFont="1" applyBorder="1" applyAlignment="1">
      <alignment horizontal="center" vertical="center"/>
    </xf>
    <xf numFmtId="0" fontId="134" fillId="0" borderId="21" xfId="0" applyFont="1" applyBorder="1" applyAlignment="1">
      <alignment horizontal="right" vertical="center" wrapText="1"/>
    </xf>
    <xf numFmtId="0" fontId="134" fillId="0" borderId="19" xfId="0" applyFont="1" applyBorder="1" applyAlignment="1">
      <alignment vertical="center" wrapText="1"/>
    </xf>
    <xf numFmtId="0" fontId="134" fillId="0" borderId="21" xfId="0" applyFont="1" applyFill="1" applyBorder="1" applyAlignment="1">
      <alignment horizontal="center" vertical="center" wrapText="1"/>
    </xf>
    <xf numFmtId="0" fontId="134" fillId="0" borderId="21" xfId="0" applyFont="1" applyFill="1" applyBorder="1" applyAlignment="1">
      <alignment horizontal="right" vertical="center" wrapText="1"/>
    </xf>
    <xf numFmtId="0" fontId="135" fillId="0" borderId="0" xfId="0" applyFont="1" applyFill="1"/>
    <xf numFmtId="0" fontId="134" fillId="2" borderId="21" xfId="0" applyFont="1" applyFill="1" applyBorder="1" applyAlignment="1">
      <alignment horizontal="right" vertical="center"/>
    </xf>
    <xf numFmtId="0" fontId="137" fillId="0" borderId="21" xfId="0" applyFont="1" applyFill="1" applyBorder="1" applyAlignment="1">
      <alignment horizontal="center" vertical="center" wrapText="1"/>
    </xf>
    <xf numFmtId="0" fontId="134" fillId="2" borderId="24" xfId="0" applyFont="1" applyFill="1" applyBorder="1" applyAlignment="1">
      <alignment horizontal="right" vertical="center"/>
    </xf>
    <xf numFmtId="0" fontId="134" fillId="0" borderId="25" xfId="0" applyFont="1" applyBorder="1" applyAlignment="1">
      <alignment vertical="center" wrapText="1"/>
    </xf>
    <xf numFmtId="0" fontId="134" fillId="0" borderId="0" xfId="0" applyFont="1" applyAlignment="1">
      <alignment horizontal="right"/>
    </xf>
    <xf numFmtId="0" fontId="134" fillId="0" borderId="0" xfId="0" applyFont="1" applyAlignment="1">
      <alignment wrapText="1"/>
    </xf>
    <xf numFmtId="0" fontId="125" fillId="0" borderId="0" xfId="0" applyFont="1" applyFill="1"/>
    <xf numFmtId="0" fontId="143" fillId="0" borderId="0" xfId="0" applyFont="1"/>
    <xf numFmtId="0" fontId="144" fillId="0" borderId="0" xfId="0" applyFont="1"/>
    <xf numFmtId="0" fontId="143" fillId="0" borderId="0" xfId="0" applyFont="1" applyBorder="1"/>
    <xf numFmtId="0" fontId="144" fillId="0" borderId="0" xfId="0" applyFont="1" applyBorder="1"/>
    <xf numFmtId="0" fontId="145" fillId="0" borderId="1" xfId="0" applyFont="1" applyBorder="1" applyAlignment="1">
      <alignment horizontal="center" vertical="center"/>
    </xf>
    <xf numFmtId="0" fontId="143" fillId="0" borderId="19" xfId="0" applyNumberFormat="1" applyFont="1" applyFill="1" applyBorder="1" applyAlignment="1">
      <alignment horizontal="center" vertical="center" wrapText="1"/>
    </xf>
    <xf numFmtId="0" fontId="143" fillId="0" borderId="20" xfId="0" applyNumberFormat="1" applyFont="1" applyFill="1" applyBorder="1" applyAlignment="1">
      <alignment horizontal="center" vertical="center" wrapText="1"/>
    </xf>
    <xf numFmtId="169" fontId="143" fillId="37" borderId="0" xfId="20" applyFont="1" applyBorder="1"/>
    <xf numFmtId="169" fontId="143" fillId="37" borderId="97" xfId="20" applyFont="1" applyBorder="1"/>
    <xf numFmtId="193" fontId="143" fillId="0" borderId="115" xfId="0" applyNumberFormat="1" applyFont="1" applyFill="1" applyBorder="1" applyAlignment="1" applyProtection="1">
      <alignment vertical="center" wrapText="1"/>
      <protection locked="0"/>
    </xf>
    <xf numFmtId="193" fontId="144" fillId="0" borderId="115" xfId="0" applyNumberFormat="1" applyFont="1" applyFill="1" applyBorder="1" applyAlignment="1" applyProtection="1">
      <alignment vertical="center" wrapText="1"/>
      <protection locked="0"/>
    </xf>
    <xf numFmtId="193" fontId="144" fillId="0" borderId="86" xfId="0" applyNumberFormat="1" applyFont="1" applyFill="1" applyBorder="1" applyAlignment="1" applyProtection="1">
      <alignment vertical="center" wrapText="1"/>
      <protection locked="0"/>
    </xf>
    <xf numFmtId="193" fontId="143" fillId="0" borderId="115" xfId="0" applyNumberFormat="1" applyFont="1" applyFill="1" applyBorder="1" applyAlignment="1" applyProtection="1">
      <alignment horizontal="right" vertical="center" wrapText="1"/>
      <protection locked="0"/>
    </xf>
    <xf numFmtId="10" fontId="144" fillId="0" borderId="115" xfId="20962" applyNumberFormat="1" applyFont="1" applyFill="1" applyBorder="1" applyAlignment="1" applyProtection="1">
      <alignment horizontal="right" vertical="center" wrapText="1"/>
      <protection locked="0"/>
    </xf>
    <xf numFmtId="10" fontId="144" fillId="0" borderId="115" xfId="20962" applyNumberFormat="1" applyFont="1" applyBorder="1" applyAlignment="1" applyProtection="1">
      <alignment vertical="center" wrapText="1"/>
      <protection locked="0"/>
    </xf>
    <xf numFmtId="10" fontId="144" fillId="0" borderId="86" xfId="20962" applyNumberFormat="1" applyFont="1" applyBorder="1" applyAlignment="1" applyProtection="1">
      <alignment vertical="center" wrapText="1"/>
      <protection locked="0"/>
    </xf>
    <xf numFmtId="10" fontId="143" fillId="2" borderId="115" xfId="20962" applyNumberFormat="1" applyFont="1" applyFill="1" applyBorder="1" applyAlignment="1" applyProtection="1">
      <alignment vertical="center"/>
      <protection locked="0"/>
    </xf>
    <xf numFmtId="10" fontId="146" fillId="2" borderId="115" xfId="20962" applyNumberFormat="1" applyFont="1" applyFill="1" applyBorder="1" applyAlignment="1" applyProtection="1">
      <alignment vertical="center"/>
      <protection locked="0"/>
    </xf>
    <xf numFmtId="10" fontId="146" fillId="2" borderId="86" xfId="20962" applyNumberFormat="1" applyFont="1" applyFill="1" applyBorder="1" applyAlignment="1" applyProtection="1">
      <alignment vertical="center"/>
      <protection locked="0"/>
    </xf>
    <xf numFmtId="10" fontId="143" fillId="37" borderId="0" xfId="20962" applyNumberFormat="1" applyFont="1" applyFill="1" applyBorder="1"/>
    <xf numFmtId="10" fontId="143" fillId="37" borderId="97" xfId="20962" applyNumberFormat="1" applyFont="1" applyFill="1" applyBorder="1"/>
    <xf numFmtId="10" fontId="143" fillId="2" borderId="86" xfId="20962" applyNumberFormat="1" applyFont="1" applyFill="1" applyBorder="1" applyAlignment="1" applyProtection="1">
      <alignment vertical="center"/>
      <protection locked="0"/>
    </xf>
    <xf numFmtId="193" fontId="143" fillId="2" borderId="115" xfId="0" applyNumberFormat="1" applyFont="1" applyFill="1" applyBorder="1" applyAlignment="1" applyProtection="1">
      <alignment vertical="center"/>
      <protection locked="0"/>
    </xf>
    <xf numFmtId="193" fontId="143" fillId="2" borderId="86" xfId="0" applyNumberFormat="1" applyFont="1" applyFill="1" applyBorder="1" applyAlignment="1" applyProtection="1">
      <alignment vertical="center"/>
      <protection locked="0"/>
    </xf>
    <xf numFmtId="193" fontId="146" fillId="2" borderId="115" xfId="0" applyNumberFormat="1" applyFont="1" applyFill="1" applyBorder="1" applyAlignment="1" applyProtection="1">
      <alignment vertical="center"/>
      <protection locked="0"/>
    </xf>
    <xf numFmtId="193" fontId="146" fillId="2" borderId="86" xfId="0" applyNumberFormat="1" applyFont="1" applyFill="1" applyBorder="1" applyAlignment="1" applyProtection="1">
      <alignment vertical="center"/>
      <protection locked="0"/>
    </xf>
    <xf numFmtId="10" fontId="143" fillId="0" borderId="25" xfId="20962" applyNumberFormat="1" applyFont="1" applyFill="1" applyBorder="1" applyAlignment="1" applyProtection="1">
      <alignment vertical="center"/>
      <protection locked="0"/>
    </xf>
    <xf numFmtId="10" fontId="146" fillId="2" borderId="25" xfId="20962" applyNumberFormat="1" applyFont="1" applyFill="1" applyBorder="1" applyAlignment="1" applyProtection="1">
      <alignment vertical="center"/>
      <protection locked="0"/>
    </xf>
    <xf numFmtId="10" fontId="146" fillId="2" borderId="26" xfId="20962" applyNumberFormat="1" applyFont="1" applyFill="1" applyBorder="1" applyAlignment="1" applyProtection="1">
      <alignment vertical="center"/>
      <protection locked="0"/>
    </xf>
    <xf numFmtId="0" fontId="5" fillId="0" borderId="115" xfId="0" applyFont="1" applyFill="1" applyBorder="1" applyAlignment="1">
      <alignment horizontal="center" vertical="center" wrapText="1"/>
    </xf>
    <xf numFmtId="0" fontId="5" fillId="0" borderId="86" xfId="0" applyFont="1" applyFill="1" applyBorder="1" applyAlignment="1">
      <alignment horizontal="center" vertical="center" wrapText="1"/>
    </xf>
    <xf numFmtId="0" fontId="125" fillId="3" borderId="127" xfId="0" applyFont="1" applyFill="1" applyBorder="1" applyAlignment="1">
      <alignment vertical="center"/>
    </xf>
    <xf numFmtId="0" fontId="125" fillId="3" borderId="88" xfId="0" applyFont="1" applyFill="1" applyBorder="1" applyAlignment="1">
      <alignment vertical="center"/>
    </xf>
    <xf numFmtId="164" fontId="5" fillId="37" borderId="0" xfId="1061" applyNumberFormat="1" applyFont="1" applyFill="1" applyBorder="1"/>
    <xf numFmtId="164" fontId="125" fillId="0" borderId="89" xfId="1061" applyNumberFormat="1" applyFont="1" applyFill="1" applyBorder="1" applyAlignment="1">
      <alignment vertical="center"/>
    </xf>
    <xf numFmtId="164" fontId="125" fillId="0" borderId="71" xfId="1061" applyNumberFormat="1" applyFont="1" applyFill="1" applyBorder="1" applyAlignment="1">
      <alignment vertical="center"/>
    </xf>
    <xf numFmtId="164" fontId="125" fillId="0" borderId="115" xfId="1061" applyNumberFormat="1" applyFont="1" applyFill="1" applyBorder="1" applyAlignment="1">
      <alignment vertical="center"/>
    </xf>
    <xf numFmtId="164" fontId="125" fillId="0" borderId="25" xfId="1061" applyNumberFormat="1" applyFont="1" applyFill="1" applyBorder="1" applyAlignment="1">
      <alignment vertical="center"/>
    </xf>
    <xf numFmtId="164" fontId="125" fillId="0" borderId="27" xfId="1061" applyNumberFormat="1" applyFont="1" applyFill="1" applyBorder="1" applyAlignment="1">
      <alignment vertical="center"/>
    </xf>
    <xf numFmtId="164" fontId="125" fillId="0" borderId="26" xfId="1061" applyNumberFormat="1" applyFont="1" applyFill="1" applyBorder="1" applyAlignment="1">
      <alignment vertical="center"/>
    </xf>
    <xf numFmtId="0" fontId="125" fillId="3" borderId="0" xfId="0" applyFont="1" applyFill="1" applyBorder="1" applyAlignment="1">
      <alignment vertical="center"/>
    </xf>
    <xf numFmtId="169" fontId="5" fillId="37" borderId="59" xfId="20" applyFont="1" applyBorder="1"/>
    <xf numFmtId="164" fontId="125" fillId="0" borderId="29" xfId="0" applyNumberFormat="1" applyFont="1" applyFill="1" applyBorder="1" applyAlignment="1">
      <alignment vertical="center"/>
    </xf>
    <xf numFmtId="164" fontId="125" fillId="0" borderId="29" xfId="1061" applyNumberFormat="1" applyFont="1" applyFill="1" applyBorder="1" applyAlignment="1">
      <alignment vertical="center"/>
    </xf>
    <xf numFmtId="164" fontId="125" fillId="0" borderId="20" xfId="1061" applyNumberFormat="1" applyFont="1" applyFill="1" applyBorder="1" applyAlignment="1">
      <alignment vertical="center"/>
    </xf>
    <xf numFmtId="169" fontId="5" fillId="37" borderId="27" xfId="20" applyFont="1" applyBorder="1"/>
    <xf numFmtId="169" fontId="5" fillId="37" borderId="91" xfId="20" applyFont="1" applyBorder="1"/>
    <xf numFmtId="169" fontId="5" fillId="37" borderId="28" xfId="20" applyFont="1" applyBorder="1"/>
    <xf numFmtId="164" fontId="125" fillId="0" borderId="130" xfId="1061" applyNumberFormat="1" applyFont="1" applyFill="1" applyBorder="1" applyAlignment="1">
      <alignment vertical="center"/>
    </xf>
    <xf numFmtId="164" fontId="125" fillId="0" borderId="131" xfId="1061" applyNumberFormat="1" applyFont="1" applyFill="1" applyBorder="1" applyAlignment="1">
      <alignment vertical="center"/>
    </xf>
    <xf numFmtId="169" fontId="5" fillId="37" borderId="33" xfId="20" applyFont="1" applyBorder="1"/>
    <xf numFmtId="10" fontId="125" fillId="0" borderId="95" xfId="20641" applyNumberFormat="1" applyFont="1" applyFill="1" applyBorder="1" applyAlignment="1">
      <alignment vertical="center"/>
    </xf>
    <xf numFmtId="10" fontId="125" fillId="0" borderId="96" xfId="20641" applyNumberFormat="1" applyFont="1" applyFill="1" applyBorder="1" applyAlignment="1">
      <alignment vertical="center"/>
    </xf>
    <xf numFmtId="0" fontId="139" fillId="0" borderId="0" xfId="0" applyFont="1" applyFill="1" applyAlignment="1">
      <alignment horizontal="center"/>
    </xf>
    <xf numFmtId="0" fontId="126" fillId="3" borderId="84" xfId="0" applyFont="1" applyFill="1" applyBorder="1" applyAlignment="1">
      <alignment horizontal="left"/>
    </xf>
    <xf numFmtId="0" fontId="126" fillId="3" borderId="126" xfId="0" applyFont="1" applyFill="1" applyBorder="1" applyAlignment="1">
      <alignment horizontal="left"/>
    </xf>
    <xf numFmtId="0" fontId="139" fillId="3" borderId="87" xfId="0" applyFont="1" applyFill="1" applyBorder="1" applyAlignment="1">
      <alignment vertical="center"/>
    </xf>
    <xf numFmtId="0" fontId="125" fillId="0" borderId="74" xfId="0" applyFont="1" applyFill="1" applyBorder="1" applyAlignment="1">
      <alignment horizontal="center" vertical="center"/>
    </xf>
    <xf numFmtId="0" fontId="125" fillId="0" borderId="7" xfId="0" applyFont="1" applyFill="1" applyBorder="1" applyAlignment="1">
      <alignment vertical="center"/>
    </xf>
    <xf numFmtId="0" fontId="125" fillId="0" borderId="115" xfId="0" applyFont="1" applyFill="1" applyBorder="1" applyAlignment="1">
      <alignment vertical="center"/>
    </xf>
    <xf numFmtId="0" fontId="139" fillId="0" borderId="115" xfId="0" applyFont="1" applyFill="1" applyBorder="1" applyAlignment="1">
      <alignment vertical="center"/>
    </xf>
    <xf numFmtId="0" fontId="139" fillId="0" borderId="25" xfId="0" applyFont="1" applyFill="1" applyBorder="1" applyAlignment="1">
      <alignment vertical="center"/>
    </xf>
    <xf numFmtId="0" fontId="125" fillId="3" borderId="70" xfId="0" applyFont="1" applyFill="1" applyBorder="1" applyAlignment="1">
      <alignment horizontal="center" vertical="center"/>
    </xf>
    <xf numFmtId="0" fontId="125" fillId="0" borderId="18" xfId="0" applyFont="1" applyFill="1" applyBorder="1" applyAlignment="1">
      <alignment horizontal="center" vertical="center"/>
    </xf>
    <xf numFmtId="0" fontId="125" fillId="0" borderId="19" xfId="0" applyFont="1" applyFill="1" applyBorder="1" applyAlignment="1">
      <alignment vertical="center"/>
    </xf>
    <xf numFmtId="0" fontId="125" fillId="0" borderId="128" xfId="0" applyFont="1" applyFill="1" applyBorder="1" applyAlignment="1">
      <alignment horizontal="center" vertical="center"/>
    </xf>
    <xf numFmtId="0" fontId="125" fillId="0" borderId="129" xfId="0" applyFont="1" applyFill="1" applyBorder="1" applyAlignment="1">
      <alignment vertical="center"/>
    </xf>
    <xf numFmtId="0" fontId="125" fillId="0" borderId="93" xfId="0" applyFont="1" applyFill="1" applyBorder="1" applyAlignment="1">
      <alignment horizontal="center" vertical="center"/>
    </xf>
    <xf numFmtId="0" fontId="125" fillId="0" borderId="94" xfId="0" applyFont="1" applyFill="1" applyBorder="1" applyAlignment="1">
      <alignment vertical="center"/>
    </xf>
    <xf numFmtId="0" fontId="147" fillId="0" borderId="0" xfId="0" applyFont="1"/>
    <xf numFmtId="0" fontId="148" fillId="0" borderId="0" xfId="0" applyFont="1"/>
    <xf numFmtId="0" fontId="149" fillId="0" borderId="0" xfId="0" applyFont="1" applyAlignment="1">
      <alignment horizontal="center" wrapText="1"/>
    </xf>
    <xf numFmtId="0" fontId="147" fillId="3" borderId="58" xfId="0" applyFont="1" applyFill="1" applyBorder="1"/>
    <xf numFmtId="0" fontId="147" fillId="3" borderId="103" xfId="0" applyFont="1" applyFill="1" applyBorder="1" applyAlignment="1">
      <alignment wrapText="1"/>
    </xf>
    <xf numFmtId="0" fontId="147" fillId="3" borderId="104" xfId="0" applyFont="1" applyFill="1" applyBorder="1"/>
    <xf numFmtId="0" fontId="149" fillId="3" borderId="81" xfId="0" applyFont="1" applyFill="1" applyBorder="1" applyAlignment="1">
      <alignment horizontal="center" wrapText="1"/>
    </xf>
    <xf numFmtId="0" fontId="147" fillId="0" borderId="100" xfId="0" applyFont="1" applyFill="1" applyBorder="1" applyAlignment="1">
      <alignment horizontal="center"/>
    </xf>
    <xf numFmtId="0" fontId="147" fillId="0" borderId="100" xfId="0" applyFont="1" applyBorder="1" applyAlignment="1">
      <alignment horizontal="center"/>
    </xf>
    <xf numFmtId="0" fontId="147" fillId="3" borderId="70" xfId="0" applyFont="1" applyFill="1" applyBorder="1"/>
    <xf numFmtId="0" fontId="149" fillId="3" borderId="0" xfId="0" applyFont="1" applyFill="1" applyBorder="1" applyAlignment="1">
      <alignment horizontal="center" wrapText="1"/>
    </xf>
    <xf numFmtId="0" fontId="147" fillId="3" borderId="0" xfId="0" applyFont="1" applyFill="1" applyBorder="1" applyAlignment="1">
      <alignment horizontal="center"/>
    </xf>
    <xf numFmtId="0" fontId="147" fillId="3" borderId="97" xfId="0" applyFont="1" applyFill="1" applyBorder="1" applyAlignment="1">
      <alignment horizontal="center" vertical="center" wrapText="1"/>
    </xf>
    <xf numFmtId="0" fontId="147" fillId="0" borderId="21" xfId="0" applyFont="1" applyBorder="1"/>
    <xf numFmtId="0" fontId="147" fillId="0" borderId="100" xfId="0" applyFont="1" applyBorder="1" applyAlignment="1">
      <alignment wrapText="1"/>
    </xf>
    <xf numFmtId="0" fontId="150" fillId="0" borderId="100" xfId="0" applyFont="1" applyBorder="1" applyAlignment="1">
      <alignment horizontal="left" wrapText="1" indent="2"/>
    </xf>
    <xf numFmtId="0" fontId="149" fillId="0" borderId="21" xfId="0" applyFont="1" applyBorder="1"/>
    <xf numFmtId="0" fontId="149" fillId="0" borderId="100" xfId="0" applyFont="1" applyBorder="1" applyAlignment="1">
      <alignment wrapText="1"/>
    </xf>
    <xf numFmtId="0" fontId="151" fillId="3" borderId="70" xfId="0" applyFont="1" applyFill="1" applyBorder="1" applyAlignment="1">
      <alignment horizontal="left"/>
    </xf>
    <xf numFmtId="0" fontId="151" fillId="3" borderId="0" xfId="0" applyFont="1" applyFill="1" applyBorder="1" applyAlignment="1">
      <alignment horizontal="center"/>
    </xf>
    <xf numFmtId="0" fontId="150" fillId="0" borderId="100" xfId="0" applyFont="1" applyBorder="1" applyAlignment="1">
      <alignment horizontal="left" wrapText="1" indent="4"/>
    </xf>
    <xf numFmtId="0" fontId="147" fillId="3" borderId="0" xfId="0" applyFont="1" applyFill="1" applyBorder="1" applyAlignment="1">
      <alignment wrapText="1"/>
    </xf>
    <xf numFmtId="0" fontId="147" fillId="3" borderId="0" xfId="0" applyFont="1" applyFill="1" applyBorder="1"/>
    <xf numFmtId="0" fontId="147" fillId="3" borderId="97" xfId="0" applyFont="1" applyFill="1" applyBorder="1"/>
    <xf numFmtId="0" fontId="149" fillId="0" borderId="24" xfId="0" applyFont="1" applyBorder="1"/>
    <xf numFmtId="0" fontId="149" fillId="0" borderId="25" xfId="0" applyFont="1" applyBorder="1" applyAlignment="1">
      <alignment wrapText="1"/>
    </xf>
    <xf numFmtId="10" fontId="149" fillId="0" borderId="26" xfId="20962" applyNumberFormat="1" applyFont="1" applyBorder="1"/>
    <xf numFmtId="0" fontId="147" fillId="0" borderId="0" xfId="0" applyFont="1" applyAlignment="1">
      <alignment wrapText="1"/>
    </xf>
    <xf numFmtId="0" fontId="152" fillId="0" borderId="0" xfId="0" applyFont="1"/>
    <xf numFmtId="14" fontId="152" fillId="0" borderId="0" xfId="0" applyNumberFormat="1" applyFont="1" applyAlignment="1">
      <alignment horizontal="left"/>
    </xf>
    <xf numFmtId="169" fontId="152" fillId="37" borderId="27" xfId="20" applyFont="1" applyBorder="1"/>
    <xf numFmtId="169" fontId="152" fillId="37" borderId="91" xfId="20" applyFont="1" applyBorder="1"/>
    <xf numFmtId="169" fontId="152" fillId="37" borderId="28" xfId="20" applyFont="1" applyBorder="1"/>
    <xf numFmtId="0" fontId="140" fillId="0" borderId="88" xfId="0" applyFont="1" applyFill="1" applyBorder="1" applyAlignment="1"/>
    <xf numFmtId="193" fontId="96" fillId="36" borderId="86" xfId="2" applyNumberFormat="1" applyFont="1" applyFill="1" applyBorder="1" applyAlignment="1" applyProtection="1">
      <alignment vertical="top"/>
    </xf>
    <xf numFmtId="193" fontId="96" fillId="3" borderId="86" xfId="2" applyNumberFormat="1" applyFont="1" applyFill="1" applyBorder="1" applyAlignment="1" applyProtection="1">
      <alignment vertical="top"/>
      <protection locked="0"/>
    </xf>
    <xf numFmtId="193" fontId="96" fillId="36" borderId="86" xfId="2" applyNumberFormat="1" applyFont="1" applyFill="1" applyBorder="1" applyAlignment="1" applyProtection="1">
      <alignment vertical="top" wrapText="1"/>
    </xf>
    <xf numFmtId="193" fontId="96" fillId="3" borderId="86" xfId="2" applyNumberFormat="1" applyFont="1" applyFill="1" applyBorder="1" applyAlignment="1" applyProtection="1">
      <alignment vertical="top" wrapText="1"/>
      <protection locked="0"/>
    </xf>
    <xf numFmtId="193" fontId="96" fillId="36" borderId="86" xfId="2" applyNumberFormat="1" applyFont="1" applyFill="1" applyBorder="1" applyAlignment="1" applyProtection="1">
      <alignment vertical="top" wrapText="1"/>
      <protection locked="0"/>
    </xf>
    <xf numFmtId="193" fontId="96" fillId="36" borderId="26" xfId="2" applyNumberFormat="1" applyFont="1" applyFill="1" applyBorder="1" applyAlignment="1" applyProtection="1">
      <alignment vertical="top" wrapText="1"/>
    </xf>
    <xf numFmtId="165" fontId="129" fillId="0" borderId="115" xfId="20962" applyNumberFormat="1" applyFont="1" applyBorder="1"/>
    <xf numFmtId="0" fontId="125" fillId="0" borderId="115" xfId="0" applyFont="1" applyBorder="1" applyAlignment="1">
      <alignment vertical="center" wrapText="1"/>
    </xf>
    <xf numFmtId="14" fontId="5" fillId="3" borderId="115" xfId="8" quotePrefix="1" applyNumberFormat="1" applyFont="1" applyFill="1" applyBorder="1" applyAlignment="1" applyProtection="1">
      <alignment horizontal="left"/>
      <protection locked="0"/>
    </xf>
    <xf numFmtId="0" fontId="134" fillId="0" borderId="18" xfId="0" applyFont="1" applyBorder="1" applyAlignment="1">
      <alignment horizontal="right" vertical="center" wrapText="1"/>
    </xf>
    <xf numFmtId="0" fontId="134" fillId="0" borderId="70" xfId="0" applyFont="1" applyBorder="1"/>
    <xf numFmtId="0" fontId="137" fillId="0" borderId="115" xfId="0" applyFont="1" applyFill="1" applyBorder="1" applyAlignment="1">
      <alignment horizontal="center" vertical="center" wrapText="1"/>
    </xf>
    <xf numFmtId="0" fontId="142" fillId="0" borderId="115" xfId="0" applyFont="1" applyFill="1" applyBorder="1" applyAlignment="1">
      <alignment horizontal="left" vertical="center" wrapText="1"/>
    </xf>
    <xf numFmtId="0" fontId="134" fillId="0" borderId="115" xfId="0" applyFont="1" applyBorder="1" applyAlignment="1">
      <alignment vertical="center" wrapText="1"/>
    </xf>
    <xf numFmtId="0" fontId="134" fillId="2" borderId="128" xfId="0" applyFont="1" applyFill="1" applyBorder="1" applyAlignment="1">
      <alignment horizontal="right" vertical="center"/>
    </xf>
    <xf numFmtId="0" fontId="134" fillId="0" borderId="129" xfId="0" applyFont="1" applyBorder="1" applyAlignment="1">
      <alignment vertical="center" wrapText="1"/>
    </xf>
    <xf numFmtId="193" fontId="143" fillId="0" borderId="129" xfId="0" applyNumberFormat="1" applyFont="1" applyFill="1" applyBorder="1" applyAlignment="1" applyProtection="1">
      <alignment vertical="center"/>
      <protection locked="0"/>
    </xf>
    <xf numFmtId="193" fontId="146" fillId="2" borderId="129" xfId="0" applyNumberFormat="1" applyFont="1" applyFill="1" applyBorder="1" applyAlignment="1" applyProtection="1">
      <alignment vertical="center"/>
      <protection locked="0"/>
    </xf>
    <xf numFmtId="193" fontId="146" fillId="2" borderId="131" xfId="0" applyNumberFormat="1" applyFont="1" applyFill="1" applyBorder="1" applyAlignment="1" applyProtection="1">
      <alignment vertical="center"/>
      <protection locked="0"/>
    </xf>
    <xf numFmtId="164" fontId="123" fillId="0" borderId="115" xfId="7" applyNumberFormat="1" applyFont="1" applyBorder="1"/>
    <xf numFmtId="164" fontId="123" fillId="0" borderId="86" xfId="7" applyNumberFormat="1" applyFont="1" applyBorder="1"/>
    <xf numFmtId="169" fontId="153" fillId="37" borderId="115" xfId="20" applyFont="1" applyBorder="1"/>
    <xf numFmtId="164" fontId="123" fillId="0" borderId="88" xfId="7" applyNumberFormat="1" applyFont="1" applyBorder="1"/>
    <xf numFmtId="164" fontId="123" fillId="0" borderId="115" xfId="7" applyNumberFormat="1" applyFont="1" applyBorder="1" applyAlignment="1">
      <alignment vertical="center"/>
    </xf>
    <xf numFmtId="164" fontId="123" fillId="0" borderId="115" xfId="7" applyNumberFormat="1" applyFont="1" applyBorder="1" applyAlignment="1"/>
    <xf numFmtId="164" fontId="154" fillId="0" borderId="86" xfId="7" applyNumberFormat="1" applyFont="1" applyBorder="1"/>
    <xf numFmtId="164" fontId="123" fillId="3" borderId="0" xfId="7" applyNumberFormat="1" applyFont="1" applyFill="1" applyBorder="1"/>
    <xf numFmtId="164" fontId="123" fillId="3" borderId="0" xfId="7" applyNumberFormat="1" applyFont="1" applyFill="1" applyBorder="1" applyAlignment="1">
      <alignment vertical="center"/>
    </xf>
    <xf numFmtId="164" fontId="123" fillId="3" borderId="97" xfId="7" applyNumberFormat="1" applyFont="1" applyFill="1" applyBorder="1"/>
    <xf numFmtId="164" fontId="123" fillId="0" borderId="115" xfId="7" applyNumberFormat="1" applyFont="1" applyFill="1" applyBorder="1"/>
    <xf numFmtId="164" fontId="123" fillId="0" borderId="115" xfId="7" applyNumberFormat="1" applyFont="1" applyFill="1" applyBorder="1" applyAlignment="1">
      <alignment vertical="center"/>
    </xf>
    <xf numFmtId="3" fontId="135" fillId="0" borderId="88" xfId="0" applyNumberFormat="1" applyFont="1" applyBorder="1" applyAlignment="1">
      <alignment vertical="center" wrapText="1"/>
    </xf>
    <xf numFmtId="3" fontId="135" fillId="0" borderId="88" xfId="0" applyNumberFormat="1" applyFont="1" applyFill="1" applyBorder="1" applyAlignment="1">
      <alignment vertical="center" wrapText="1"/>
    </xf>
    <xf numFmtId="0" fontId="103" fillId="0" borderId="88" xfId="0" applyFont="1" applyFill="1" applyBorder="1" applyAlignment="1"/>
    <xf numFmtId="10" fontId="140" fillId="0" borderId="88" xfId="20962" applyNumberFormat="1" applyFont="1" applyFill="1" applyBorder="1"/>
    <xf numFmtId="10" fontId="140" fillId="0" borderId="125" xfId="20962" applyNumberFormat="1" applyFont="1" applyFill="1" applyBorder="1"/>
    <xf numFmtId="10" fontId="140" fillId="0" borderId="88" xfId="20962" applyNumberFormat="1" applyFont="1" applyFill="1" applyBorder="1" applyAlignment="1"/>
    <xf numFmtId="10" fontId="99" fillId="0" borderId="115" xfId="20962" applyNumberFormat="1" applyFont="1" applyFill="1" applyBorder="1" applyAlignment="1">
      <alignment horizontal="left" vertical="center" wrapText="1"/>
    </xf>
    <xf numFmtId="0" fontId="93" fillId="0" borderId="73" xfId="0" applyFont="1" applyBorder="1" applyAlignment="1">
      <alignment horizontal="left" wrapText="1"/>
    </xf>
    <xf numFmtId="0" fontId="93" fillId="0" borderId="72" xfId="0" applyFont="1" applyBorder="1" applyAlignment="1">
      <alignment horizontal="left" wrapText="1"/>
    </xf>
    <xf numFmtId="0" fontId="134" fillId="0" borderId="29" xfId="0" applyFont="1" applyFill="1" applyBorder="1" applyAlignment="1" applyProtection="1">
      <alignment horizontal="center"/>
    </xf>
    <xf numFmtId="0" fontId="134" fillId="0" borderId="30" xfId="0" applyFont="1" applyFill="1" applyBorder="1" applyAlignment="1" applyProtection="1">
      <alignment horizontal="center"/>
    </xf>
    <xf numFmtId="0" fontId="134" fillId="0" borderId="32" xfId="0" applyFont="1" applyFill="1" applyBorder="1" applyAlignment="1" applyProtection="1">
      <alignment horizontal="center"/>
    </xf>
    <xf numFmtId="0" fontId="134" fillId="0" borderId="31" xfId="0" applyFont="1" applyFill="1" applyBorder="1" applyAlignment="1" applyProtection="1">
      <alignment horizontal="center"/>
    </xf>
    <xf numFmtId="0" fontId="139" fillId="0" borderId="4" xfId="0" applyFont="1" applyBorder="1" applyAlignment="1">
      <alignment horizontal="center" vertical="center"/>
    </xf>
    <xf numFmtId="0" fontId="139" fillId="0" borderId="74" xfId="0" applyFont="1" applyBorder="1" applyAlignment="1">
      <alignment horizontal="center" vertical="center"/>
    </xf>
    <xf numFmtId="0" fontId="131" fillId="0" borderId="5" xfId="0" applyFont="1" applyFill="1" applyBorder="1" applyAlignment="1">
      <alignment horizontal="center" vertical="center"/>
    </xf>
    <xf numFmtId="0" fontId="131"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1" xfId="0" applyFont="1" applyFill="1" applyBorder="1" applyAlignment="1">
      <alignment horizontal="center" vertical="center" wrapText="1"/>
    </xf>
    <xf numFmtId="0" fontId="86" fillId="0" borderId="85" xfId="0" applyFont="1" applyFill="1" applyBorder="1" applyAlignment="1">
      <alignment horizontal="center" vertical="center" wrapText="1"/>
    </xf>
    <xf numFmtId="0" fontId="84" fillId="0" borderId="85" xfId="0" applyFont="1" applyFill="1" applyBorder="1" applyAlignment="1">
      <alignment horizontal="center" vertical="center" wrapText="1"/>
    </xf>
    <xf numFmtId="0" fontId="45" fillId="0" borderId="85" xfId="11" applyFont="1" applyFill="1" applyBorder="1" applyAlignment="1" applyProtection="1">
      <alignment horizontal="center" vertical="center" wrapText="1"/>
    </xf>
    <xf numFmtId="0" fontId="45" fillId="0" borderId="86"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117" xfId="0" applyNumberFormat="1" applyFont="1" applyBorder="1" applyAlignment="1">
      <alignment horizontal="center" vertical="center"/>
    </xf>
    <xf numFmtId="9" fontId="3" fillId="0" borderId="119" xfId="0" applyNumberFormat="1" applyFont="1" applyBorder="1" applyAlignment="1">
      <alignment horizontal="center" vertical="center"/>
    </xf>
    <xf numFmtId="0" fontId="98" fillId="3" borderId="92" xfId="13" applyFont="1" applyFill="1" applyBorder="1" applyAlignment="1" applyProtection="1">
      <alignment horizontal="center" vertical="center" wrapText="1"/>
      <protection locked="0"/>
    </xf>
    <xf numFmtId="0" fontId="98" fillId="3" borderId="71" xfId="13" applyFont="1" applyFill="1" applyBorder="1" applyAlignment="1" applyProtection="1">
      <alignment horizontal="center" vertical="center" wrapText="1"/>
      <protection locked="0"/>
    </xf>
    <xf numFmtId="0" fontId="3" fillId="0" borderId="116"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131"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86" fillId="0" borderId="132" xfId="0" applyFont="1" applyBorder="1" applyAlignment="1">
      <alignment horizontal="center"/>
    </xf>
    <xf numFmtId="0" fontId="86" fillId="0" borderId="81" xfId="0" applyFont="1" applyBorder="1" applyAlignment="1">
      <alignment horizontal="center"/>
    </xf>
    <xf numFmtId="0" fontId="3" fillId="0" borderId="12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17" xfId="0" applyFont="1" applyFill="1" applyBorder="1" applyAlignment="1">
      <alignment horizontal="center" wrapText="1"/>
    </xf>
    <xf numFmtId="0" fontId="3" fillId="0" borderId="119" xfId="0" applyFont="1" applyFill="1" applyBorder="1" applyAlignment="1">
      <alignment horizontal="center" wrapText="1"/>
    </xf>
    <xf numFmtId="0" fontId="126" fillId="0" borderId="58" xfId="0" applyFont="1" applyFill="1" applyBorder="1" applyAlignment="1">
      <alignment horizontal="left" vertical="center"/>
    </xf>
    <xf numFmtId="0" fontId="126" fillId="0" borderId="59" xfId="0" applyFont="1" applyFill="1" applyBorder="1" applyAlignment="1">
      <alignment horizontal="left" vertical="center"/>
    </xf>
    <xf numFmtId="0" fontId="125" fillId="0" borderId="59" xfId="0" applyFont="1" applyFill="1" applyBorder="1" applyAlignment="1">
      <alignment horizontal="center" vertical="center" wrapText="1"/>
    </xf>
    <xf numFmtId="0" fontId="125" fillId="0" borderId="83" xfId="0" applyFont="1" applyFill="1" applyBorder="1" applyAlignment="1">
      <alignment horizontal="center" vertical="center" wrapText="1"/>
    </xf>
    <xf numFmtId="0" fontId="125" fillId="0" borderId="66" xfId="0" applyFont="1" applyFill="1" applyBorder="1" applyAlignment="1">
      <alignment horizontal="center" vertical="center" wrapText="1"/>
    </xf>
    <xf numFmtId="0" fontId="147" fillId="0" borderId="19" xfId="0" applyFont="1" applyBorder="1" applyAlignment="1">
      <alignment horizontal="center"/>
    </xf>
    <xf numFmtId="0" fontId="147" fillId="0" borderId="20" xfId="0" applyFont="1" applyBorder="1" applyAlignment="1">
      <alignment horizontal="center" vertical="center" wrapText="1"/>
    </xf>
    <xf numFmtId="0" fontId="147" fillId="0" borderId="86" xfId="0" applyFont="1" applyBorder="1" applyAlignment="1">
      <alignment horizontal="center" vertical="center" wrapText="1"/>
    </xf>
    <xf numFmtId="0" fontId="112" fillId="0" borderId="105" xfId="0" applyNumberFormat="1" applyFont="1" applyFill="1" applyBorder="1" applyAlignment="1">
      <alignment horizontal="left" vertical="center" wrapText="1"/>
    </xf>
    <xf numFmtId="0" fontId="112" fillId="0" borderId="106" xfId="0" applyNumberFormat="1" applyFont="1" applyFill="1" applyBorder="1" applyAlignment="1">
      <alignment horizontal="left" vertical="center" wrapText="1"/>
    </xf>
    <xf numFmtId="0" fontId="112" fillId="0" borderId="110" xfId="0" applyNumberFormat="1" applyFont="1" applyFill="1" applyBorder="1" applyAlignment="1">
      <alignment horizontal="left" vertical="center" wrapText="1"/>
    </xf>
    <xf numFmtId="0" fontId="112" fillId="0" borderId="111" xfId="0" applyNumberFormat="1" applyFont="1" applyFill="1" applyBorder="1" applyAlignment="1">
      <alignment horizontal="left" vertical="center" wrapText="1"/>
    </xf>
    <xf numFmtId="0" fontId="112" fillId="0" borderId="113" xfId="0" applyNumberFormat="1" applyFont="1" applyFill="1" applyBorder="1" applyAlignment="1">
      <alignment horizontal="left" vertical="center" wrapText="1"/>
    </xf>
    <xf numFmtId="0" fontId="112" fillId="0" borderId="114" xfId="0" applyNumberFormat="1" applyFont="1" applyFill="1" applyBorder="1" applyAlignment="1">
      <alignment horizontal="left" vertical="center" wrapText="1"/>
    </xf>
    <xf numFmtId="0" fontId="113" fillId="0" borderId="107" xfId="0" applyFont="1" applyFill="1" applyBorder="1" applyAlignment="1">
      <alignment horizontal="center" vertical="center" wrapText="1"/>
    </xf>
    <xf numFmtId="0" fontId="113" fillId="0" borderId="108" xfId="0" applyFont="1" applyFill="1" applyBorder="1" applyAlignment="1">
      <alignment horizontal="center" vertical="center" wrapText="1"/>
    </xf>
    <xf numFmtId="0" fontId="113" fillId="0" borderId="109" xfId="0" applyFont="1" applyFill="1" applyBorder="1" applyAlignment="1">
      <alignment horizontal="center" vertical="center" wrapText="1"/>
    </xf>
    <xf numFmtId="0" fontId="113" fillId="0" borderId="89" xfId="0" applyFont="1" applyFill="1" applyBorder="1" applyAlignment="1">
      <alignment horizontal="center" vertical="center" wrapText="1"/>
    </xf>
    <xf numFmtId="0" fontId="113" fillId="0" borderId="112" xfId="0" applyFont="1" applyFill="1" applyBorder="1" applyAlignment="1">
      <alignment horizontal="center" vertical="center" wrapText="1"/>
    </xf>
    <xf numFmtId="0" fontId="113" fillId="0" borderId="81" xfId="0" applyFont="1" applyFill="1" applyBorder="1" applyAlignment="1">
      <alignment horizontal="center" vertical="center" wrapText="1"/>
    </xf>
    <xf numFmtId="0" fontId="110" fillId="0" borderId="116" xfId="0" applyFont="1" applyFill="1" applyBorder="1" applyAlignment="1">
      <alignment horizontal="center" vertical="center" wrapText="1"/>
    </xf>
    <xf numFmtId="0" fontId="110" fillId="0" borderId="7" xfId="0" applyFont="1" applyFill="1" applyBorder="1" applyAlignment="1">
      <alignment horizontal="center" vertical="center" wrapText="1"/>
    </xf>
    <xf numFmtId="0" fontId="110" fillId="0" borderId="115" xfId="0" applyFont="1" applyFill="1" applyBorder="1" applyAlignment="1">
      <alignment horizontal="center" vertical="center" wrapText="1"/>
    </xf>
    <xf numFmtId="0" fontId="117" fillId="0" borderId="115" xfId="0" applyFont="1" applyFill="1" applyBorder="1" applyAlignment="1">
      <alignment horizontal="center" vertical="center"/>
    </xf>
    <xf numFmtId="0" fontId="117" fillId="0" borderId="107" xfId="0" applyFont="1" applyFill="1" applyBorder="1" applyAlignment="1">
      <alignment horizontal="center" vertical="center"/>
    </xf>
    <xf numFmtId="0" fontId="117" fillId="0" borderId="109" xfId="0" applyFont="1" applyFill="1" applyBorder="1" applyAlignment="1">
      <alignment horizontal="center" vertical="center"/>
    </xf>
    <xf numFmtId="0" fontId="117" fillId="0" borderId="89" xfId="0" applyFont="1" applyFill="1" applyBorder="1" applyAlignment="1">
      <alignment horizontal="center" vertical="center"/>
    </xf>
    <xf numFmtId="0" fontId="117" fillId="0" borderId="81" xfId="0" applyFont="1" applyFill="1" applyBorder="1" applyAlignment="1">
      <alignment horizontal="center" vertical="center"/>
    </xf>
    <xf numFmtId="0" fontId="113" fillId="0" borderId="115" xfId="0" applyFont="1" applyFill="1" applyBorder="1" applyAlignment="1">
      <alignment horizontal="center" vertical="center" wrapText="1"/>
    </xf>
    <xf numFmtId="0" fontId="113" fillId="0" borderId="78" xfId="0" applyFont="1" applyFill="1" applyBorder="1" applyAlignment="1">
      <alignment horizontal="center" vertical="center" wrapText="1"/>
    </xf>
    <xf numFmtId="0" fontId="113" fillId="0" borderId="76" xfId="0" applyFont="1" applyFill="1" applyBorder="1" applyAlignment="1">
      <alignment horizontal="center" vertical="center" wrapText="1"/>
    </xf>
    <xf numFmtId="0" fontId="110" fillId="0" borderId="117" xfId="0" applyFont="1" applyFill="1" applyBorder="1" applyAlignment="1">
      <alignment horizontal="center" vertical="center" wrapText="1"/>
    </xf>
    <xf numFmtId="0" fontId="110" fillId="0" borderId="118" xfId="0" applyFont="1" applyFill="1" applyBorder="1" applyAlignment="1">
      <alignment horizontal="center" vertical="center" wrapText="1"/>
    </xf>
    <xf numFmtId="0" fontId="110" fillId="0" borderId="119" xfId="0" applyFont="1" applyFill="1" applyBorder="1" applyAlignment="1">
      <alignment horizontal="center" vertical="center" wrapText="1"/>
    </xf>
    <xf numFmtId="0" fontId="113" fillId="0" borderId="82"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0" fillId="0" borderId="82" xfId="0" applyFont="1" applyFill="1" applyBorder="1" applyAlignment="1">
      <alignment horizontal="center" vertical="center" wrapText="1"/>
    </xf>
    <xf numFmtId="0" fontId="110" fillId="0" borderId="78" xfId="0" applyFont="1" applyFill="1" applyBorder="1" applyAlignment="1">
      <alignment horizontal="center" vertical="center" wrapText="1"/>
    </xf>
    <xf numFmtId="0" fontId="110" fillId="0" borderId="0" xfId="0" applyFont="1" applyFill="1" applyBorder="1" applyAlignment="1">
      <alignment horizontal="center" vertical="center" wrapText="1"/>
    </xf>
    <xf numFmtId="0" fontId="110" fillId="0" borderId="76" xfId="0" applyFont="1" applyFill="1" applyBorder="1" applyAlignment="1">
      <alignment horizontal="center" vertical="center" wrapText="1"/>
    </xf>
    <xf numFmtId="0" fontId="110" fillId="0" borderId="81" xfId="0" applyFont="1" applyFill="1" applyBorder="1" applyAlignment="1">
      <alignment horizontal="center" vertical="center" wrapText="1"/>
    </xf>
    <xf numFmtId="0" fontId="113" fillId="0" borderId="107" xfId="0" applyFont="1" applyFill="1" applyBorder="1" applyAlignment="1">
      <alignment horizontal="center" vertical="top" wrapText="1"/>
    </xf>
    <xf numFmtId="0" fontId="113" fillId="0" borderId="109" xfId="0" applyFont="1" applyFill="1" applyBorder="1" applyAlignment="1">
      <alignment horizontal="center" vertical="top" wrapText="1"/>
    </xf>
    <xf numFmtId="0" fontId="113" fillId="0" borderId="78" xfId="0" applyFont="1" applyFill="1" applyBorder="1" applyAlignment="1">
      <alignment horizontal="center" vertical="top" wrapText="1"/>
    </xf>
    <xf numFmtId="0" fontId="113" fillId="0" borderId="76" xfId="0" applyFont="1" applyFill="1" applyBorder="1" applyAlignment="1">
      <alignment horizontal="center" vertical="top" wrapText="1"/>
    </xf>
    <xf numFmtId="0" fontId="113" fillId="0" borderId="89" xfId="0" applyFont="1" applyFill="1" applyBorder="1" applyAlignment="1">
      <alignment horizontal="center" vertical="top" wrapText="1"/>
    </xf>
    <xf numFmtId="0" fontId="113" fillId="0" borderId="81" xfId="0" applyFont="1" applyFill="1" applyBorder="1" applyAlignment="1">
      <alignment horizontal="center" vertical="top" wrapText="1"/>
    </xf>
    <xf numFmtId="0" fontId="110" fillId="0" borderId="0" xfId="0" applyFont="1" applyFill="1" applyBorder="1" applyAlignment="1">
      <alignment horizontal="center" vertical="center"/>
    </xf>
    <xf numFmtId="0" fontId="110" fillId="0" borderId="76" xfId="0" applyFont="1" applyFill="1" applyBorder="1" applyAlignment="1">
      <alignment horizontal="center" vertical="center"/>
    </xf>
    <xf numFmtId="0" fontId="110" fillId="0" borderId="78" xfId="0" applyFont="1" applyFill="1" applyBorder="1" applyAlignment="1">
      <alignment horizontal="center" vertical="center"/>
    </xf>
    <xf numFmtId="0" fontId="110" fillId="0" borderId="117" xfId="0" applyFont="1" applyFill="1" applyBorder="1" applyAlignment="1">
      <alignment horizontal="center" vertical="center"/>
    </xf>
    <xf numFmtId="0" fontId="110" fillId="0" borderId="118" xfId="0" applyFont="1" applyFill="1" applyBorder="1" applyAlignment="1">
      <alignment horizontal="center" vertical="center"/>
    </xf>
    <xf numFmtId="0" fontId="110" fillId="0" borderId="119" xfId="0" applyFont="1" applyFill="1" applyBorder="1" applyAlignment="1">
      <alignment horizontal="center" vertical="center"/>
    </xf>
    <xf numFmtId="0" fontId="110" fillId="0" borderId="107" xfId="0" applyFont="1" applyFill="1" applyBorder="1" applyAlignment="1">
      <alignment horizontal="center" vertical="top" wrapText="1"/>
    </xf>
    <xf numFmtId="0" fontId="110" fillId="0" borderId="108" xfId="0" applyFont="1" applyFill="1" applyBorder="1" applyAlignment="1">
      <alignment horizontal="center" vertical="top" wrapText="1"/>
    </xf>
    <xf numFmtId="0" fontId="110" fillId="0" borderId="109" xfId="0" applyFont="1" applyFill="1" applyBorder="1" applyAlignment="1">
      <alignment horizontal="center" vertical="top" wrapText="1"/>
    </xf>
    <xf numFmtId="0" fontId="110" fillId="0" borderId="118" xfId="0" applyFont="1" applyFill="1" applyBorder="1" applyAlignment="1">
      <alignment horizontal="center" vertical="top" wrapText="1"/>
    </xf>
    <xf numFmtId="0" fontId="110" fillId="0" borderId="119" xfId="0" applyFont="1" applyFill="1" applyBorder="1" applyAlignment="1">
      <alignment horizontal="center" vertical="top" wrapText="1"/>
    </xf>
    <xf numFmtId="0" fontId="110" fillId="0" borderId="116" xfId="0" applyFont="1" applyFill="1" applyBorder="1" applyAlignment="1">
      <alignment horizontal="center" vertical="top" wrapText="1"/>
    </xf>
    <xf numFmtId="0" fontId="110" fillId="0" borderId="7" xfId="0" applyFont="1" applyFill="1" applyBorder="1" applyAlignment="1">
      <alignment horizontal="center" vertical="top" wrapText="1"/>
    </xf>
    <xf numFmtId="0" fontId="112" fillId="0" borderId="120" xfId="0" applyNumberFormat="1" applyFont="1" applyFill="1" applyBorder="1" applyAlignment="1">
      <alignment horizontal="left" vertical="top" wrapText="1"/>
    </xf>
    <xf numFmtId="0" fontId="112" fillId="0" borderId="121" xfId="0" applyNumberFormat="1" applyFont="1" applyFill="1" applyBorder="1" applyAlignment="1">
      <alignment horizontal="left" vertical="top" wrapText="1"/>
    </xf>
    <xf numFmtId="0" fontId="118" fillId="0" borderId="116" xfId="0" applyFont="1" applyBorder="1" applyAlignment="1">
      <alignment horizontal="center" vertical="center" wrapText="1"/>
    </xf>
    <xf numFmtId="0" fontId="118" fillId="0" borderId="107" xfId="0" applyFont="1" applyBorder="1" applyAlignment="1">
      <alignment horizontal="center" vertical="center" wrapText="1"/>
    </xf>
    <xf numFmtId="0" fontId="122" fillId="0" borderId="115" xfId="0" applyFont="1" applyBorder="1" applyAlignment="1">
      <alignment horizontal="center" vertical="center"/>
    </xf>
    <xf numFmtId="0" fontId="119" fillId="0" borderId="115" xfId="0" applyFont="1" applyBorder="1" applyAlignment="1">
      <alignment horizontal="center" vertical="center"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Normal="100" workbookViewId="0">
      <selection activeCell="F15" sqref="F15"/>
    </sheetView>
  </sheetViews>
  <sheetFormatPr defaultColWidth="9.140625" defaultRowHeight="14.25"/>
  <cols>
    <col min="1" max="1" width="10.28515625" style="4" customWidth="1"/>
    <col min="2" max="2" width="141.28515625" style="5" customWidth="1"/>
    <col min="3" max="3" width="36" style="5" customWidth="1"/>
    <col min="4" max="16384" width="9.140625" style="5"/>
  </cols>
  <sheetData>
    <row r="1" spans="1:3" ht="15">
      <c r="A1" s="115"/>
      <c r="B1" s="132" t="s">
        <v>343</v>
      </c>
      <c r="C1" s="354"/>
    </row>
    <row r="2" spans="1:3" ht="15.75">
      <c r="A2" s="133">
        <v>1</v>
      </c>
      <c r="B2" s="217" t="s">
        <v>344</v>
      </c>
      <c r="C2" s="355" t="s">
        <v>740</v>
      </c>
    </row>
    <row r="3" spans="1:3" ht="15.75">
      <c r="A3" s="133">
        <v>2</v>
      </c>
      <c r="B3" s="218" t="s">
        <v>340</v>
      </c>
      <c r="C3" s="356" t="s">
        <v>747</v>
      </c>
    </row>
    <row r="4" spans="1:3" ht="15.75">
      <c r="A4" s="133">
        <v>3</v>
      </c>
      <c r="B4" s="219" t="s">
        <v>345</v>
      </c>
      <c r="C4" s="356" t="s">
        <v>742</v>
      </c>
    </row>
    <row r="5" spans="1:3" ht="15.75">
      <c r="A5" s="134">
        <v>4</v>
      </c>
      <c r="B5" s="220" t="s">
        <v>341</v>
      </c>
      <c r="C5" s="357" t="s">
        <v>743</v>
      </c>
    </row>
    <row r="6" spans="1:3" s="135" customFormat="1" ht="45.75" customHeight="1">
      <c r="A6" s="727" t="s">
        <v>419</v>
      </c>
      <c r="B6" s="728"/>
      <c r="C6" s="728"/>
    </row>
    <row r="7" spans="1:3" ht="15">
      <c r="A7" s="136" t="s">
        <v>29</v>
      </c>
      <c r="B7" s="132" t="s">
        <v>342</v>
      </c>
    </row>
    <row r="8" spans="1:3">
      <c r="A8" s="115">
        <v>1</v>
      </c>
      <c r="B8" s="168" t="s">
        <v>20</v>
      </c>
    </row>
    <row r="9" spans="1:3">
      <c r="A9" s="115">
        <v>2</v>
      </c>
      <c r="B9" s="169" t="s">
        <v>21</v>
      </c>
    </row>
    <row r="10" spans="1:3">
      <c r="A10" s="115">
        <v>3</v>
      </c>
      <c r="B10" s="169" t="s">
        <v>22</v>
      </c>
    </row>
    <row r="11" spans="1:3">
      <c r="A11" s="115">
        <v>4</v>
      </c>
      <c r="B11" s="169" t="s">
        <v>23</v>
      </c>
      <c r="C11" s="32"/>
    </row>
    <row r="12" spans="1:3">
      <c r="A12" s="115">
        <v>5</v>
      </c>
      <c r="B12" s="169" t="s">
        <v>24</v>
      </c>
    </row>
    <row r="13" spans="1:3">
      <c r="A13" s="115">
        <v>6</v>
      </c>
      <c r="B13" s="170" t="s">
        <v>352</v>
      </c>
    </row>
    <row r="14" spans="1:3">
      <c r="A14" s="115">
        <v>7</v>
      </c>
      <c r="B14" s="169" t="s">
        <v>346</v>
      </c>
    </row>
    <row r="15" spans="1:3">
      <c r="A15" s="115">
        <v>8</v>
      </c>
      <c r="B15" s="169" t="s">
        <v>347</v>
      </c>
    </row>
    <row r="16" spans="1:3">
      <c r="A16" s="115">
        <v>9</v>
      </c>
      <c r="B16" s="169" t="s">
        <v>25</v>
      </c>
    </row>
    <row r="17" spans="1:2">
      <c r="A17" s="216" t="s">
        <v>418</v>
      </c>
      <c r="B17" s="215" t="s">
        <v>405</v>
      </c>
    </row>
    <row r="18" spans="1:2">
      <c r="A18" s="115">
        <v>10</v>
      </c>
      <c r="B18" s="169" t="s">
        <v>26</v>
      </c>
    </row>
    <row r="19" spans="1:2">
      <c r="A19" s="115">
        <v>11</v>
      </c>
      <c r="B19" s="170" t="s">
        <v>348</v>
      </c>
    </row>
    <row r="20" spans="1:2">
      <c r="A20" s="115">
        <v>12</v>
      </c>
      <c r="B20" s="170" t="s">
        <v>27</v>
      </c>
    </row>
    <row r="21" spans="1:2">
      <c r="A21" s="270">
        <v>13</v>
      </c>
      <c r="B21" s="271" t="s">
        <v>349</v>
      </c>
    </row>
    <row r="22" spans="1:2">
      <c r="A22" s="270">
        <v>14</v>
      </c>
      <c r="B22" s="272" t="s">
        <v>376</v>
      </c>
    </row>
    <row r="23" spans="1:2">
      <c r="A23" s="273">
        <v>15</v>
      </c>
      <c r="B23" s="274" t="s">
        <v>28</v>
      </c>
    </row>
    <row r="24" spans="1:2">
      <c r="A24" s="273">
        <v>15.1</v>
      </c>
      <c r="B24" s="275" t="s">
        <v>432</v>
      </c>
    </row>
    <row r="25" spans="1:2">
      <c r="A25" s="273">
        <v>16</v>
      </c>
      <c r="B25" s="275" t="s">
        <v>496</v>
      </c>
    </row>
    <row r="26" spans="1:2">
      <c r="A26" s="273">
        <v>17</v>
      </c>
      <c r="B26" s="275" t="s">
        <v>537</v>
      </c>
    </row>
    <row r="27" spans="1:2">
      <c r="A27" s="273">
        <v>18</v>
      </c>
      <c r="B27" s="275" t="s">
        <v>707</v>
      </c>
    </row>
    <row r="28" spans="1:2">
      <c r="A28" s="273">
        <v>19</v>
      </c>
      <c r="B28" s="275" t="s">
        <v>708</v>
      </c>
    </row>
    <row r="29" spans="1:2">
      <c r="A29" s="273">
        <v>20</v>
      </c>
      <c r="B29" s="313" t="s">
        <v>538</v>
      </c>
    </row>
    <row r="30" spans="1:2">
      <c r="A30" s="273">
        <v>21</v>
      </c>
      <c r="B30" s="275" t="s">
        <v>704</v>
      </c>
    </row>
    <row r="31" spans="1:2">
      <c r="A31" s="273">
        <v>22</v>
      </c>
      <c r="B31" s="275" t="s">
        <v>539</v>
      </c>
    </row>
    <row r="32" spans="1:2">
      <c r="A32" s="273">
        <v>23</v>
      </c>
      <c r="B32" s="275" t="s">
        <v>540</v>
      </c>
    </row>
    <row r="33" spans="1:2">
      <c r="A33" s="273">
        <v>24</v>
      </c>
      <c r="B33" s="275" t="s">
        <v>541</v>
      </c>
    </row>
    <row r="34" spans="1:2">
      <c r="A34" s="273">
        <v>25</v>
      </c>
      <c r="B34" s="275" t="s">
        <v>542</v>
      </c>
    </row>
    <row r="35" spans="1:2">
      <c r="A35" s="273">
        <v>26</v>
      </c>
      <c r="B35" s="275" t="s">
        <v>739</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scale="4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75" zoomScaleNormal="75" workbookViewId="0">
      <pane xSplit="1" ySplit="5" topLeftCell="B7" activePane="bottomRight" state="frozen"/>
      <selection activeCell="G25" sqref="G25"/>
      <selection pane="topRight" activeCell="G25" sqref="G25"/>
      <selection pane="bottomLeft" activeCell="G25" sqref="G25"/>
      <selection pane="bottomRight" activeCell="F64" sqref="F64"/>
    </sheetView>
  </sheetViews>
  <sheetFormatPr defaultColWidth="9.140625" defaultRowHeight="12.75"/>
  <cols>
    <col min="1" max="1" width="9.5703125" style="35" bestFit="1" customWidth="1"/>
    <col min="2" max="2" width="132.42578125" style="4" customWidth="1"/>
    <col min="3" max="3" width="18.42578125" style="4" customWidth="1"/>
    <col min="4" max="16384" width="9.140625" style="4"/>
  </cols>
  <sheetData>
    <row r="1" spans="1:3">
      <c r="A1" s="2" t="s">
        <v>30</v>
      </c>
      <c r="B1" s="3" t="str">
        <f>'Info '!C2</f>
        <v>JSC "Liberty Bank"</v>
      </c>
    </row>
    <row r="2" spans="1:3" s="23" customFormat="1" ht="15.75" customHeight="1">
      <c r="A2" s="23" t="s">
        <v>31</v>
      </c>
      <c r="B2" s="358">
        <f>'1. key ratios '!B2</f>
        <v>44651</v>
      </c>
    </row>
    <row r="3" spans="1:3" s="23" customFormat="1" ht="15.75" customHeight="1"/>
    <row r="4" spans="1:3" ht="13.5" thickBot="1">
      <c r="A4" s="35" t="s">
        <v>245</v>
      </c>
      <c r="B4" s="96" t="s">
        <v>244</v>
      </c>
    </row>
    <row r="5" spans="1:3">
      <c r="A5" s="36" t="s">
        <v>6</v>
      </c>
      <c r="B5" s="37"/>
      <c r="C5" s="38" t="s">
        <v>73</v>
      </c>
    </row>
    <row r="6" spans="1:3">
      <c r="A6" s="39">
        <v>1</v>
      </c>
      <c r="B6" s="40" t="s">
        <v>243</v>
      </c>
      <c r="C6" s="689">
        <f>SUM(C7:C11)</f>
        <v>351560758</v>
      </c>
    </row>
    <row r="7" spans="1:3">
      <c r="A7" s="39">
        <v>2</v>
      </c>
      <c r="B7" s="41" t="s">
        <v>242</v>
      </c>
      <c r="C7" s="690">
        <v>44490460</v>
      </c>
    </row>
    <row r="8" spans="1:3">
      <c r="A8" s="39">
        <v>3</v>
      </c>
      <c r="B8" s="42" t="s">
        <v>241</v>
      </c>
      <c r="C8" s="690">
        <v>35132256</v>
      </c>
    </row>
    <row r="9" spans="1:3">
      <c r="A9" s="39">
        <v>4</v>
      </c>
      <c r="B9" s="42" t="s">
        <v>240</v>
      </c>
      <c r="C9" s="690">
        <v>35278498</v>
      </c>
    </row>
    <row r="10" spans="1:3">
      <c r="A10" s="39">
        <v>5</v>
      </c>
      <c r="B10" s="42" t="s">
        <v>239</v>
      </c>
      <c r="C10" s="690">
        <v>1694028</v>
      </c>
    </row>
    <row r="11" spans="1:3">
      <c r="A11" s="39">
        <v>6</v>
      </c>
      <c r="B11" s="43" t="s">
        <v>238</v>
      </c>
      <c r="C11" s="690">
        <v>234965516</v>
      </c>
    </row>
    <row r="12" spans="1:3" s="15" customFormat="1">
      <c r="A12" s="39">
        <v>7</v>
      </c>
      <c r="B12" s="40" t="s">
        <v>237</v>
      </c>
      <c r="C12" s="691">
        <f>SUM(C13:C27)</f>
        <v>94269109.433731392</v>
      </c>
    </row>
    <row r="13" spans="1:3" s="15" customFormat="1">
      <c r="A13" s="39">
        <v>8</v>
      </c>
      <c r="B13" s="44" t="s">
        <v>236</v>
      </c>
      <c r="C13" s="692">
        <v>35278498</v>
      </c>
    </row>
    <row r="14" spans="1:3" s="15" customFormat="1" ht="25.5">
      <c r="A14" s="39">
        <v>9</v>
      </c>
      <c r="B14" s="45" t="s">
        <v>235</v>
      </c>
      <c r="C14" s="692">
        <v>3037000.6837313883</v>
      </c>
    </row>
    <row r="15" spans="1:3" s="15" customFormat="1">
      <c r="A15" s="39">
        <v>10</v>
      </c>
      <c r="B15" s="46" t="s">
        <v>234</v>
      </c>
      <c r="C15" s="692">
        <v>55846877.75</v>
      </c>
    </row>
    <row r="16" spans="1:3" s="15" customFormat="1">
      <c r="A16" s="39">
        <v>11</v>
      </c>
      <c r="B16" s="47" t="s">
        <v>233</v>
      </c>
      <c r="C16" s="692">
        <v>0</v>
      </c>
    </row>
    <row r="17" spans="1:3" s="15" customFormat="1">
      <c r="A17" s="39">
        <v>12</v>
      </c>
      <c r="B17" s="46" t="s">
        <v>232</v>
      </c>
      <c r="C17" s="692">
        <v>0</v>
      </c>
    </row>
    <row r="18" spans="1:3" s="15" customFormat="1">
      <c r="A18" s="39">
        <v>13</v>
      </c>
      <c r="B18" s="46" t="s">
        <v>231</v>
      </c>
      <c r="C18" s="692">
        <v>0</v>
      </c>
    </row>
    <row r="19" spans="1:3" s="15" customFormat="1">
      <c r="A19" s="39">
        <v>14</v>
      </c>
      <c r="B19" s="46" t="s">
        <v>230</v>
      </c>
      <c r="C19" s="692">
        <v>0</v>
      </c>
    </row>
    <row r="20" spans="1:3" s="15" customFormat="1">
      <c r="A20" s="39">
        <v>15</v>
      </c>
      <c r="B20" s="46" t="s">
        <v>229</v>
      </c>
      <c r="C20" s="692">
        <v>0</v>
      </c>
    </row>
    <row r="21" spans="1:3" s="15" customFormat="1" ht="25.5">
      <c r="A21" s="39">
        <v>16</v>
      </c>
      <c r="B21" s="45" t="s">
        <v>228</v>
      </c>
      <c r="C21" s="692">
        <v>0</v>
      </c>
    </row>
    <row r="22" spans="1:3" s="15" customFormat="1">
      <c r="A22" s="39">
        <v>17</v>
      </c>
      <c r="B22" s="48" t="s">
        <v>227</v>
      </c>
      <c r="C22" s="692">
        <v>106733</v>
      </c>
    </row>
    <row r="23" spans="1:3" s="15" customFormat="1">
      <c r="A23" s="39">
        <v>18</v>
      </c>
      <c r="B23" s="45" t="s">
        <v>226</v>
      </c>
      <c r="C23" s="692">
        <v>0</v>
      </c>
    </row>
    <row r="24" spans="1:3" s="15" customFormat="1" ht="25.5">
      <c r="A24" s="39">
        <v>19</v>
      </c>
      <c r="B24" s="45" t="s">
        <v>203</v>
      </c>
      <c r="C24" s="692">
        <v>0</v>
      </c>
    </row>
    <row r="25" spans="1:3" s="15" customFormat="1">
      <c r="A25" s="39">
        <v>20</v>
      </c>
      <c r="B25" s="49" t="s">
        <v>225</v>
      </c>
      <c r="C25" s="692">
        <v>0</v>
      </c>
    </row>
    <row r="26" spans="1:3" s="15" customFormat="1">
      <c r="A26" s="39">
        <v>21</v>
      </c>
      <c r="B26" s="49" t="s">
        <v>224</v>
      </c>
      <c r="C26" s="692">
        <v>0</v>
      </c>
    </row>
    <row r="27" spans="1:3" s="15" customFormat="1">
      <c r="A27" s="39">
        <v>22</v>
      </c>
      <c r="B27" s="49" t="s">
        <v>223</v>
      </c>
      <c r="C27" s="692">
        <v>0</v>
      </c>
    </row>
    <row r="28" spans="1:3" s="15" customFormat="1">
      <c r="A28" s="39">
        <v>23</v>
      </c>
      <c r="B28" s="50" t="s">
        <v>222</v>
      </c>
      <c r="C28" s="691">
        <f>C6-C12</f>
        <v>257291648.56626862</v>
      </c>
    </row>
    <row r="29" spans="1:3" s="15" customFormat="1">
      <c r="A29" s="51"/>
      <c r="B29" s="52"/>
      <c r="C29" s="692"/>
    </row>
    <row r="30" spans="1:3" s="15" customFormat="1">
      <c r="A30" s="51">
        <v>24</v>
      </c>
      <c r="B30" s="50" t="s">
        <v>221</v>
      </c>
      <c r="C30" s="691">
        <f>C31+C34</f>
        <v>4565384</v>
      </c>
    </row>
    <row r="31" spans="1:3" s="15" customFormat="1">
      <c r="A31" s="51">
        <v>25</v>
      </c>
      <c r="B31" s="42" t="s">
        <v>220</v>
      </c>
      <c r="C31" s="693">
        <f>C32+C33</f>
        <v>45654</v>
      </c>
    </row>
    <row r="32" spans="1:3" s="15" customFormat="1">
      <c r="A32" s="51">
        <v>26</v>
      </c>
      <c r="B32" s="53" t="s">
        <v>301</v>
      </c>
      <c r="C32" s="692">
        <v>45654</v>
      </c>
    </row>
    <row r="33" spans="1:3" s="15" customFormat="1">
      <c r="A33" s="51">
        <v>27</v>
      </c>
      <c r="B33" s="53" t="s">
        <v>219</v>
      </c>
      <c r="C33" s="692">
        <v>0</v>
      </c>
    </row>
    <row r="34" spans="1:3" s="15" customFormat="1">
      <c r="A34" s="51">
        <v>28</v>
      </c>
      <c r="B34" s="42" t="s">
        <v>218</v>
      </c>
      <c r="C34" s="692">
        <v>4519730</v>
      </c>
    </row>
    <row r="35" spans="1:3" s="15" customFormat="1">
      <c r="A35" s="51">
        <v>29</v>
      </c>
      <c r="B35" s="50" t="s">
        <v>217</v>
      </c>
      <c r="C35" s="691">
        <f>SUM(C36:C40)</f>
        <v>0</v>
      </c>
    </row>
    <row r="36" spans="1:3" s="15" customFormat="1">
      <c r="A36" s="51">
        <v>30</v>
      </c>
      <c r="B36" s="45" t="s">
        <v>216</v>
      </c>
      <c r="C36" s="692"/>
    </row>
    <row r="37" spans="1:3" s="15" customFormat="1">
      <c r="A37" s="51">
        <v>31</v>
      </c>
      <c r="B37" s="46" t="s">
        <v>215</v>
      </c>
      <c r="C37" s="692"/>
    </row>
    <row r="38" spans="1:3" s="15" customFormat="1" ht="25.5">
      <c r="A38" s="51">
        <v>32</v>
      </c>
      <c r="B38" s="45" t="s">
        <v>214</v>
      </c>
      <c r="C38" s="692"/>
    </row>
    <row r="39" spans="1:3" s="15" customFormat="1" ht="25.5">
      <c r="A39" s="51">
        <v>33</v>
      </c>
      <c r="B39" s="45" t="s">
        <v>203</v>
      </c>
      <c r="C39" s="692"/>
    </row>
    <row r="40" spans="1:3" s="15" customFormat="1">
      <c r="A40" s="51">
        <v>34</v>
      </c>
      <c r="B40" s="49" t="s">
        <v>213</v>
      </c>
      <c r="C40" s="692"/>
    </row>
    <row r="41" spans="1:3" s="15" customFormat="1">
      <c r="A41" s="51">
        <v>35</v>
      </c>
      <c r="B41" s="50" t="s">
        <v>212</v>
      </c>
      <c r="C41" s="691">
        <f>C30-C35</f>
        <v>4565384</v>
      </c>
    </row>
    <row r="42" spans="1:3" s="15" customFormat="1">
      <c r="A42" s="51"/>
      <c r="B42" s="52"/>
      <c r="C42" s="692"/>
    </row>
    <row r="43" spans="1:3" s="15" customFormat="1">
      <c r="A43" s="51">
        <v>36</v>
      </c>
      <c r="B43" s="54" t="s">
        <v>211</v>
      </c>
      <c r="C43" s="691">
        <f>SUM(C44:C46)</f>
        <v>95517712.698661134</v>
      </c>
    </row>
    <row r="44" spans="1:3" s="15" customFormat="1">
      <c r="A44" s="51">
        <v>37</v>
      </c>
      <c r="B44" s="42" t="s">
        <v>210</v>
      </c>
      <c r="C44" s="692">
        <v>69194486.974000007</v>
      </c>
    </row>
    <row r="45" spans="1:3" s="15" customFormat="1">
      <c r="A45" s="51">
        <v>38</v>
      </c>
      <c r="B45" s="42" t="s">
        <v>209</v>
      </c>
      <c r="C45" s="692">
        <v>0</v>
      </c>
    </row>
    <row r="46" spans="1:3" s="15" customFormat="1">
      <c r="A46" s="51">
        <v>39</v>
      </c>
      <c r="B46" s="42" t="s">
        <v>208</v>
      </c>
      <c r="C46" s="692">
        <v>26323225.724661123</v>
      </c>
    </row>
    <row r="47" spans="1:3" s="15" customFormat="1">
      <c r="A47" s="51">
        <v>40</v>
      </c>
      <c r="B47" s="54" t="s">
        <v>207</v>
      </c>
      <c r="C47" s="691">
        <f>SUM(C48:C51)</f>
        <v>0</v>
      </c>
    </row>
    <row r="48" spans="1:3" s="15" customFormat="1">
      <c r="A48" s="51">
        <v>41</v>
      </c>
      <c r="B48" s="45" t="s">
        <v>206</v>
      </c>
      <c r="C48" s="692"/>
    </row>
    <row r="49" spans="1:3" s="15" customFormat="1">
      <c r="A49" s="51">
        <v>42</v>
      </c>
      <c r="B49" s="46" t="s">
        <v>205</v>
      </c>
      <c r="C49" s="692"/>
    </row>
    <row r="50" spans="1:3" s="15" customFormat="1">
      <c r="A50" s="51">
        <v>43</v>
      </c>
      <c r="B50" s="45" t="s">
        <v>204</v>
      </c>
      <c r="C50" s="692"/>
    </row>
    <row r="51" spans="1:3" s="15" customFormat="1" ht="25.5">
      <c r="A51" s="51">
        <v>44</v>
      </c>
      <c r="B51" s="45" t="s">
        <v>203</v>
      </c>
      <c r="C51" s="692"/>
    </row>
    <row r="52" spans="1:3" s="15" customFormat="1" ht="13.5" thickBot="1">
      <c r="A52" s="55">
        <v>45</v>
      </c>
      <c r="B52" s="56" t="s">
        <v>202</v>
      </c>
      <c r="C52" s="694">
        <f>C43-C47</f>
        <v>95517712.698661134</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activeCell="G25" sqref="G25"/>
    </sheetView>
  </sheetViews>
  <sheetFormatPr defaultColWidth="9.140625" defaultRowHeight="12.75"/>
  <cols>
    <col min="1" max="1" width="9.42578125" style="181" bestFit="1" customWidth="1"/>
    <col min="2" max="2" width="59" style="181" customWidth="1"/>
    <col min="3" max="3" width="16.7109375" style="181" bestFit="1" customWidth="1"/>
    <col min="4" max="4" width="14.28515625" style="181" bestFit="1" customWidth="1"/>
    <col min="5" max="16384" width="9.140625" style="181"/>
  </cols>
  <sheetData>
    <row r="1" spans="1:4" ht="15">
      <c r="A1" s="201" t="s">
        <v>30</v>
      </c>
      <c r="B1" s="3" t="str">
        <f>'Info '!C2</f>
        <v>JSC "Liberty Bank"</v>
      </c>
    </row>
    <row r="2" spans="1:4" s="156" customFormat="1" ht="15.75" customHeight="1">
      <c r="A2" s="156" t="s">
        <v>31</v>
      </c>
      <c r="B2" s="358">
        <f>'1. key ratios '!B2</f>
        <v>44651</v>
      </c>
    </row>
    <row r="3" spans="1:4" s="156" customFormat="1" ht="15.75" customHeight="1"/>
    <row r="4" spans="1:4" ht="13.5" thickBot="1">
      <c r="A4" s="194" t="s">
        <v>404</v>
      </c>
      <c r="B4" s="209" t="s">
        <v>405</v>
      </c>
    </row>
    <row r="5" spans="1:4" s="210" customFormat="1" ht="12.75" customHeight="1">
      <c r="A5" s="268"/>
      <c r="B5" s="269" t="s">
        <v>408</v>
      </c>
      <c r="C5" s="202" t="s">
        <v>406</v>
      </c>
      <c r="D5" s="203" t="s">
        <v>407</v>
      </c>
    </row>
    <row r="6" spans="1:4" s="211" customFormat="1">
      <c r="A6" s="204">
        <v>1</v>
      </c>
      <c r="B6" s="261" t="s">
        <v>409</v>
      </c>
      <c r="C6" s="261"/>
      <c r="D6" s="205"/>
    </row>
    <row r="7" spans="1:4" s="211" customFormat="1">
      <c r="A7" s="206" t="s">
        <v>395</v>
      </c>
      <c r="B7" s="262" t="s">
        <v>410</v>
      </c>
      <c r="C7" s="254">
        <v>4.4999999999999998E-2</v>
      </c>
      <c r="D7" s="373">
        <f>C7*'5. RWA '!$C$13</f>
        <v>115357115.10015625</v>
      </c>
    </row>
    <row r="8" spans="1:4" s="211" customFormat="1">
      <c r="A8" s="206" t="s">
        <v>396</v>
      </c>
      <c r="B8" s="262" t="s">
        <v>411</v>
      </c>
      <c r="C8" s="255">
        <v>0.06</v>
      </c>
      <c r="D8" s="373">
        <f>C8*'5. RWA '!$C$13</f>
        <v>153809486.80020833</v>
      </c>
    </row>
    <row r="9" spans="1:4" s="211" customFormat="1">
      <c r="A9" s="206" t="s">
        <v>397</v>
      </c>
      <c r="B9" s="262" t="s">
        <v>412</v>
      </c>
      <c r="C9" s="255">
        <v>0.08</v>
      </c>
      <c r="D9" s="373">
        <f>C9*'5. RWA '!$C$13</f>
        <v>205079315.73361111</v>
      </c>
    </row>
    <row r="10" spans="1:4" s="211" customFormat="1">
      <c r="A10" s="204" t="s">
        <v>398</v>
      </c>
      <c r="B10" s="261" t="s">
        <v>413</v>
      </c>
      <c r="C10" s="256"/>
      <c r="D10" s="263"/>
    </row>
    <row r="11" spans="1:4" s="212" customFormat="1">
      <c r="A11" s="207" t="s">
        <v>399</v>
      </c>
      <c r="B11" s="253" t="s">
        <v>479</v>
      </c>
      <c r="C11" s="257">
        <v>0</v>
      </c>
      <c r="D11" s="373">
        <f>C11*'5. RWA '!$C$13</f>
        <v>0</v>
      </c>
    </row>
    <row r="12" spans="1:4" s="212" customFormat="1">
      <c r="A12" s="207" t="s">
        <v>400</v>
      </c>
      <c r="B12" s="253" t="s">
        <v>414</v>
      </c>
      <c r="C12" s="257">
        <v>0</v>
      </c>
      <c r="D12" s="373">
        <f>C12*'5. RWA '!$C$13</f>
        <v>0</v>
      </c>
    </row>
    <row r="13" spans="1:4" s="212" customFormat="1">
      <c r="A13" s="207" t="s">
        <v>401</v>
      </c>
      <c r="B13" s="253" t="s">
        <v>415</v>
      </c>
      <c r="C13" s="257">
        <v>1.4999999999999999E-2</v>
      </c>
      <c r="D13" s="373">
        <f>C13*'5. RWA '!$C$13</f>
        <v>38452371.700052083</v>
      </c>
    </row>
    <row r="14" spans="1:4" s="212" customFormat="1">
      <c r="A14" s="204" t="s">
        <v>402</v>
      </c>
      <c r="B14" s="261" t="s">
        <v>476</v>
      </c>
      <c r="C14" s="258"/>
      <c r="D14" s="264"/>
    </row>
    <row r="15" spans="1:4" s="212" customFormat="1">
      <c r="A15" s="207">
        <v>3.1</v>
      </c>
      <c r="B15" s="253" t="s">
        <v>420</v>
      </c>
      <c r="C15" s="257">
        <v>2.0238134298559553E-2</v>
      </c>
      <c r="D15" s="373">
        <f>C15*'5. RWA '!$C$13</f>
        <v>51880284.170918986</v>
      </c>
    </row>
    <row r="16" spans="1:4" s="212" customFormat="1">
      <c r="A16" s="207">
        <v>3.2</v>
      </c>
      <c r="B16" s="253" t="s">
        <v>421</v>
      </c>
      <c r="C16" s="257">
        <v>2.6996675040931957E-2</v>
      </c>
      <c r="D16" s="373">
        <f>C16*'5. RWA '!$C$13</f>
        <v>69205745.555962294</v>
      </c>
    </row>
    <row r="17" spans="1:6" s="211" customFormat="1">
      <c r="A17" s="207">
        <v>3.3</v>
      </c>
      <c r="B17" s="253" t="s">
        <v>422</v>
      </c>
      <c r="C17" s="257">
        <v>4.4057260187611628E-2</v>
      </c>
      <c r="D17" s="373">
        <f>C17*'5. RWA '!$C$13</f>
        <v>112940409.65466325</v>
      </c>
    </row>
    <row r="18" spans="1:6" s="210" customFormat="1" ht="12.75" customHeight="1">
      <c r="A18" s="266"/>
      <c r="B18" s="267" t="s">
        <v>475</v>
      </c>
      <c r="C18" s="259" t="s">
        <v>406</v>
      </c>
      <c r="D18" s="265" t="s">
        <v>407</v>
      </c>
    </row>
    <row r="19" spans="1:6" s="211" customFormat="1">
      <c r="A19" s="208">
        <v>4</v>
      </c>
      <c r="B19" s="253" t="s">
        <v>416</v>
      </c>
      <c r="C19" s="726">
        <f>C7+C11+C12+C13+C15</f>
        <v>8.0238134298559555E-2</v>
      </c>
      <c r="D19" s="373">
        <f>C19*'5. RWA '!$C$13</f>
        <v>205689770.97112733</v>
      </c>
    </row>
    <row r="20" spans="1:6" s="211" customFormat="1">
      <c r="A20" s="208">
        <v>5</v>
      </c>
      <c r="B20" s="253" t="s">
        <v>136</v>
      </c>
      <c r="C20" s="726">
        <f>C8+C11+C12+C13+C16-0.75%</f>
        <v>9.4496675040931954E-2</v>
      </c>
      <c r="D20" s="373">
        <f>C20*'5. RWA '!$C$13</f>
        <v>242241418.20619667</v>
      </c>
    </row>
    <row r="21" spans="1:6" s="211" customFormat="1" ht="13.5" thickBot="1">
      <c r="A21" s="213" t="s">
        <v>403</v>
      </c>
      <c r="B21" s="214" t="s">
        <v>417</v>
      </c>
      <c r="C21" s="260">
        <f>C9+C11+C12+C13+C17-1%</f>
        <v>0.12905726018761163</v>
      </c>
      <c r="D21" s="374">
        <f>C21*'5. RWA '!$C$13</f>
        <v>330837182.62162507</v>
      </c>
    </row>
    <row r="22" spans="1:6">
      <c r="F22" s="194"/>
    </row>
    <row r="23" spans="1:6" ht="51">
      <c r="B23" s="193" t="s">
        <v>478</v>
      </c>
    </row>
  </sheetData>
  <conditionalFormatting sqref="C21">
    <cfRule type="cellIs" dxfId="21" priority="1" operator="lessThan">
      <formula>#REF!</formula>
    </cfRule>
  </conditionalFormatting>
  <pageMargins left="0.7" right="0.7" top="0.75" bottom="0.75" header="0.3" footer="0.3"/>
  <pageSetup paperSize="9" scale="8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80" zoomScaleNormal="80" workbookViewId="0">
      <pane xSplit="1" ySplit="5" topLeftCell="B6" activePane="bottomRight" state="frozen"/>
      <selection activeCell="G25" sqref="G25"/>
      <selection pane="topRight" activeCell="G25" sqref="G25"/>
      <selection pane="bottomLeft" activeCell="G25" sqref="G25"/>
      <selection pane="bottomRight" activeCell="G25" sqref="G25"/>
    </sheetView>
  </sheetViews>
  <sheetFormatPr defaultColWidth="9.140625" defaultRowHeight="14.25"/>
  <cols>
    <col min="1" max="1" width="10.7109375" style="4" customWidth="1"/>
    <col min="2" max="2" width="77.5703125" style="4" customWidth="1"/>
    <col min="3" max="3" width="40.42578125" style="4" customWidth="1"/>
    <col min="4" max="4" width="28.42578125" style="4" customWidth="1"/>
    <col min="5" max="5" width="9.42578125" style="5" customWidth="1"/>
    <col min="6" max="16384" width="9.140625" style="5"/>
  </cols>
  <sheetData>
    <row r="1" spans="1:6">
      <c r="A1" s="2" t="s">
        <v>30</v>
      </c>
      <c r="B1" s="3" t="str">
        <f>'Info '!C2</f>
        <v>JSC "Liberty Bank"</v>
      </c>
      <c r="E1" s="4"/>
      <c r="F1" s="4"/>
    </row>
    <row r="2" spans="1:6" s="23" customFormat="1" ht="15.75" customHeight="1">
      <c r="A2" s="2" t="s">
        <v>31</v>
      </c>
      <c r="B2" s="358">
        <f>'1. key ratios '!B2</f>
        <v>44651</v>
      </c>
    </row>
    <row r="3" spans="1:6" s="23" customFormat="1" ht="15.75" customHeight="1">
      <c r="A3" s="57"/>
    </row>
    <row r="4" spans="1:6" s="23" customFormat="1" ht="15.75" customHeight="1" thickBot="1">
      <c r="A4" s="23" t="s">
        <v>86</v>
      </c>
      <c r="B4" s="150" t="s">
        <v>285</v>
      </c>
      <c r="D4" s="9" t="s">
        <v>73</v>
      </c>
    </row>
    <row r="5" spans="1:6" ht="38.25">
      <c r="A5" s="58" t="s">
        <v>6</v>
      </c>
      <c r="B5" s="172" t="s">
        <v>339</v>
      </c>
      <c r="C5" s="59" t="s">
        <v>92</v>
      </c>
      <c r="D5" s="60" t="s">
        <v>93</v>
      </c>
    </row>
    <row r="6" spans="1:6">
      <c r="A6" s="28">
        <v>1</v>
      </c>
      <c r="B6" s="61" t="s">
        <v>35</v>
      </c>
      <c r="C6" s="62">
        <v>271615155.57599998</v>
      </c>
      <c r="D6" s="63"/>
      <c r="E6" s="64"/>
    </row>
    <row r="7" spans="1:6">
      <c r="A7" s="28">
        <v>2</v>
      </c>
      <c r="B7" s="65" t="s">
        <v>36</v>
      </c>
      <c r="C7" s="66">
        <v>94474545.537</v>
      </c>
      <c r="D7" s="67"/>
      <c r="E7" s="64"/>
    </row>
    <row r="8" spans="1:6">
      <c r="A8" s="28">
        <v>3</v>
      </c>
      <c r="B8" s="65" t="s">
        <v>37</v>
      </c>
      <c r="C8" s="66">
        <v>174455338.14899999</v>
      </c>
      <c r="D8" s="67"/>
      <c r="E8" s="64"/>
    </row>
    <row r="9" spans="1:6">
      <c r="A9" s="28">
        <v>4</v>
      </c>
      <c r="B9" s="65" t="s">
        <v>38</v>
      </c>
      <c r="C9" s="66">
        <v>0</v>
      </c>
      <c r="D9" s="67"/>
      <c r="E9" s="64"/>
    </row>
    <row r="10" spans="1:6">
      <c r="A10" s="28">
        <v>5</v>
      </c>
      <c r="B10" s="65" t="s">
        <v>39</v>
      </c>
      <c r="C10" s="66">
        <v>229112506.67999998</v>
      </c>
      <c r="D10" s="67"/>
      <c r="E10" s="64"/>
    </row>
    <row r="11" spans="1:6">
      <c r="A11" s="28">
        <v>6.1</v>
      </c>
      <c r="B11" s="151" t="s">
        <v>40</v>
      </c>
      <c r="C11" s="68">
        <v>2276287195.0880079</v>
      </c>
      <c r="D11" s="69"/>
      <c r="E11" s="70"/>
    </row>
    <row r="12" spans="1:6">
      <c r="A12" s="28">
        <v>6.2</v>
      </c>
      <c r="B12" s="152" t="s">
        <v>41</v>
      </c>
      <c r="C12" s="68">
        <v>-142759539.86700055</v>
      </c>
      <c r="D12" s="69"/>
      <c r="E12" s="70"/>
    </row>
    <row r="13" spans="1:6">
      <c r="A13" s="28" t="s">
        <v>710</v>
      </c>
      <c r="B13" s="72" t="s">
        <v>712</v>
      </c>
      <c r="C13" s="68">
        <v>26323225.724661123</v>
      </c>
      <c r="D13" s="69"/>
      <c r="E13" s="70"/>
    </row>
    <row r="14" spans="1:6">
      <c r="A14" s="28" t="s">
        <v>711</v>
      </c>
      <c r="B14" s="72" t="s">
        <v>713</v>
      </c>
      <c r="C14" s="68">
        <v>0</v>
      </c>
      <c r="D14" s="69"/>
      <c r="E14" s="70"/>
    </row>
    <row r="15" spans="1:6">
      <c r="A15" s="28">
        <v>6</v>
      </c>
      <c r="B15" s="65" t="s">
        <v>42</v>
      </c>
      <c r="C15" s="71">
        <f>C11+C12</f>
        <v>2133527655.2210073</v>
      </c>
      <c r="D15" s="69"/>
      <c r="E15" s="64"/>
    </row>
    <row r="16" spans="1:6">
      <c r="A16" s="28">
        <v>7</v>
      </c>
      <c r="B16" s="65" t="s">
        <v>43</v>
      </c>
      <c r="C16" s="66">
        <v>41239614.161000006</v>
      </c>
      <c r="D16" s="67"/>
      <c r="E16" s="64"/>
    </row>
    <row r="17" spans="1:5">
      <c r="A17" s="28">
        <v>8</v>
      </c>
      <c r="B17" s="171" t="s">
        <v>198</v>
      </c>
      <c r="C17" s="66">
        <v>162037.742</v>
      </c>
      <c r="D17" s="67"/>
      <c r="E17" s="64"/>
    </row>
    <row r="18" spans="1:5">
      <c r="A18" s="28">
        <v>9</v>
      </c>
      <c r="B18" s="65" t="s">
        <v>44</v>
      </c>
      <c r="C18" s="66">
        <v>106733.3</v>
      </c>
      <c r="D18" s="67"/>
      <c r="E18" s="64"/>
    </row>
    <row r="19" spans="1:5">
      <c r="A19" s="28">
        <v>9.1</v>
      </c>
      <c r="B19" s="72" t="s">
        <v>88</v>
      </c>
      <c r="C19" s="68">
        <v>106733</v>
      </c>
      <c r="D19" s="67"/>
      <c r="E19" s="64"/>
    </row>
    <row r="20" spans="1:5">
      <c r="A20" s="28">
        <v>9.1999999999999993</v>
      </c>
      <c r="B20" s="72" t="s">
        <v>89</v>
      </c>
      <c r="C20" s="68">
        <v>0</v>
      </c>
      <c r="D20" s="67"/>
      <c r="E20" s="64"/>
    </row>
    <row r="21" spans="1:5">
      <c r="A21" s="28">
        <v>9.3000000000000007</v>
      </c>
      <c r="B21" s="153" t="s">
        <v>267</v>
      </c>
      <c r="C21" s="68">
        <v>0</v>
      </c>
      <c r="D21" s="67"/>
      <c r="E21" s="64"/>
    </row>
    <row r="22" spans="1:5">
      <c r="A22" s="28">
        <v>10</v>
      </c>
      <c r="B22" s="65" t="s">
        <v>45</v>
      </c>
      <c r="C22" s="66">
        <v>236991320.08000001</v>
      </c>
      <c r="D22" s="67"/>
      <c r="E22" s="64"/>
    </row>
    <row r="23" spans="1:5">
      <c r="A23" s="28">
        <v>10.1</v>
      </c>
      <c r="B23" s="72" t="s">
        <v>90</v>
      </c>
      <c r="C23" s="66">
        <v>55846877.75</v>
      </c>
      <c r="D23" s="73" t="s">
        <v>91</v>
      </c>
      <c r="E23" s="64"/>
    </row>
    <row r="24" spans="1:5">
      <c r="A24" s="28">
        <v>11</v>
      </c>
      <c r="B24" s="74" t="s">
        <v>46</v>
      </c>
      <c r="C24" s="75">
        <v>68707621.393999994</v>
      </c>
      <c r="D24" s="76"/>
      <c r="E24" s="64"/>
    </row>
    <row r="25" spans="1:5" ht="15">
      <c r="A25" s="28">
        <v>12</v>
      </c>
      <c r="B25" s="77" t="s">
        <v>47</v>
      </c>
      <c r="C25" s="78">
        <f>SUM(C6:C10,C15:C18,C22,C24)</f>
        <v>3250392527.8400073</v>
      </c>
      <c r="D25" s="79"/>
      <c r="E25" s="80"/>
    </row>
    <row r="26" spans="1:5">
      <c r="A26" s="28">
        <v>13</v>
      </c>
      <c r="B26" s="65" t="s">
        <v>49</v>
      </c>
      <c r="C26" s="81">
        <v>4383387.5149999997</v>
      </c>
      <c r="D26" s="82"/>
      <c r="E26" s="64"/>
    </row>
    <row r="27" spans="1:5">
      <c r="A27" s="28">
        <v>14</v>
      </c>
      <c r="B27" s="65" t="s">
        <v>50</v>
      </c>
      <c r="C27" s="66">
        <v>1007426707.1822898</v>
      </c>
      <c r="D27" s="67"/>
      <c r="E27" s="64"/>
    </row>
    <row r="28" spans="1:5">
      <c r="A28" s="28">
        <v>15</v>
      </c>
      <c r="B28" s="65" t="s">
        <v>51</v>
      </c>
      <c r="C28" s="66">
        <v>258029350.52319002</v>
      </c>
      <c r="D28" s="67"/>
      <c r="E28" s="64"/>
    </row>
    <row r="29" spans="1:5">
      <c r="A29" s="28">
        <v>16</v>
      </c>
      <c r="B29" s="65" t="s">
        <v>52</v>
      </c>
      <c r="C29" s="66">
        <v>1133514045.8745174</v>
      </c>
      <c r="D29" s="67"/>
      <c r="E29" s="64"/>
    </row>
    <row r="30" spans="1:5">
      <c r="A30" s="28">
        <v>17</v>
      </c>
      <c r="B30" s="65" t="s">
        <v>53</v>
      </c>
      <c r="C30" s="66">
        <v>0</v>
      </c>
      <c r="D30" s="67"/>
      <c r="E30" s="64"/>
    </row>
    <row r="31" spans="1:5">
      <c r="A31" s="28">
        <v>18</v>
      </c>
      <c r="B31" s="65" t="s">
        <v>54</v>
      </c>
      <c r="C31" s="66">
        <v>279446679.57035923</v>
      </c>
      <c r="D31" s="67"/>
      <c r="E31" s="64"/>
    </row>
    <row r="32" spans="1:5">
      <c r="A32" s="28">
        <v>19</v>
      </c>
      <c r="B32" s="65" t="s">
        <v>55</v>
      </c>
      <c r="C32" s="66">
        <v>17438314.221999999</v>
      </c>
      <c r="D32" s="67"/>
      <c r="E32" s="64"/>
    </row>
    <row r="33" spans="1:5">
      <c r="A33" s="28">
        <v>20</v>
      </c>
      <c r="B33" s="65" t="s">
        <v>56</v>
      </c>
      <c r="C33" s="66">
        <v>81919949.515599996</v>
      </c>
      <c r="D33" s="67"/>
      <c r="E33" s="64"/>
    </row>
    <row r="34" spans="1:5">
      <c r="A34" s="28">
        <v>20.100000000000001</v>
      </c>
      <c r="B34" s="83" t="s">
        <v>715</v>
      </c>
      <c r="C34" s="75">
        <v>-208999.17960000003</v>
      </c>
      <c r="D34" s="76"/>
      <c r="E34" s="64"/>
    </row>
    <row r="35" spans="1:5">
      <c r="A35" s="28">
        <v>21</v>
      </c>
      <c r="B35" s="74" t="s">
        <v>57</v>
      </c>
      <c r="C35" s="75">
        <v>112107952.83</v>
      </c>
      <c r="D35" s="76"/>
      <c r="E35" s="64"/>
    </row>
    <row r="36" spans="1:5">
      <c r="A36" s="28">
        <v>21.1</v>
      </c>
      <c r="B36" s="83" t="s">
        <v>714</v>
      </c>
      <c r="C36" s="84">
        <v>69194486.974000007</v>
      </c>
      <c r="D36" s="85"/>
      <c r="E36" s="64"/>
    </row>
    <row r="37" spans="1:5" ht="15">
      <c r="A37" s="28">
        <v>22</v>
      </c>
      <c r="B37" s="77" t="s">
        <v>58</v>
      </c>
      <c r="C37" s="78">
        <f>SUM(C26:C33,C35)</f>
        <v>2894266387.2329569</v>
      </c>
      <c r="D37" s="79"/>
      <c r="E37" s="80"/>
    </row>
    <row r="38" spans="1:5">
      <c r="A38" s="28">
        <v>23</v>
      </c>
      <c r="B38" s="74" t="s">
        <v>60</v>
      </c>
      <c r="C38" s="66">
        <v>54628742.530000001</v>
      </c>
      <c r="D38" s="67"/>
      <c r="E38" s="64"/>
    </row>
    <row r="39" spans="1:5">
      <c r="A39" s="28">
        <v>24</v>
      </c>
      <c r="B39" s="74" t="s">
        <v>61</v>
      </c>
      <c r="C39" s="66">
        <v>61390.64</v>
      </c>
      <c r="D39" s="67"/>
      <c r="E39" s="64"/>
    </row>
    <row r="40" spans="1:5">
      <c r="A40" s="28">
        <v>25</v>
      </c>
      <c r="B40" s="74" t="s">
        <v>62</v>
      </c>
      <c r="C40" s="66">
        <v>-10154020.07</v>
      </c>
      <c r="D40" s="67"/>
      <c r="E40" s="64"/>
    </row>
    <row r="41" spans="1:5">
      <c r="A41" s="28">
        <v>26</v>
      </c>
      <c r="B41" s="74" t="s">
        <v>63</v>
      </c>
      <c r="C41" s="66">
        <v>39651986.239999995</v>
      </c>
      <c r="D41" s="67"/>
      <c r="E41" s="64"/>
    </row>
    <row r="42" spans="1:5">
      <c r="A42" s="28">
        <v>27</v>
      </c>
      <c r="B42" s="74" t="s">
        <v>64</v>
      </c>
      <c r="C42" s="66">
        <v>1694027.75</v>
      </c>
      <c r="D42" s="67"/>
      <c r="E42" s="64"/>
    </row>
    <row r="43" spans="1:5">
      <c r="A43" s="28">
        <v>28</v>
      </c>
      <c r="B43" s="74" t="s">
        <v>65</v>
      </c>
      <c r="C43" s="66">
        <v>234965515.87</v>
      </c>
      <c r="D43" s="67"/>
      <c r="E43" s="64"/>
    </row>
    <row r="44" spans="1:5">
      <c r="A44" s="28">
        <v>29</v>
      </c>
      <c r="B44" s="74" t="s">
        <v>66</v>
      </c>
      <c r="C44" s="66">
        <v>35278497.609999999</v>
      </c>
      <c r="D44" s="67"/>
      <c r="E44" s="64"/>
    </row>
    <row r="45" spans="1:5" ht="15.75" thickBot="1">
      <c r="A45" s="86">
        <v>30</v>
      </c>
      <c r="B45" s="87" t="s">
        <v>265</v>
      </c>
      <c r="C45" s="88">
        <f>SUM(C38:C44)</f>
        <v>356126140.57000005</v>
      </c>
      <c r="D45" s="89"/>
      <c r="E45" s="80"/>
    </row>
  </sheetData>
  <pageMargins left="0.7" right="0.7" top="0.75" bottom="0.75" header="0.3" footer="0.3"/>
  <pageSetup paperSize="9" scale="4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85" zoomScaleNormal="85" zoomScaleSheetLayoutView="85" workbookViewId="0">
      <pane xSplit="1" ySplit="4" topLeftCell="B6" activePane="bottomRight" state="frozen"/>
      <selection activeCell="G25" sqref="G25"/>
      <selection pane="topRight" activeCell="G25" sqref="G25"/>
      <selection pane="bottomLeft" activeCell="G25" sqref="G25"/>
      <selection pane="bottomRight" activeCell="G25" sqref="G25"/>
    </sheetView>
  </sheetViews>
  <sheetFormatPr defaultColWidth="9.140625" defaultRowHeight="12.75"/>
  <cols>
    <col min="1" max="1" width="10.5703125" style="4" bestFit="1" customWidth="1"/>
    <col min="2" max="2" width="87" style="4" customWidth="1"/>
    <col min="3" max="3" width="15" style="4" bestFit="1" customWidth="1"/>
    <col min="4" max="4" width="16.5703125" style="4" bestFit="1" customWidth="1"/>
    <col min="5" max="5" width="15" style="4" bestFit="1" customWidth="1"/>
    <col min="6" max="6" width="16.5703125" style="4" bestFit="1" customWidth="1"/>
    <col min="7" max="7" width="15" style="4" bestFit="1" customWidth="1"/>
    <col min="8" max="8" width="13.42578125" style="4" bestFit="1" customWidth="1"/>
    <col min="9" max="9" width="13.140625" style="4" bestFit="1" customWidth="1"/>
    <col min="10" max="10" width="13.42578125" style="4" bestFit="1" customWidth="1"/>
    <col min="11" max="11" width="16.5703125" style="4" bestFit="1" customWidth="1"/>
    <col min="12" max="12" width="14" style="8" bestFit="1" customWidth="1"/>
    <col min="13" max="13" width="15" style="8" bestFit="1" customWidth="1"/>
    <col min="14" max="14" width="14" style="8" bestFit="1" customWidth="1"/>
    <col min="15" max="15" width="15" style="8" bestFit="1" customWidth="1"/>
    <col min="16" max="16" width="13.140625" style="8" bestFit="1" customWidth="1"/>
    <col min="17" max="17" width="14.7109375" style="8" customWidth="1"/>
    <col min="18" max="18" width="13.140625" style="8" bestFit="1" customWidth="1"/>
    <col min="19" max="19" width="31.7109375" style="8" customWidth="1"/>
    <col min="20" max="16384" width="9.140625" style="8"/>
  </cols>
  <sheetData>
    <row r="1" spans="1:19">
      <c r="A1" s="2" t="s">
        <v>30</v>
      </c>
      <c r="B1" s="3" t="str">
        <f>'Info '!C2</f>
        <v>JSC "Liberty Bank"</v>
      </c>
    </row>
    <row r="2" spans="1:19">
      <c r="A2" s="2" t="s">
        <v>31</v>
      </c>
      <c r="B2" s="358">
        <f>'1. key ratios '!B2</f>
        <v>44651</v>
      </c>
    </row>
    <row r="4" spans="1:19" ht="26.25" thickBot="1">
      <c r="A4" s="4" t="s">
        <v>248</v>
      </c>
      <c r="B4" s="184" t="s">
        <v>374</v>
      </c>
    </row>
    <row r="5" spans="1:19" s="179" customFormat="1">
      <c r="A5" s="174"/>
      <c r="B5" s="175"/>
      <c r="C5" s="176" t="s">
        <v>0</v>
      </c>
      <c r="D5" s="176" t="s">
        <v>1</v>
      </c>
      <c r="E5" s="176" t="s">
        <v>2</v>
      </c>
      <c r="F5" s="176" t="s">
        <v>3</v>
      </c>
      <c r="G5" s="176" t="s">
        <v>4</v>
      </c>
      <c r="H5" s="176" t="s">
        <v>5</v>
      </c>
      <c r="I5" s="176" t="s">
        <v>8</v>
      </c>
      <c r="J5" s="176" t="s">
        <v>9</v>
      </c>
      <c r="K5" s="176" t="s">
        <v>10</v>
      </c>
      <c r="L5" s="176" t="s">
        <v>11</v>
      </c>
      <c r="M5" s="176" t="s">
        <v>12</v>
      </c>
      <c r="N5" s="176" t="s">
        <v>13</v>
      </c>
      <c r="O5" s="176" t="s">
        <v>357</v>
      </c>
      <c r="P5" s="176" t="s">
        <v>358</v>
      </c>
      <c r="Q5" s="176" t="s">
        <v>359</v>
      </c>
      <c r="R5" s="177" t="s">
        <v>360</v>
      </c>
      <c r="S5" s="178" t="s">
        <v>361</v>
      </c>
    </row>
    <row r="6" spans="1:19" s="179" customFormat="1" ht="99" customHeight="1">
      <c r="A6" s="180"/>
      <c r="B6" s="750" t="s">
        <v>362</v>
      </c>
      <c r="C6" s="746">
        <v>0</v>
      </c>
      <c r="D6" s="747"/>
      <c r="E6" s="746">
        <v>0.2</v>
      </c>
      <c r="F6" s="747"/>
      <c r="G6" s="746">
        <v>0.35</v>
      </c>
      <c r="H6" s="747"/>
      <c r="I6" s="746">
        <v>0.5</v>
      </c>
      <c r="J6" s="747"/>
      <c r="K6" s="746">
        <v>0.75</v>
      </c>
      <c r="L6" s="747"/>
      <c r="M6" s="746">
        <v>1</v>
      </c>
      <c r="N6" s="747"/>
      <c r="O6" s="746">
        <v>1.5</v>
      </c>
      <c r="P6" s="747"/>
      <c r="Q6" s="746">
        <v>2.5</v>
      </c>
      <c r="R6" s="747"/>
      <c r="S6" s="748" t="s">
        <v>247</v>
      </c>
    </row>
    <row r="7" spans="1:19" s="179" customFormat="1" ht="30.75" customHeight="1">
      <c r="A7" s="180"/>
      <c r="B7" s="751"/>
      <c r="C7" s="382" t="s">
        <v>250</v>
      </c>
      <c r="D7" s="382" t="s">
        <v>249</v>
      </c>
      <c r="E7" s="382" t="s">
        <v>250</v>
      </c>
      <c r="F7" s="382" t="s">
        <v>249</v>
      </c>
      <c r="G7" s="382" t="s">
        <v>250</v>
      </c>
      <c r="H7" s="382" t="s">
        <v>249</v>
      </c>
      <c r="I7" s="382" t="s">
        <v>250</v>
      </c>
      <c r="J7" s="382" t="s">
        <v>249</v>
      </c>
      <c r="K7" s="382" t="s">
        <v>250</v>
      </c>
      <c r="L7" s="382" t="s">
        <v>249</v>
      </c>
      <c r="M7" s="382" t="s">
        <v>250</v>
      </c>
      <c r="N7" s="382" t="s">
        <v>249</v>
      </c>
      <c r="O7" s="382" t="s">
        <v>250</v>
      </c>
      <c r="P7" s="382" t="s">
        <v>249</v>
      </c>
      <c r="Q7" s="382" t="s">
        <v>250</v>
      </c>
      <c r="R7" s="382" t="s">
        <v>249</v>
      </c>
      <c r="S7" s="749"/>
    </row>
    <row r="8" spans="1:19" s="92" customFormat="1">
      <c r="A8" s="90">
        <v>1</v>
      </c>
      <c r="B8" s="383" t="s">
        <v>95</v>
      </c>
      <c r="C8" s="384">
        <v>269136084.81999999</v>
      </c>
      <c r="D8" s="384">
        <v>0</v>
      </c>
      <c r="E8" s="384">
        <v>0</v>
      </c>
      <c r="F8" s="384">
        <v>0</v>
      </c>
      <c r="G8" s="384">
        <v>0</v>
      </c>
      <c r="H8" s="384">
        <v>0</v>
      </c>
      <c r="I8" s="384">
        <v>0</v>
      </c>
      <c r="J8" s="384">
        <v>0</v>
      </c>
      <c r="K8" s="384">
        <v>0</v>
      </c>
      <c r="L8" s="384">
        <v>0</v>
      </c>
      <c r="M8" s="384">
        <v>66318224.987023003</v>
      </c>
      <c r="N8" s="384">
        <v>0</v>
      </c>
      <c r="O8" s="384">
        <v>0</v>
      </c>
      <c r="P8" s="384">
        <v>0</v>
      </c>
      <c r="Q8" s="384">
        <v>0</v>
      </c>
      <c r="R8" s="384">
        <v>0</v>
      </c>
      <c r="S8" s="385">
        <f>$C$6*SUM(C8:D8)+$E$6*SUM(E8:F8)+$G$6*SUM(G8:H8)+$I$6*SUM(I8:J8)+$K$6*SUM(K8:L8)+$M$6*SUM(M8:N8)+$O$6*SUM(O8:P8)+$Q$6*SUM(Q8:R8)</f>
        <v>66318224.987023003</v>
      </c>
    </row>
    <row r="9" spans="1:19" s="92" customFormat="1">
      <c r="A9" s="90">
        <v>2</v>
      </c>
      <c r="B9" s="383" t="s">
        <v>96</v>
      </c>
      <c r="C9" s="384">
        <v>0</v>
      </c>
      <c r="D9" s="384">
        <v>0</v>
      </c>
      <c r="E9" s="384">
        <v>0</v>
      </c>
      <c r="F9" s="384">
        <v>0</v>
      </c>
      <c r="G9" s="384">
        <v>0</v>
      </c>
      <c r="H9" s="384">
        <v>0</v>
      </c>
      <c r="I9" s="384">
        <v>0</v>
      </c>
      <c r="J9" s="384">
        <v>0</v>
      </c>
      <c r="K9" s="384">
        <v>0</v>
      </c>
      <c r="L9" s="384">
        <v>0</v>
      </c>
      <c r="M9" s="384">
        <v>0</v>
      </c>
      <c r="N9" s="384">
        <v>0</v>
      </c>
      <c r="O9" s="384">
        <v>0</v>
      </c>
      <c r="P9" s="384">
        <v>0</v>
      </c>
      <c r="Q9" s="384">
        <v>0</v>
      </c>
      <c r="R9" s="384">
        <v>0</v>
      </c>
      <c r="S9" s="385">
        <f t="shared" ref="S9:S21" si="0">$C$6*SUM(C9:D9)+$E$6*SUM(E9:F9)+$G$6*SUM(G9:H9)+$I$6*SUM(I9:J9)+$K$6*SUM(K9:L9)+$M$6*SUM(M9:N9)+$O$6*SUM(O9:P9)+$Q$6*SUM(Q9:R9)</f>
        <v>0</v>
      </c>
    </row>
    <row r="10" spans="1:19" s="92" customFormat="1">
      <c r="A10" s="90">
        <v>3</v>
      </c>
      <c r="B10" s="383" t="s">
        <v>268</v>
      </c>
      <c r="C10" s="384">
        <v>0</v>
      </c>
      <c r="D10" s="384">
        <v>0</v>
      </c>
      <c r="E10" s="384">
        <v>0</v>
      </c>
      <c r="F10" s="384">
        <v>0</v>
      </c>
      <c r="G10" s="384">
        <v>0</v>
      </c>
      <c r="H10" s="384">
        <v>0</v>
      </c>
      <c r="I10" s="384">
        <v>0</v>
      </c>
      <c r="J10" s="384">
        <v>0</v>
      </c>
      <c r="K10" s="384">
        <v>0</v>
      </c>
      <c r="L10" s="384">
        <v>0</v>
      </c>
      <c r="M10" s="384">
        <v>0</v>
      </c>
      <c r="N10" s="384">
        <v>0</v>
      </c>
      <c r="O10" s="384">
        <v>0</v>
      </c>
      <c r="P10" s="384">
        <v>0</v>
      </c>
      <c r="Q10" s="384">
        <v>0</v>
      </c>
      <c r="R10" s="384">
        <v>0</v>
      </c>
      <c r="S10" s="385">
        <f t="shared" si="0"/>
        <v>0</v>
      </c>
    </row>
    <row r="11" spans="1:19" s="92" customFormat="1">
      <c r="A11" s="90">
        <v>4</v>
      </c>
      <c r="B11" s="383" t="s">
        <v>97</v>
      </c>
      <c r="C11" s="384">
        <v>0</v>
      </c>
      <c r="D11" s="384">
        <v>0</v>
      </c>
      <c r="E11" s="384">
        <v>0</v>
      </c>
      <c r="F11" s="384">
        <v>0</v>
      </c>
      <c r="G11" s="384">
        <v>0</v>
      </c>
      <c r="H11" s="384">
        <v>0</v>
      </c>
      <c r="I11" s="384">
        <v>0</v>
      </c>
      <c r="J11" s="384">
        <v>0</v>
      </c>
      <c r="K11" s="384">
        <v>0</v>
      </c>
      <c r="L11" s="384">
        <v>0</v>
      </c>
      <c r="M11" s="384">
        <v>0</v>
      </c>
      <c r="N11" s="384">
        <v>0</v>
      </c>
      <c r="O11" s="384">
        <v>0</v>
      </c>
      <c r="P11" s="384">
        <v>0</v>
      </c>
      <c r="Q11" s="384">
        <v>0</v>
      </c>
      <c r="R11" s="384">
        <v>0</v>
      </c>
      <c r="S11" s="385">
        <f t="shared" si="0"/>
        <v>0</v>
      </c>
    </row>
    <row r="12" spans="1:19" s="92" customFormat="1">
      <c r="A12" s="90">
        <v>5</v>
      </c>
      <c r="B12" s="383" t="s">
        <v>98</v>
      </c>
      <c r="C12" s="384">
        <v>0</v>
      </c>
      <c r="D12" s="384">
        <v>0</v>
      </c>
      <c r="E12" s="384">
        <v>0</v>
      </c>
      <c r="F12" s="384">
        <v>0</v>
      </c>
      <c r="G12" s="384">
        <v>0</v>
      </c>
      <c r="H12" s="384">
        <v>0</v>
      </c>
      <c r="I12" s="384">
        <v>0</v>
      </c>
      <c r="J12" s="384">
        <v>0</v>
      </c>
      <c r="K12" s="384">
        <v>0</v>
      </c>
      <c r="L12" s="384">
        <v>0</v>
      </c>
      <c r="M12" s="384">
        <v>0</v>
      </c>
      <c r="N12" s="384">
        <v>0</v>
      </c>
      <c r="O12" s="384">
        <v>0</v>
      </c>
      <c r="P12" s="384">
        <v>0</v>
      </c>
      <c r="Q12" s="384">
        <v>0</v>
      </c>
      <c r="R12" s="384">
        <v>0</v>
      </c>
      <c r="S12" s="385">
        <f t="shared" si="0"/>
        <v>0</v>
      </c>
    </row>
    <row r="13" spans="1:19" s="92" customFormat="1">
      <c r="A13" s="90">
        <v>6</v>
      </c>
      <c r="B13" s="383" t="s">
        <v>99</v>
      </c>
      <c r="C13" s="384">
        <v>0</v>
      </c>
      <c r="D13" s="384">
        <v>0</v>
      </c>
      <c r="E13" s="384">
        <v>170647707.06110698</v>
      </c>
      <c r="F13" s="384">
        <v>0</v>
      </c>
      <c r="G13" s="384">
        <v>0</v>
      </c>
      <c r="H13" s="384">
        <v>0</v>
      </c>
      <c r="I13" s="384">
        <v>3071107.7324805707</v>
      </c>
      <c r="J13" s="384">
        <v>0</v>
      </c>
      <c r="K13" s="384">
        <v>0</v>
      </c>
      <c r="L13" s="384">
        <v>0</v>
      </c>
      <c r="M13" s="384">
        <v>837261.43</v>
      </c>
      <c r="N13" s="384">
        <v>0</v>
      </c>
      <c r="O13" s="384">
        <v>0</v>
      </c>
      <c r="P13" s="384">
        <v>0</v>
      </c>
      <c r="Q13" s="384">
        <v>0</v>
      </c>
      <c r="R13" s="384">
        <v>0</v>
      </c>
      <c r="S13" s="385">
        <f t="shared" si="0"/>
        <v>36502356.70846168</v>
      </c>
    </row>
    <row r="14" spans="1:19" s="92" customFormat="1">
      <c r="A14" s="90">
        <v>7</v>
      </c>
      <c r="B14" s="383" t="s">
        <v>100</v>
      </c>
      <c r="C14" s="384">
        <v>0</v>
      </c>
      <c r="D14" s="384">
        <v>0</v>
      </c>
      <c r="E14" s="384">
        <v>0</v>
      </c>
      <c r="F14" s="384">
        <v>0</v>
      </c>
      <c r="G14" s="384">
        <v>0</v>
      </c>
      <c r="H14" s="384">
        <v>0</v>
      </c>
      <c r="I14" s="384">
        <v>0</v>
      </c>
      <c r="J14" s="384">
        <v>0</v>
      </c>
      <c r="K14" s="384">
        <v>0</v>
      </c>
      <c r="L14" s="384">
        <v>0</v>
      </c>
      <c r="M14" s="384">
        <v>427648039.81029415</v>
      </c>
      <c r="N14" s="384">
        <v>41532867.505804494</v>
      </c>
      <c r="O14" s="384">
        <v>0</v>
      </c>
      <c r="P14" s="384">
        <v>0</v>
      </c>
      <c r="Q14" s="384">
        <v>0</v>
      </c>
      <c r="R14" s="384">
        <v>0</v>
      </c>
      <c r="S14" s="385">
        <f t="shared" si="0"/>
        <v>469180907.31609863</v>
      </c>
    </row>
    <row r="15" spans="1:19" s="92" customFormat="1">
      <c r="A15" s="90">
        <v>8</v>
      </c>
      <c r="B15" s="383" t="s">
        <v>101</v>
      </c>
      <c r="C15" s="384">
        <v>0</v>
      </c>
      <c r="D15" s="384">
        <v>0</v>
      </c>
      <c r="E15" s="384">
        <v>0</v>
      </c>
      <c r="F15" s="384">
        <v>0</v>
      </c>
      <c r="G15" s="384">
        <v>0</v>
      </c>
      <c r="H15" s="384">
        <v>0</v>
      </c>
      <c r="I15" s="384">
        <v>0</v>
      </c>
      <c r="J15" s="384">
        <v>0</v>
      </c>
      <c r="K15" s="384">
        <v>1213086824.1426756</v>
      </c>
      <c r="L15" s="384">
        <v>17490899.546126496</v>
      </c>
      <c r="M15" s="384">
        <v>0</v>
      </c>
      <c r="N15" s="384">
        <v>0</v>
      </c>
      <c r="O15" s="384">
        <v>0</v>
      </c>
      <c r="P15" s="384">
        <v>0</v>
      </c>
      <c r="Q15" s="384">
        <v>0</v>
      </c>
      <c r="R15" s="384">
        <v>0</v>
      </c>
      <c r="S15" s="385">
        <f t="shared" si="0"/>
        <v>922933292.76660168</v>
      </c>
    </row>
    <row r="16" spans="1:19" s="92" customFormat="1">
      <c r="A16" s="90">
        <v>9</v>
      </c>
      <c r="B16" s="383" t="s">
        <v>102</v>
      </c>
      <c r="C16" s="384">
        <v>0</v>
      </c>
      <c r="D16" s="384">
        <v>0</v>
      </c>
      <c r="E16" s="384">
        <v>0</v>
      </c>
      <c r="F16" s="384">
        <v>0</v>
      </c>
      <c r="G16" s="384">
        <v>357736092.70753229</v>
      </c>
      <c r="H16" s="384">
        <v>0</v>
      </c>
      <c r="I16" s="384">
        <v>0</v>
      </c>
      <c r="J16" s="384">
        <v>0</v>
      </c>
      <c r="K16" s="384">
        <v>0</v>
      </c>
      <c r="L16" s="384">
        <v>0</v>
      </c>
      <c r="M16" s="384">
        <v>0</v>
      </c>
      <c r="N16" s="384">
        <v>0</v>
      </c>
      <c r="O16" s="384">
        <v>0</v>
      </c>
      <c r="P16" s="384">
        <v>0</v>
      </c>
      <c r="Q16" s="384">
        <v>0</v>
      </c>
      <c r="R16" s="384">
        <v>0</v>
      </c>
      <c r="S16" s="385">
        <f t="shared" si="0"/>
        <v>125207632.44763629</v>
      </c>
    </row>
    <row r="17" spans="1:19" s="92" customFormat="1">
      <c r="A17" s="90">
        <v>10</v>
      </c>
      <c r="B17" s="383" t="s">
        <v>103</v>
      </c>
      <c r="C17" s="384">
        <v>0</v>
      </c>
      <c r="D17" s="384">
        <v>0</v>
      </c>
      <c r="E17" s="384">
        <v>0</v>
      </c>
      <c r="F17" s="384">
        <v>0</v>
      </c>
      <c r="G17" s="384">
        <v>0</v>
      </c>
      <c r="H17" s="384">
        <v>0</v>
      </c>
      <c r="I17" s="384">
        <v>1325399.8559999999</v>
      </c>
      <c r="J17" s="384">
        <v>0</v>
      </c>
      <c r="K17" s="384">
        <v>0</v>
      </c>
      <c r="L17" s="384">
        <v>0</v>
      </c>
      <c r="M17" s="384">
        <v>4594435.7469999976</v>
      </c>
      <c r="N17" s="384">
        <v>0</v>
      </c>
      <c r="O17" s="384">
        <v>1593254.0419999985</v>
      </c>
      <c r="P17" s="384">
        <v>0</v>
      </c>
      <c r="Q17" s="384">
        <v>0</v>
      </c>
      <c r="R17" s="384">
        <v>0</v>
      </c>
      <c r="S17" s="385">
        <f t="shared" si="0"/>
        <v>7647016.7379999962</v>
      </c>
    </row>
    <row r="18" spans="1:19" s="92" customFormat="1">
      <c r="A18" s="90">
        <v>11</v>
      </c>
      <c r="B18" s="383" t="s">
        <v>104</v>
      </c>
      <c r="C18" s="384">
        <v>0</v>
      </c>
      <c r="D18" s="384">
        <v>0</v>
      </c>
      <c r="E18" s="384">
        <v>0</v>
      </c>
      <c r="F18" s="384">
        <v>0</v>
      </c>
      <c r="G18" s="384">
        <v>0</v>
      </c>
      <c r="H18" s="384">
        <v>0</v>
      </c>
      <c r="I18" s="384">
        <v>0</v>
      </c>
      <c r="J18" s="384">
        <v>0</v>
      </c>
      <c r="K18" s="384">
        <v>0</v>
      </c>
      <c r="L18" s="384">
        <v>0</v>
      </c>
      <c r="M18" s="384">
        <v>85071161.73069793</v>
      </c>
      <c r="N18" s="384">
        <v>0</v>
      </c>
      <c r="O18" s="384">
        <v>165292576.31261316</v>
      </c>
      <c r="P18" s="384">
        <v>0</v>
      </c>
      <c r="Q18" s="384">
        <v>2066880</v>
      </c>
      <c r="R18" s="384">
        <v>0</v>
      </c>
      <c r="S18" s="385">
        <f t="shared" si="0"/>
        <v>338177226.19961768</v>
      </c>
    </row>
    <row r="19" spans="1:19" s="92" customFormat="1">
      <c r="A19" s="90">
        <v>12</v>
      </c>
      <c r="B19" s="383" t="s">
        <v>105</v>
      </c>
      <c r="C19" s="384">
        <v>0</v>
      </c>
      <c r="D19" s="384">
        <v>0</v>
      </c>
      <c r="E19" s="384">
        <v>0</v>
      </c>
      <c r="F19" s="384">
        <v>0</v>
      </c>
      <c r="G19" s="384">
        <v>0</v>
      </c>
      <c r="H19" s="384">
        <v>0</v>
      </c>
      <c r="I19" s="384">
        <v>0</v>
      </c>
      <c r="J19" s="384">
        <v>0</v>
      </c>
      <c r="K19" s="384">
        <v>0</v>
      </c>
      <c r="L19" s="384">
        <v>0</v>
      </c>
      <c r="M19" s="384">
        <v>0</v>
      </c>
      <c r="N19" s="384">
        <v>0</v>
      </c>
      <c r="O19" s="384">
        <v>0</v>
      </c>
      <c r="P19" s="384">
        <v>0</v>
      </c>
      <c r="Q19" s="384">
        <v>0</v>
      </c>
      <c r="R19" s="384">
        <v>0</v>
      </c>
      <c r="S19" s="385">
        <f t="shared" si="0"/>
        <v>0</v>
      </c>
    </row>
    <row r="20" spans="1:19" s="92" customFormat="1">
      <c r="A20" s="90">
        <v>13</v>
      </c>
      <c r="B20" s="383" t="s">
        <v>246</v>
      </c>
      <c r="C20" s="384">
        <v>0</v>
      </c>
      <c r="D20" s="384">
        <v>0</v>
      </c>
      <c r="E20" s="384">
        <v>0</v>
      </c>
      <c r="F20" s="384">
        <v>0</v>
      </c>
      <c r="G20" s="384">
        <v>0</v>
      </c>
      <c r="H20" s="384">
        <v>0</v>
      </c>
      <c r="I20" s="384">
        <v>0</v>
      </c>
      <c r="J20" s="384">
        <v>0</v>
      </c>
      <c r="K20" s="384">
        <v>0</v>
      </c>
      <c r="L20" s="384">
        <v>0</v>
      </c>
      <c r="M20" s="384">
        <v>0</v>
      </c>
      <c r="N20" s="384">
        <v>0</v>
      </c>
      <c r="O20" s="384">
        <v>0</v>
      </c>
      <c r="P20" s="384">
        <v>0</v>
      </c>
      <c r="Q20" s="384">
        <v>0</v>
      </c>
      <c r="R20" s="384">
        <v>0</v>
      </c>
      <c r="S20" s="385">
        <f t="shared" si="0"/>
        <v>0</v>
      </c>
    </row>
    <row r="21" spans="1:19" s="92" customFormat="1">
      <c r="A21" s="90">
        <v>14</v>
      </c>
      <c r="B21" s="383" t="s">
        <v>107</v>
      </c>
      <c r="C21" s="384">
        <v>271097874.63599998</v>
      </c>
      <c r="D21" s="384">
        <v>0</v>
      </c>
      <c r="E21" s="384">
        <v>520259.54</v>
      </c>
      <c r="F21" s="384">
        <v>0</v>
      </c>
      <c r="G21" s="384">
        <v>0</v>
      </c>
      <c r="H21" s="384">
        <v>0</v>
      </c>
      <c r="I21" s="384">
        <v>0</v>
      </c>
      <c r="J21" s="384">
        <v>0</v>
      </c>
      <c r="K21" s="384">
        <v>0</v>
      </c>
      <c r="L21" s="384">
        <v>0</v>
      </c>
      <c r="M21" s="384">
        <v>160068727.43200001</v>
      </c>
      <c r="N21" s="384">
        <v>0</v>
      </c>
      <c r="O21" s="384">
        <v>0</v>
      </c>
      <c r="P21" s="384">
        <v>0</v>
      </c>
      <c r="Q21" s="384">
        <v>0</v>
      </c>
      <c r="R21" s="384">
        <v>0</v>
      </c>
      <c r="S21" s="385">
        <f t="shared" si="0"/>
        <v>160172779.34</v>
      </c>
    </row>
    <row r="22" spans="1:19" ht="13.5" thickBot="1">
      <c r="A22" s="93"/>
      <c r="B22" s="94" t="s">
        <v>108</v>
      </c>
      <c r="C22" s="95">
        <f>SUM(C8:C21)</f>
        <v>540233959.45599997</v>
      </c>
      <c r="D22" s="95">
        <f t="shared" ref="D22:J22" si="1">SUM(D8:D21)</f>
        <v>0</v>
      </c>
      <c r="E22" s="95">
        <f t="shared" si="1"/>
        <v>171167966.60110697</v>
      </c>
      <c r="F22" s="95">
        <f t="shared" si="1"/>
        <v>0</v>
      </c>
      <c r="G22" s="95">
        <f t="shared" si="1"/>
        <v>357736092.70753229</v>
      </c>
      <c r="H22" s="95">
        <f t="shared" si="1"/>
        <v>0</v>
      </c>
      <c r="I22" s="95">
        <f t="shared" si="1"/>
        <v>4396507.5884805704</v>
      </c>
      <c r="J22" s="95">
        <f t="shared" si="1"/>
        <v>0</v>
      </c>
      <c r="K22" s="95">
        <f t="shared" ref="K22:S22" si="2">SUM(K8:K21)</f>
        <v>1213086824.1426756</v>
      </c>
      <c r="L22" s="95">
        <f t="shared" si="2"/>
        <v>17490899.546126496</v>
      </c>
      <c r="M22" s="95">
        <f t="shared" si="2"/>
        <v>744537851.1370151</v>
      </c>
      <c r="N22" s="95">
        <f t="shared" si="2"/>
        <v>41532867.505804494</v>
      </c>
      <c r="O22" s="95">
        <f t="shared" si="2"/>
        <v>166885830.35461316</v>
      </c>
      <c r="P22" s="95">
        <f t="shared" si="2"/>
        <v>0</v>
      </c>
      <c r="Q22" s="95">
        <f t="shared" si="2"/>
        <v>2066880</v>
      </c>
      <c r="R22" s="95">
        <f t="shared" si="2"/>
        <v>0</v>
      </c>
      <c r="S22" s="386">
        <f t="shared" si="2"/>
        <v>2126139436.5034387</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scale="2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85" zoomScaleNormal="85" zoomScaleSheetLayoutView="85" workbookViewId="0">
      <pane xSplit="2" ySplit="6" topLeftCell="S7" activePane="bottomRight" state="frozen"/>
      <selection activeCell="G25" sqref="G25"/>
      <selection pane="topRight" activeCell="G25" sqref="G25"/>
      <selection pane="bottomLeft" activeCell="G25" sqref="G25"/>
      <selection pane="bottomRight" activeCell="G25" sqref="G25"/>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8"/>
  </cols>
  <sheetData>
    <row r="1" spans="1:22">
      <c r="A1" s="2" t="s">
        <v>30</v>
      </c>
      <c r="B1" s="3" t="str">
        <f>'Info '!C2</f>
        <v>JSC "Liberty Bank"</v>
      </c>
    </row>
    <row r="2" spans="1:22">
      <c r="A2" s="2" t="s">
        <v>31</v>
      </c>
      <c r="B2" s="358">
        <f>'1. key ratios '!B2</f>
        <v>44651</v>
      </c>
    </row>
    <row r="4" spans="1:22" ht="13.5" thickBot="1">
      <c r="A4" s="4" t="s">
        <v>365</v>
      </c>
      <c r="B4" s="96" t="s">
        <v>94</v>
      </c>
      <c r="V4" s="9" t="s">
        <v>73</v>
      </c>
    </row>
    <row r="5" spans="1:22" ht="12.75" customHeight="1">
      <c r="A5" s="97"/>
      <c r="B5" s="98"/>
      <c r="C5" s="752" t="s">
        <v>276</v>
      </c>
      <c r="D5" s="753"/>
      <c r="E5" s="753"/>
      <c r="F5" s="753"/>
      <c r="G5" s="753"/>
      <c r="H5" s="753"/>
      <c r="I5" s="753"/>
      <c r="J5" s="753"/>
      <c r="K5" s="753"/>
      <c r="L5" s="754"/>
      <c r="M5" s="755" t="s">
        <v>277</v>
      </c>
      <c r="N5" s="756"/>
      <c r="O5" s="756"/>
      <c r="P5" s="756"/>
      <c r="Q5" s="756"/>
      <c r="R5" s="756"/>
      <c r="S5" s="757"/>
      <c r="T5" s="760" t="s">
        <v>363</v>
      </c>
      <c r="U5" s="760" t="s">
        <v>364</v>
      </c>
      <c r="V5" s="758" t="s">
        <v>120</v>
      </c>
    </row>
    <row r="6" spans="1:22" s="34" customFormat="1" ht="102">
      <c r="A6" s="31"/>
      <c r="B6" s="99"/>
      <c r="C6" s="100" t="s">
        <v>109</v>
      </c>
      <c r="D6" s="155" t="s">
        <v>110</v>
      </c>
      <c r="E6" s="126" t="s">
        <v>279</v>
      </c>
      <c r="F6" s="126" t="s">
        <v>280</v>
      </c>
      <c r="G6" s="155" t="s">
        <v>283</v>
      </c>
      <c r="H6" s="155" t="s">
        <v>278</v>
      </c>
      <c r="I6" s="155" t="s">
        <v>111</v>
      </c>
      <c r="J6" s="155" t="s">
        <v>112</v>
      </c>
      <c r="K6" s="101" t="s">
        <v>113</v>
      </c>
      <c r="L6" s="102" t="s">
        <v>114</v>
      </c>
      <c r="M6" s="100" t="s">
        <v>281</v>
      </c>
      <c r="N6" s="101" t="s">
        <v>115</v>
      </c>
      <c r="O6" s="101" t="s">
        <v>116</v>
      </c>
      <c r="P6" s="101" t="s">
        <v>117</v>
      </c>
      <c r="Q6" s="101" t="s">
        <v>118</v>
      </c>
      <c r="R6" s="101" t="s">
        <v>119</v>
      </c>
      <c r="S6" s="173" t="s">
        <v>282</v>
      </c>
      <c r="T6" s="761"/>
      <c r="U6" s="761"/>
      <c r="V6" s="759"/>
    </row>
    <row r="7" spans="1:22" s="92" customFormat="1">
      <c r="A7" s="103">
        <v>1</v>
      </c>
      <c r="B7" s="1" t="s">
        <v>95</v>
      </c>
      <c r="C7" s="104"/>
      <c r="D7" s="375"/>
      <c r="E7" s="91"/>
      <c r="F7" s="91"/>
      <c r="G7" s="91"/>
      <c r="H7" s="91"/>
      <c r="I7" s="91"/>
      <c r="J7" s="91"/>
      <c r="K7" s="91"/>
      <c r="L7" s="105"/>
      <c r="M7" s="104"/>
      <c r="N7" s="91"/>
      <c r="O7" s="91"/>
      <c r="P7" s="91"/>
      <c r="Q7" s="91"/>
      <c r="R7" s="91"/>
      <c r="S7" s="105"/>
      <c r="T7" s="376"/>
      <c r="U7" s="376"/>
      <c r="V7" s="106">
        <f>SUM(C7:S7)</f>
        <v>0</v>
      </c>
    </row>
    <row r="8" spans="1:22" s="92" customFormat="1">
      <c r="A8" s="103">
        <v>2</v>
      </c>
      <c r="B8" s="1" t="s">
        <v>96</v>
      </c>
      <c r="C8" s="104"/>
      <c r="D8" s="375"/>
      <c r="E8" s="91"/>
      <c r="F8" s="91"/>
      <c r="G8" s="91"/>
      <c r="H8" s="91"/>
      <c r="I8" s="91"/>
      <c r="J8" s="91"/>
      <c r="K8" s="91"/>
      <c r="L8" s="105"/>
      <c r="M8" s="104"/>
      <c r="N8" s="91"/>
      <c r="O8" s="91"/>
      <c r="P8" s="91"/>
      <c r="Q8" s="91"/>
      <c r="R8" s="91"/>
      <c r="S8" s="105"/>
      <c r="T8" s="376"/>
      <c r="U8" s="376"/>
      <c r="V8" s="106">
        <f t="shared" ref="V8:V20" si="0">SUM(C8:S8)</f>
        <v>0</v>
      </c>
    </row>
    <row r="9" spans="1:22" s="92" customFormat="1">
      <c r="A9" s="103">
        <v>3</v>
      </c>
      <c r="B9" s="1" t="s">
        <v>269</v>
      </c>
      <c r="C9" s="104"/>
      <c r="D9" s="375"/>
      <c r="E9" s="91"/>
      <c r="F9" s="91"/>
      <c r="G9" s="91"/>
      <c r="H9" s="91"/>
      <c r="I9" s="91"/>
      <c r="J9" s="91"/>
      <c r="K9" s="91"/>
      <c r="L9" s="105"/>
      <c r="M9" s="104"/>
      <c r="N9" s="91"/>
      <c r="O9" s="91"/>
      <c r="P9" s="91"/>
      <c r="Q9" s="91"/>
      <c r="R9" s="91"/>
      <c r="S9" s="105"/>
      <c r="T9" s="376"/>
      <c r="U9" s="376"/>
      <c r="V9" s="106">
        <f t="shared" si="0"/>
        <v>0</v>
      </c>
    </row>
    <row r="10" spans="1:22" s="92" customFormat="1">
      <c r="A10" s="103">
        <v>4</v>
      </c>
      <c r="B10" s="1" t="s">
        <v>97</v>
      </c>
      <c r="C10" s="104"/>
      <c r="D10" s="375"/>
      <c r="E10" s="91"/>
      <c r="F10" s="91"/>
      <c r="G10" s="91"/>
      <c r="H10" s="91"/>
      <c r="I10" s="91"/>
      <c r="J10" s="91"/>
      <c r="K10" s="91"/>
      <c r="L10" s="105"/>
      <c r="M10" s="104"/>
      <c r="N10" s="91"/>
      <c r="O10" s="91"/>
      <c r="P10" s="91"/>
      <c r="Q10" s="91"/>
      <c r="R10" s="91"/>
      <c r="S10" s="105"/>
      <c r="T10" s="376"/>
      <c r="U10" s="376"/>
      <c r="V10" s="106">
        <f t="shared" si="0"/>
        <v>0</v>
      </c>
    </row>
    <row r="11" spans="1:22" s="92" customFormat="1">
      <c r="A11" s="103">
        <v>5</v>
      </c>
      <c r="B11" s="1" t="s">
        <v>98</v>
      </c>
      <c r="C11" s="104"/>
      <c r="D11" s="375"/>
      <c r="E11" s="91"/>
      <c r="F11" s="91"/>
      <c r="G11" s="91"/>
      <c r="H11" s="91"/>
      <c r="I11" s="91"/>
      <c r="J11" s="91"/>
      <c r="K11" s="91"/>
      <c r="L11" s="105"/>
      <c r="M11" s="104"/>
      <c r="N11" s="91"/>
      <c r="O11" s="91"/>
      <c r="P11" s="91"/>
      <c r="Q11" s="91"/>
      <c r="R11" s="91"/>
      <c r="S11" s="105"/>
      <c r="T11" s="376"/>
      <c r="U11" s="376"/>
      <c r="V11" s="106">
        <f t="shared" si="0"/>
        <v>0</v>
      </c>
    </row>
    <row r="12" spans="1:22" s="92" customFormat="1">
      <c r="A12" s="103">
        <v>6</v>
      </c>
      <c r="B12" s="1" t="s">
        <v>99</v>
      </c>
      <c r="C12" s="104"/>
      <c r="D12" s="375"/>
      <c r="E12" s="91"/>
      <c r="F12" s="91"/>
      <c r="G12" s="91"/>
      <c r="H12" s="91"/>
      <c r="I12" s="91"/>
      <c r="J12" s="91"/>
      <c r="K12" s="91"/>
      <c r="L12" s="105"/>
      <c r="M12" s="104"/>
      <c r="N12" s="91"/>
      <c r="O12" s="91"/>
      <c r="P12" s="91"/>
      <c r="Q12" s="91"/>
      <c r="R12" s="91"/>
      <c r="S12" s="105"/>
      <c r="T12" s="376"/>
      <c r="U12" s="376"/>
      <c r="V12" s="106">
        <f t="shared" si="0"/>
        <v>0</v>
      </c>
    </row>
    <row r="13" spans="1:22" s="92" customFormat="1">
      <c r="A13" s="103">
        <v>7</v>
      </c>
      <c r="B13" s="1" t="s">
        <v>100</v>
      </c>
      <c r="C13" s="104"/>
      <c r="D13" s="375"/>
      <c r="E13" s="91"/>
      <c r="F13" s="91"/>
      <c r="G13" s="91"/>
      <c r="H13" s="91"/>
      <c r="I13" s="91"/>
      <c r="J13" s="91"/>
      <c r="K13" s="91"/>
      <c r="L13" s="105"/>
      <c r="M13" s="104"/>
      <c r="N13" s="91"/>
      <c r="O13" s="91"/>
      <c r="P13" s="91">
        <v>20223933.16</v>
      </c>
      <c r="Q13" s="91"/>
      <c r="R13" s="91"/>
      <c r="S13" s="105"/>
      <c r="T13" s="376">
        <v>19276224.539999999</v>
      </c>
      <c r="U13" s="376">
        <v>947708.62</v>
      </c>
      <c r="V13" s="106">
        <f t="shared" si="0"/>
        <v>20223933.16</v>
      </c>
    </row>
    <row r="14" spans="1:22" s="92" customFormat="1">
      <c r="A14" s="103">
        <v>8</v>
      </c>
      <c r="B14" s="1" t="s">
        <v>101</v>
      </c>
      <c r="C14" s="104"/>
      <c r="D14" s="375"/>
      <c r="E14" s="91"/>
      <c r="F14" s="91"/>
      <c r="G14" s="91"/>
      <c r="H14" s="91"/>
      <c r="I14" s="91"/>
      <c r="J14" s="91"/>
      <c r="K14" s="91"/>
      <c r="L14" s="105"/>
      <c r="M14" s="104"/>
      <c r="N14" s="91"/>
      <c r="O14" s="91"/>
      <c r="P14" s="91">
        <v>14623561.352549125</v>
      </c>
      <c r="Q14" s="91"/>
      <c r="R14" s="91"/>
      <c r="S14" s="105"/>
      <c r="T14" s="376">
        <v>12810796.2075</v>
      </c>
      <c r="U14" s="376">
        <v>1812765.145049125</v>
      </c>
      <c r="V14" s="106">
        <f t="shared" si="0"/>
        <v>14623561.352549125</v>
      </c>
    </row>
    <row r="15" spans="1:22" s="92" customFormat="1">
      <c r="A15" s="103">
        <v>9</v>
      </c>
      <c r="B15" s="1" t="s">
        <v>102</v>
      </c>
      <c r="C15" s="104"/>
      <c r="D15" s="375"/>
      <c r="E15" s="91"/>
      <c r="F15" s="91"/>
      <c r="G15" s="91"/>
      <c r="H15" s="91"/>
      <c r="I15" s="91"/>
      <c r="J15" s="91"/>
      <c r="K15" s="91"/>
      <c r="L15" s="105"/>
      <c r="M15" s="104"/>
      <c r="N15" s="91"/>
      <c r="O15" s="91"/>
      <c r="P15" s="91">
        <v>175409.52799999961</v>
      </c>
      <c r="Q15" s="91"/>
      <c r="R15" s="91"/>
      <c r="S15" s="105"/>
      <c r="T15" s="376">
        <v>175409.52799999961</v>
      </c>
      <c r="U15" s="376"/>
      <c r="V15" s="106">
        <f t="shared" si="0"/>
        <v>175409.52799999961</v>
      </c>
    </row>
    <row r="16" spans="1:22" s="92" customFormat="1">
      <c r="A16" s="103">
        <v>10</v>
      </c>
      <c r="B16" s="1" t="s">
        <v>103</v>
      </c>
      <c r="C16" s="104"/>
      <c r="D16" s="375"/>
      <c r="E16" s="91"/>
      <c r="F16" s="91"/>
      <c r="G16" s="91"/>
      <c r="H16" s="91"/>
      <c r="I16" s="91"/>
      <c r="J16" s="91"/>
      <c r="K16" s="91"/>
      <c r="L16" s="105"/>
      <c r="M16" s="104"/>
      <c r="N16" s="91"/>
      <c r="O16" s="91"/>
      <c r="P16" s="91"/>
      <c r="Q16" s="91"/>
      <c r="R16" s="91"/>
      <c r="S16" s="105"/>
      <c r="T16" s="376"/>
      <c r="U16" s="376"/>
      <c r="V16" s="106">
        <f t="shared" si="0"/>
        <v>0</v>
      </c>
    </row>
    <row r="17" spans="1:22" s="92" customFormat="1">
      <c r="A17" s="103">
        <v>11</v>
      </c>
      <c r="B17" s="1" t="s">
        <v>104</v>
      </c>
      <c r="C17" s="104"/>
      <c r="D17" s="375"/>
      <c r="E17" s="91"/>
      <c r="F17" s="91"/>
      <c r="G17" s="91"/>
      <c r="H17" s="91"/>
      <c r="I17" s="91"/>
      <c r="J17" s="91"/>
      <c r="K17" s="91"/>
      <c r="L17" s="105"/>
      <c r="M17" s="104"/>
      <c r="N17" s="91"/>
      <c r="O17" s="91"/>
      <c r="P17" s="91"/>
      <c r="Q17" s="91"/>
      <c r="R17" s="91"/>
      <c r="S17" s="105"/>
      <c r="T17" s="376"/>
      <c r="U17" s="376"/>
      <c r="V17" s="106">
        <f t="shared" si="0"/>
        <v>0</v>
      </c>
    </row>
    <row r="18" spans="1:22" s="92" customFormat="1">
      <c r="A18" s="103">
        <v>12</v>
      </c>
      <c r="B18" s="1" t="s">
        <v>105</v>
      </c>
      <c r="C18" s="104"/>
      <c r="D18" s="375"/>
      <c r="E18" s="91"/>
      <c r="F18" s="91"/>
      <c r="G18" s="91"/>
      <c r="H18" s="91"/>
      <c r="I18" s="91"/>
      <c r="J18" s="91"/>
      <c r="K18" s="91"/>
      <c r="L18" s="105"/>
      <c r="M18" s="104"/>
      <c r="N18" s="91"/>
      <c r="O18" s="91"/>
      <c r="P18" s="91"/>
      <c r="Q18" s="91"/>
      <c r="R18" s="91"/>
      <c r="S18" s="105"/>
      <c r="T18" s="376"/>
      <c r="U18" s="376"/>
      <c r="V18" s="106">
        <f t="shared" si="0"/>
        <v>0</v>
      </c>
    </row>
    <row r="19" spans="1:22" s="92" customFormat="1">
      <c r="A19" s="103">
        <v>13</v>
      </c>
      <c r="B19" s="1" t="s">
        <v>106</v>
      </c>
      <c r="C19" s="104"/>
      <c r="D19" s="375"/>
      <c r="E19" s="91"/>
      <c r="F19" s="91"/>
      <c r="G19" s="91"/>
      <c r="H19" s="91"/>
      <c r="I19" s="91"/>
      <c r="J19" s="91"/>
      <c r="K19" s="91"/>
      <c r="L19" s="105"/>
      <c r="M19" s="104"/>
      <c r="N19" s="91"/>
      <c r="O19" s="91"/>
      <c r="P19" s="91"/>
      <c r="Q19" s="91"/>
      <c r="R19" s="91"/>
      <c r="S19" s="105"/>
      <c r="T19" s="376"/>
      <c r="U19" s="376"/>
      <c r="V19" s="106">
        <f t="shared" si="0"/>
        <v>0</v>
      </c>
    </row>
    <row r="20" spans="1:22" s="92" customFormat="1">
      <c r="A20" s="103">
        <v>14</v>
      </c>
      <c r="B20" s="1" t="s">
        <v>107</v>
      </c>
      <c r="C20" s="104"/>
      <c r="D20" s="375"/>
      <c r="E20" s="91"/>
      <c r="F20" s="91"/>
      <c r="G20" s="91"/>
      <c r="H20" s="91"/>
      <c r="I20" s="91"/>
      <c r="J20" s="91"/>
      <c r="K20" s="91"/>
      <c r="L20" s="105"/>
      <c r="M20" s="104"/>
      <c r="N20" s="91"/>
      <c r="O20" s="91"/>
      <c r="P20" s="91"/>
      <c r="Q20" s="91"/>
      <c r="R20" s="91"/>
      <c r="S20" s="105"/>
      <c r="T20" s="376"/>
      <c r="U20" s="376"/>
      <c r="V20" s="106">
        <f t="shared" si="0"/>
        <v>0</v>
      </c>
    </row>
    <row r="21" spans="1:22" ht="13.5" thickBot="1">
      <c r="A21" s="93"/>
      <c r="B21" s="107" t="s">
        <v>108</v>
      </c>
      <c r="C21" s="108">
        <f>SUM(C7:C20)</f>
        <v>0</v>
      </c>
      <c r="D21" s="95">
        <f t="shared" ref="D21:V21" si="1">SUM(D7:D20)</f>
        <v>0</v>
      </c>
      <c r="E21" s="95">
        <f t="shared" si="1"/>
        <v>0</v>
      </c>
      <c r="F21" s="95">
        <f t="shared" si="1"/>
        <v>0</v>
      </c>
      <c r="G21" s="95">
        <f t="shared" si="1"/>
        <v>0</v>
      </c>
      <c r="H21" s="95">
        <f t="shared" si="1"/>
        <v>0</v>
      </c>
      <c r="I21" s="95">
        <f t="shared" si="1"/>
        <v>0</v>
      </c>
      <c r="J21" s="95">
        <f t="shared" si="1"/>
        <v>0</v>
      </c>
      <c r="K21" s="95">
        <f t="shared" si="1"/>
        <v>0</v>
      </c>
      <c r="L21" s="109">
        <f t="shared" si="1"/>
        <v>0</v>
      </c>
      <c r="M21" s="108">
        <f t="shared" si="1"/>
        <v>0</v>
      </c>
      <c r="N21" s="95">
        <f t="shared" si="1"/>
        <v>0</v>
      </c>
      <c r="O21" s="95">
        <f t="shared" si="1"/>
        <v>0</v>
      </c>
      <c r="P21" s="95">
        <f t="shared" si="1"/>
        <v>35022904.040549122</v>
      </c>
      <c r="Q21" s="95">
        <f t="shared" si="1"/>
        <v>0</v>
      </c>
      <c r="R21" s="95">
        <f t="shared" si="1"/>
        <v>0</v>
      </c>
      <c r="S21" s="109">
        <f>SUM(S7:S20)</f>
        <v>0</v>
      </c>
      <c r="T21" s="109">
        <f>SUM(T7:T20)</f>
        <v>32262430.2755</v>
      </c>
      <c r="U21" s="109">
        <f t="shared" ref="U21" si="2">SUM(U7:U20)</f>
        <v>2760473.7650491251</v>
      </c>
      <c r="V21" s="110">
        <f t="shared" si="1"/>
        <v>35022904.040549122</v>
      </c>
    </row>
    <row r="24" spans="1:22">
      <c r="A24" s="6"/>
      <c r="B24" s="6"/>
      <c r="C24" s="13"/>
      <c r="D24" s="13"/>
      <c r="E24" s="13"/>
    </row>
    <row r="25" spans="1:22">
      <c r="A25" s="111"/>
      <c r="B25" s="111"/>
      <c r="C25" s="6"/>
      <c r="D25" s="13"/>
      <c r="E25" s="13"/>
    </row>
    <row r="26" spans="1:22">
      <c r="A26" s="111"/>
      <c r="B26" s="14"/>
      <c r="C26" s="6"/>
      <c r="D26" s="13"/>
      <c r="E26" s="13"/>
    </row>
    <row r="27" spans="1:22">
      <c r="A27" s="111"/>
      <c r="B27" s="111"/>
      <c r="C27" s="6"/>
      <c r="D27" s="13"/>
      <c r="E27" s="13"/>
    </row>
    <row r="28" spans="1:22">
      <c r="A28" s="111"/>
      <c r="B28" s="14"/>
      <c r="C28" s="6"/>
      <c r="D28" s="13"/>
      <c r="E28" s="13"/>
    </row>
  </sheetData>
  <mergeCells count="5">
    <mergeCell ref="C5:L5"/>
    <mergeCell ref="M5:S5"/>
    <mergeCell ref="V5:V6"/>
    <mergeCell ref="T5:T6"/>
    <mergeCell ref="U5:U6"/>
  </mergeCells>
  <pageMargins left="0.7" right="0.7" top="0.75" bottom="0.75" header="0.3" footer="0.3"/>
  <pageSetup paperSize="9" scale="1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85" zoomScaleNormal="85" workbookViewId="0">
      <pane xSplit="1" ySplit="7" topLeftCell="B8" activePane="bottomRight" state="frozen"/>
      <selection activeCell="G25" sqref="G25"/>
      <selection pane="topRight" activeCell="G25" sqref="G25"/>
      <selection pane="bottomLeft" activeCell="G25" sqref="G25"/>
      <selection pane="bottomRight" activeCell="G25" sqref="G25"/>
    </sheetView>
  </sheetViews>
  <sheetFormatPr defaultColWidth="9.140625" defaultRowHeight="12.75"/>
  <cols>
    <col min="1" max="1" width="10.5703125" style="4" bestFit="1" customWidth="1"/>
    <col min="2" max="2" width="76.85546875" style="4" customWidth="1"/>
    <col min="3" max="3" width="14.85546875" style="181" customWidth="1"/>
    <col min="4" max="4" width="14.85546875" style="181" bestFit="1" customWidth="1"/>
    <col min="5" max="5" width="17.7109375" style="181" customWidth="1"/>
    <col min="6" max="6" width="15.85546875" style="181" customWidth="1"/>
    <col min="7" max="7" width="17.42578125" style="181" customWidth="1"/>
    <col min="8" max="8" width="15.28515625" style="181" customWidth="1"/>
    <col min="9" max="16384" width="9.140625" style="8"/>
  </cols>
  <sheetData>
    <row r="1" spans="1:9">
      <c r="A1" s="2" t="s">
        <v>30</v>
      </c>
      <c r="B1" s="4" t="str">
        <f>'Info '!C2</f>
        <v>JSC "Liberty Bank"</v>
      </c>
      <c r="C1" s="3"/>
    </row>
    <row r="2" spans="1:9">
      <c r="A2" s="2" t="s">
        <v>31</v>
      </c>
      <c r="B2" s="359">
        <f>'1. key ratios '!B2</f>
        <v>44651</v>
      </c>
      <c r="C2" s="279"/>
    </row>
    <row r="4" spans="1:9" ht="13.5" thickBot="1">
      <c r="A4" s="2" t="s">
        <v>252</v>
      </c>
      <c r="B4" s="96" t="s">
        <v>375</v>
      </c>
    </row>
    <row r="5" spans="1:9">
      <c r="A5" s="97"/>
      <c r="B5" s="112"/>
      <c r="C5" s="367" t="s">
        <v>0</v>
      </c>
      <c r="D5" s="367" t="s">
        <v>1</v>
      </c>
      <c r="E5" s="367" t="s">
        <v>2</v>
      </c>
      <c r="F5" s="367" t="s">
        <v>3</v>
      </c>
      <c r="G5" s="368" t="s">
        <v>4</v>
      </c>
      <c r="H5" s="369" t="s">
        <v>5</v>
      </c>
      <c r="I5" s="113"/>
    </row>
    <row r="6" spans="1:9" s="113" customFormat="1" ht="12.75" customHeight="1">
      <c r="A6" s="114"/>
      <c r="B6" s="764" t="s">
        <v>251</v>
      </c>
      <c r="C6" s="766" t="s">
        <v>367</v>
      </c>
      <c r="D6" s="768" t="s">
        <v>366</v>
      </c>
      <c r="E6" s="769"/>
      <c r="F6" s="766" t="s">
        <v>371</v>
      </c>
      <c r="G6" s="766" t="s">
        <v>372</v>
      </c>
      <c r="H6" s="762" t="s">
        <v>370</v>
      </c>
    </row>
    <row r="7" spans="1:9" ht="38.25">
      <c r="A7" s="116"/>
      <c r="B7" s="765"/>
      <c r="C7" s="767"/>
      <c r="D7" s="436" t="s">
        <v>369</v>
      </c>
      <c r="E7" s="436" t="s">
        <v>368</v>
      </c>
      <c r="F7" s="767"/>
      <c r="G7" s="767"/>
      <c r="H7" s="763"/>
      <c r="I7" s="113"/>
    </row>
    <row r="8" spans="1:9">
      <c r="A8" s="114">
        <v>1</v>
      </c>
      <c r="B8" s="383" t="s">
        <v>95</v>
      </c>
      <c r="C8" s="387">
        <v>335454309.80702305</v>
      </c>
      <c r="D8" s="388"/>
      <c r="E8" s="387"/>
      <c r="F8" s="387">
        <v>66318224.987023003</v>
      </c>
      <c r="G8" s="437">
        <v>66318224.987023003</v>
      </c>
      <c r="H8" s="438">
        <f>G8/(C8+E8)</f>
        <v>0.19769674452885674</v>
      </c>
    </row>
    <row r="9" spans="1:9" ht="15" customHeight="1">
      <c r="A9" s="114">
        <v>2</v>
      </c>
      <c r="B9" s="383" t="s">
        <v>96</v>
      </c>
      <c r="C9" s="387"/>
      <c r="D9" s="388"/>
      <c r="E9" s="387"/>
      <c r="F9" s="387"/>
      <c r="G9" s="437"/>
      <c r="H9" s="439" t="s">
        <v>760</v>
      </c>
    </row>
    <row r="10" spans="1:9">
      <c r="A10" s="114">
        <v>3</v>
      </c>
      <c r="B10" s="383" t="s">
        <v>269</v>
      </c>
      <c r="C10" s="387"/>
      <c r="D10" s="388"/>
      <c r="E10" s="387"/>
      <c r="F10" s="387"/>
      <c r="G10" s="437"/>
      <c r="H10" s="439" t="s">
        <v>760</v>
      </c>
    </row>
    <row r="11" spans="1:9">
      <c r="A11" s="114">
        <v>4</v>
      </c>
      <c r="B11" s="383" t="s">
        <v>97</v>
      </c>
      <c r="C11" s="387"/>
      <c r="D11" s="388"/>
      <c r="E11" s="387"/>
      <c r="F11" s="387"/>
      <c r="G11" s="437"/>
      <c r="H11" s="439" t="s">
        <v>760</v>
      </c>
    </row>
    <row r="12" spans="1:9">
      <c r="A12" s="114">
        <v>5</v>
      </c>
      <c r="B12" s="383" t="s">
        <v>98</v>
      </c>
      <c r="C12" s="387"/>
      <c r="D12" s="388"/>
      <c r="E12" s="387"/>
      <c r="F12" s="387"/>
      <c r="G12" s="437"/>
      <c r="H12" s="439" t="s">
        <v>760</v>
      </c>
    </row>
    <row r="13" spans="1:9">
      <c r="A13" s="114">
        <v>6</v>
      </c>
      <c r="B13" s="383" t="s">
        <v>99</v>
      </c>
      <c r="C13" s="387">
        <v>174556076.22358754</v>
      </c>
      <c r="D13" s="388"/>
      <c r="E13" s="387"/>
      <c r="F13" s="387">
        <v>36502356.70846168</v>
      </c>
      <c r="G13" s="437">
        <v>36502356.70846168</v>
      </c>
      <c r="H13" s="438">
        <f t="shared" ref="H13:H21" si="0">G13/(C13+E13)</f>
        <v>0.20911535993571539</v>
      </c>
    </row>
    <row r="14" spans="1:9">
      <c r="A14" s="114">
        <v>7</v>
      </c>
      <c r="B14" s="383" t="s">
        <v>100</v>
      </c>
      <c r="C14" s="387">
        <v>427648039.81029421</v>
      </c>
      <c r="D14" s="388">
        <v>137038209.554122</v>
      </c>
      <c r="E14" s="387">
        <v>41532867.505804494</v>
      </c>
      <c r="F14" s="387">
        <v>469180907.31609845</v>
      </c>
      <c r="G14" s="437">
        <v>448956974.15609848</v>
      </c>
      <c r="H14" s="438">
        <f t="shared" si="0"/>
        <v>0.95689523413113897</v>
      </c>
    </row>
    <row r="15" spans="1:9">
      <c r="A15" s="114">
        <v>8</v>
      </c>
      <c r="B15" s="383" t="s">
        <v>101</v>
      </c>
      <c r="C15" s="387">
        <v>1213086824.1426756</v>
      </c>
      <c r="D15" s="388">
        <v>63636699.879583985</v>
      </c>
      <c r="E15" s="387">
        <v>17490899.5461265</v>
      </c>
      <c r="F15" s="387">
        <v>922933292.76660192</v>
      </c>
      <c r="G15" s="437">
        <v>908309731.41405284</v>
      </c>
      <c r="H15" s="438">
        <f t="shared" si="0"/>
        <v>0.73811650733550338</v>
      </c>
    </row>
    <row r="16" spans="1:9">
      <c r="A16" s="114">
        <v>9</v>
      </c>
      <c r="B16" s="383" t="s">
        <v>102</v>
      </c>
      <c r="C16" s="387">
        <v>357736092.70753229</v>
      </c>
      <c r="D16" s="388"/>
      <c r="E16" s="387"/>
      <c r="F16" s="387">
        <v>125207632.44763629</v>
      </c>
      <c r="G16" s="437">
        <v>125032222.91963629</v>
      </c>
      <c r="H16" s="438">
        <f t="shared" si="0"/>
        <v>0.349509667792611</v>
      </c>
    </row>
    <row r="17" spans="1:8">
      <c r="A17" s="114">
        <v>10</v>
      </c>
      <c r="B17" s="383" t="s">
        <v>103</v>
      </c>
      <c r="C17" s="387">
        <v>7513089.6449999958</v>
      </c>
      <c r="D17" s="388"/>
      <c r="E17" s="387"/>
      <c r="F17" s="387">
        <v>7647016.7379999962</v>
      </c>
      <c r="G17" s="437">
        <v>7647016.7379999962</v>
      </c>
      <c r="H17" s="438">
        <f t="shared" si="0"/>
        <v>1.0178258345538482</v>
      </c>
    </row>
    <row r="18" spans="1:8">
      <c r="A18" s="114">
        <v>11</v>
      </c>
      <c r="B18" s="383" t="s">
        <v>104</v>
      </c>
      <c r="C18" s="387">
        <v>252430618.04331115</v>
      </c>
      <c r="D18" s="388"/>
      <c r="E18" s="387"/>
      <c r="F18" s="387">
        <v>338177226.19961768</v>
      </c>
      <c r="G18" s="437">
        <v>338177226.19961768</v>
      </c>
      <c r="H18" s="438">
        <f t="shared" si="0"/>
        <v>1.3396838656933228</v>
      </c>
    </row>
    <row r="19" spans="1:8">
      <c r="A19" s="114">
        <v>12</v>
      </c>
      <c r="B19" s="383" t="s">
        <v>105</v>
      </c>
      <c r="C19" s="387">
        <v>0</v>
      </c>
      <c r="D19" s="388"/>
      <c r="E19" s="387"/>
      <c r="F19" s="387">
        <v>0</v>
      </c>
      <c r="G19" s="437">
        <v>0</v>
      </c>
      <c r="H19" s="439" t="s">
        <v>760</v>
      </c>
    </row>
    <row r="20" spans="1:8">
      <c r="A20" s="114">
        <v>13</v>
      </c>
      <c r="B20" s="383" t="s">
        <v>246</v>
      </c>
      <c r="C20" s="387">
        <v>0</v>
      </c>
      <c r="D20" s="388"/>
      <c r="E20" s="387"/>
      <c r="F20" s="387">
        <v>0</v>
      </c>
      <c r="G20" s="437">
        <v>0</v>
      </c>
      <c r="H20" s="439" t="s">
        <v>760</v>
      </c>
    </row>
    <row r="21" spans="1:8">
      <c r="A21" s="114">
        <v>14</v>
      </c>
      <c r="B21" s="383" t="s">
        <v>107</v>
      </c>
      <c r="C21" s="387">
        <v>431686861.60800004</v>
      </c>
      <c r="D21" s="388"/>
      <c r="E21" s="387"/>
      <c r="F21" s="387">
        <v>160172779.34</v>
      </c>
      <c r="G21" s="437">
        <v>160172779.34</v>
      </c>
      <c r="H21" s="438">
        <f t="shared" si="0"/>
        <v>0.37103927310497437</v>
      </c>
    </row>
    <row r="22" spans="1:8" ht="13.5" thickBot="1">
      <c r="A22" s="117"/>
      <c r="B22" s="118" t="s">
        <v>108</v>
      </c>
      <c r="C22" s="182">
        <f>SUM(C8:C21)</f>
        <v>3200111911.9874239</v>
      </c>
      <c r="D22" s="182">
        <f>SUM(D8:D21)</f>
        <v>200674909.43370599</v>
      </c>
      <c r="E22" s="182">
        <f>SUM(E8:E21)</f>
        <v>59023767.051930994</v>
      </c>
      <c r="F22" s="182">
        <f>SUM(F8:F21)</f>
        <v>2126139436.5034387</v>
      </c>
      <c r="G22" s="182">
        <f>SUM(G8:G21)</f>
        <v>2091116532.4628897</v>
      </c>
      <c r="H22" s="183">
        <f>G22/(C22+E22)</f>
        <v>0.64161690042902908</v>
      </c>
    </row>
  </sheetData>
  <mergeCells count="6">
    <mergeCell ref="H6:H7"/>
    <mergeCell ref="B6:B7"/>
    <mergeCell ref="C6:C7"/>
    <mergeCell ref="D6:E6"/>
    <mergeCell ref="F6:F7"/>
    <mergeCell ref="G6:G7"/>
  </mergeCells>
  <pageMargins left="0.7" right="0.7" top="0.75" bottom="0.75" header="0.3" footer="0.3"/>
  <pageSetup paperSize="9" scale="4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85" zoomScaleNormal="85" workbookViewId="0">
      <pane xSplit="2" ySplit="6" topLeftCell="C7" activePane="bottomRight" state="frozen"/>
      <selection activeCell="G25" sqref="G25"/>
      <selection pane="topRight" activeCell="G25" sqref="G25"/>
      <selection pane="bottomLeft" activeCell="G25" sqref="G25"/>
      <selection pane="bottomRight" activeCell="G25" sqref="G25"/>
    </sheetView>
  </sheetViews>
  <sheetFormatPr defaultColWidth="9.140625" defaultRowHeight="12.75"/>
  <cols>
    <col min="1" max="1" width="10.5703125" style="442" bestFit="1" customWidth="1"/>
    <col min="2" max="2" width="86.85546875" style="442" customWidth="1"/>
    <col min="3" max="11" width="16.85546875" style="442" customWidth="1"/>
    <col min="12" max="16384" width="9.140625" style="442"/>
  </cols>
  <sheetData>
    <row r="1" spans="1:11">
      <c r="A1" s="442" t="s">
        <v>30</v>
      </c>
      <c r="B1" s="441" t="str">
        <f>'Info '!C2</f>
        <v>JSC "Liberty Bank"</v>
      </c>
    </row>
    <row r="2" spans="1:11">
      <c r="A2" s="442" t="s">
        <v>31</v>
      </c>
      <c r="B2" s="443">
        <f>'1. key ratios '!B2</f>
        <v>44651</v>
      </c>
      <c r="C2" s="585"/>
      <c r="D2" s="585"/>
    </row>
    <row r="3" spans="1:11">
      <c r="B3" s="585"/>
      <c r="C3" s="585"/>
      <c r="D3" s="585"/>
    </row>
    <row r="4" spans="1:11" ht="13.5" thickBot="1">
      <c r="A4" s="442" t="s">
        <v>248</v>
      </c>
      <c r="B4" s="639" t="s">
        <v>376</v>
      </c>
      <c r="C4" s="585"/>
      <c r="D4" s="585"/>
    </row>
    <row r="5" spans="1:11" ht="30" customHeight="1">
      <c r="A5" s="770"/>
      <c r="B5" s="771"/>
      <c r="C5" s="772" t="s">
        <v>428</v>
      </c>
      <c r="D5" s="772"/>
      <c r="E5" s="772"/>
      <c r="F5" s="772" t="s">
        <v>429</v>
      </c>
      <c r="G5" s="772"/>
      <c r="H5" s="772"/>
      <c r="I5" s="772" t="s">
        <v>430</v>
      </c>
      <c r="J5" s="772"/>
      <c r="K5" s="773"/>
    </row>
    <row r="6" spans="1:11">
      <c r="A6" s="640"/>
      <c r="B6" s="641"/>
      <c r="C6" s="615" t="s">
        <v>69</v>
      </c>
      <c r="D6" s="615" t="s">
        <v>70</v>
      </c>
      <c r="E6" s="615" t="s">
        <v>71</v>
      </c>
      <c r="F6" s="615" t="s">
        <v>69</v>
      </c>
      <c r="G6" s="615" t="s">
        <v>70</v>
      </c>
      <c r="H6" s="615" t="s">
        <v>71</v>
      </c>
      <c r="I6" s="615" t="s">
        <v>69</v>
      </c>
      <c r="J6" s="615" t="s">
        <v>70</v>
      </c>
      <c r="K6" s="616" t="s">
        <v>71</v>
      </c>
    </row>
    <row r="7" spans="1:11">
      <c r="A7" s="642" t="s">
        <v>379</v>
      </c>
      <c r="B7" s="617"/>
      <c r="C7" s="617"/>
      <c r="D7" s="617"/>
      <c r="E7" s="617"/>
      <c r="F7" s="617"/>
      <c r="G7" s="617"/>
      <c r="H7" s="617"/>
      <c r="I7" s="617"/>
      <c r="J7" s="617"/>
      <c r="K7" s="618"/>
    </row>
    <row r="8" spans="1:11">
      <c r="A8" s="643">
        <v>1</v>
      </c>
      <c r="B8" s="644" t="s">
        <v>377</v>
      </c>
      <c r="C8" s="619"/>
      <c r="D8" s="619"/>
      <c r="E8" s="619"/>
      <c r="F8" s="620">
        <v>427772778.10478729</v>
      </c>
      <c r="G8" s="620">
        <v>341266254.49373221</v>
      </c>
      <c r="H8" s="620">
        <v>769039032.59851944</v>
      </c>
      <c r="I8" s="620">
        <v>413292684.39056498</v>
      </c>
      <c r="J8" s="620">
        <v>135307578.73048925</v>
      </c>
      <c r="K8" s="621">
        <v>548600263.12105405</v>
      </c>
    </row>
    <row r="9" spans="1:11">
      <c r="A9" s="642" t="s">
        <v>380</v>
      </c>
      <c r="B9" s="617"/>
      <c r="C9" s="617"/>
      <c r="D9" s="617"/>
      <c r="E9" s="617"/>
      <c r="F9" s="620"/>
      <c r="G9" s="620"/>
      <c r="H9" s="620"/>
      <c r="I9" s="620"/>
      <c r="J9" s="620"/>
      <c r="K9" s="621"/>
    </row>
    <row r="10" spans="1:11">
      <c r="A10" s="541">
        <v>2</v>
      </c>
      <c r="B10" s="645" t="s">
        <v>388</v>
      </c>
      <c r="C10" s="622">
        <v>787335630.69831085</v>
      </c>
      <c r="D10" s="622">
        <v>417588986.90926301</v>
      </c>
      <c r="E10" s="622">
        <v>1204924617.6075742</v>
      </c>
      <c r="F10" s="620">
        <v>126965594.77323106</v>
      </c>
      <c r="G10" s="620">
        <v>75033663.223827735</v>
      </c>
      <c r="H10" s="620">
        <v>201999257.99705887</v>
      </c>
      <c r="I10" s="620">
        <v>32344884.590833321</v>
      </c>
      <c r="J10" s="620">
        <v>19580835.890561149</v>
      </c>
      <c r="K10" s="621">
        <v>51925720.481394462</v>
      </c>
    </row>
    <row r="11" spans="1:11">
      <c r="A11" s="541">
        <v>3</v>
      </c>
      <c r="B11" s="645" t="s">
        <v>382</v>
      </c>
      <c r="C11" s="622">
        <v>761808438.14453351</v>
      </c>
      <c r="D11" s="622">
        <v>406312189.66398799</v>
      </c>
      <c r="E11" s="622">
        <v>1168120627.8085208</v>
      </c>
      <c r="F11" s="620">
        <v>308033454.15348613</v>
      </c>
      <c r="G11" s="620">
        <v>85696419.779733971</v>
      </c>
      <c r="H11" s="620">
        <v>393729873.93322015</v>
      </c>
      <c r="I11" s="620">
        <v>256588990.4668732</v>
      </c>
      <c r="J11" s="620">
        <v>67478122.003555894</v>
      </c>
      <c r="K11" s="621">
        <v>324067112.4704293</v>
      </c>
    </row>
    <row r="12" spans="1:11">
      <c r="A12" s="541">
        <v>4</v>
      </c>
      <c r="B12" s="645" t="s">
        <v>383</v>
      </c>
      <c r="C12" s="622"/>
      <c r="D12" s="622"/>
      <c r="E12" s="622">
        <v>0</v>
      </c>
      <c r="F12" s="620"/>
      <c r="G12" s="620"/>
      <c r="H12" s="620"/>
      <c r="I12" s="620"/>
      <c r="J12" s="620"/>
      <c r="K12" s="621"/>
    </row>
    <row r="13" spans="1:11">
      <c r="A13" s="541">
        <v>5</v>
      </c>
      <c r="B13" s="645" t="s">
        <v>391</v>
      </c>
      <c r="C13" s="622">
        <v>1181391.8740000001</v>
      </c>
      <c r="D13" s="622">
        <v>0</v>
      </c>
      <c r="E13" s="622">
        <v>1181391.8740000001</v>
      </c>
      <c r="F13" s="620">
        <v>18946.668111111107</v>
      </c>
      <c r="G13" s="620">
        <v>0</v>
      </c>
      <c r="H13" s="620">
        <v>18946.668111111107</v>
      </c>
      <c r="I13" s="620">
        <v>18946.668111111107</v>
      </c>
      <c r="J13" s="620">
        <v>0</v>
      </c>
      <c r="K13" s="621">
        <v>18946.668111111107</v>
      </c>
    </row>
    <row r="14" spans="1:11">
      <c r="A14" s="541">
        <v>6</v>
      </c>
      <c r="B14" s="645" t="s">
        <v>423</v>
      </c>
      <c r="C14" s="622">
        <v>46037793.793111116</v>
      </c>
      <c r="D14" s="622">
        <v>31222041.587137934</v>
      </c>
      <c r="E14" s="622">
        <v>77259835.380249023</v>
      </c>
      <c r="F14" s="620">
        <v>19735816.12691389</v>
      </c>
      <c r="G14" s="620">
        <v>21344033.2030522</v>
      </c>
      <c r="H14" s="620">
        <v>41079849.329966083</v>
      </c>
      <c r="I14" s="620">
        <v>6166346.6809500009</v>
      </c>
      <c r="J14" s="620">
        <v>6927550.6128604496</v>
      </c>
      <c r="K14" s="621">
        <v>13093897.293810455</v>
      </c>
    </row>
    <row r="15" spans="1:11">
      <c r="A15" s="541">
        <v>7</v>
      </c>
      <c r="B15" s="645" t="s">
        <v>424</v>
      </c>
      <c r="C15" s="622">
        <v>93579201.260694325</v>
      </c>
      <c r="D15" s="622">
        <v>53748920.129836589</v>
      </c>
      <c r="E15" s="622">
        <v>147328121.39053103</v>
      </c>
      <c r="F15" s="620">
        <v>39004501.623011105</v>
      </c>
      <c r="G15" s="620">
        <v>11607348.406644443</v>
      </c>
      <c r="H15" s="620">
        <v>50611850.029655553</v>
      </c>
      <c r="I15" s="620">
        <v>38304859.067111135</v>
      </c>
      <c r="J15" s="620">
        <v>11942938.791084461</v>
      </c>
      <c r="K15" s="621">
        <v>50247797.858195558</v>
      </c>
    </row>
    <row r="16" spans="1:11">
      <c r="A16" s="541">
        <v>8</v>
      </c>
      <c r="B16" s="646" t="s">
        <v>384</v>
      </c>
      <c r="C16" s="622">
        <v>1689942455.7706499</v>
      </c>
      <c r="D16" s="622">
        <v>908872138.29022551</v>
      </c>
      <c r="E16" s="622">
        <v>2598814594.0608754</v>
      </c>
      <c r="F16" s="620">
        <v>493758313.34475327</v>
      </c>
      <c r="G16" s="620">
        <v>193681464.61325833</v>
      </c>
      <c r="H16" s="620">
        <v>687439777.95801175</v>
      </c>
      <c r="I16" s="620">
        <v>333424027.47387874</v>
      </c>
      <c r="J16" s="620">
        <v>105929447.29806197</v>
      </c>
      <c r="K16" s="621">
        <v>439353474.77194071</v>
      </c>
    </row>
    <row r="17" spans="1:11">
      <c r="A17" s="642" t="s">
        <v>381</v>
      </c>
      <c r="B17" s="617"/>
      <c r="C17" s="622"/>
      <c r="D17" s="622"/>
      <c r="E17" s="622"/>
      <c r="F17" s="620"/>
      <c r="G17" s="620"/>
      <c r="H17" s="620"/>
      <c r="I17" s="620"/>
      <c r="J17" s="620"/>
      <c r="K17" s="621"/>
    </row>
    <row r="18" spans="1:11">
      <c r="A18" s="541">
        <v>9</v>
      </c>
      <c r="B18" s="645" t="s">
        <v>387</v>
      </c>
      <c r="C18" s="622">
        <v>7050000</v>
      </c>
      <c r="D18" s="622">
        <v>0</v>
      </c>
      <c r="E18" s="622">
        <v>7050000</v>
      </c>
      <c r="F18" s="620">
        <v>0</v>
      </c>
      <c r="G18" s="620">
        <v>0</v>
      </c>
      <c r="H18" s="620">
        <v>0</v>
      </c>
      <c r="I18" s="620">
        <v>0</v>
      </c>
      <c r="J18" s="620">
        <v>0</v>
      </c>
      <c r="K18" s="621">
        <v>0</v>
      </c>
    </row>
    <row r="19" spans="1:11">
      <c r="A19" s="541">
        <v>10</v>
      </c>
      <c r="B19" s="645" t="s">
        <v>425</v>
      </c>
      <c r="C19" s="622">
        <v>1413335901.4170923</v>
      </c>
      <c r="D19" s="622">
        <v>512202927.60703158</v>
      </c>
      <c r="E19" s="622">
        <v>1925538829.0241234</v>
      </c>
      <c r="F19" s="620">
        <v>71507273.289975345</v>
      </c>
      <c r="G19" s="620">
        <v>9056870.9700891022</v>
      </c>
      <c r="H19" s="620">
        <v>80564144.260064408</v>
      </c>
      <c r="I19" s="620">
        <v>85989846.857753098</v>
      </c>
      <c r="J19" s="620">
        <v>215467010.73460868</v>
      </c>
      <c r="K19" s="621">
        <v>301456857.59236175</v>
      </c>
    </row>
    <row r="20" spans="1:11">
      <c r="A20" s="541">
        <v>11</v>
      </c>
      <c r="B20" s="645" t="s">
        <v>386</v>
      </c>
      <c r="C20" s="622">
        <v>39800592.291739985</v>
      </c>
      <c r="D20" s="622">
        <v>3679991.7398333335</v>
      </c>
      <c r="E20" s="622">
        <v>43480584.031573325</v>
      </c>
      <c r="F20" s="620">
        <v>2472111.7183977775</v>
      </c>
      <c r="G20" s="620">
        <v>0</v>
      </c>
      <c r="H20" s="620">
        <v>2472111.7183977775</v>
      </c>
      <c r="I20" s="620">
        <v>2472111.7183977775</v>
      </c>
      <c r="J20" s="620">
        <v>0</v>
      </c>
      <c r="K20" s="621">
        <v>2472111.7183977775</v>
      </c>
    </row>
    <row r="21" spans="1:11" ht="13.5" thickBot="1">
      <c r="A21" s="550">
        <v>12</v>
      </c>
      <c r="B21" s="647" t="s">
        <v>385</v>
      </c>
      <c r="C21" s="623">
        <v>1460186493.7088323</v>
      </c>
      <c r="D21" s="623">
        <v>515882919.34686494</v>
      </c>
      <c r="E21" s="623">
        <v>1976069413.0556972</v>
      </c>
      <c r="F21" s="624">
        <v>73979385.008373126</v>
      </c>
      <c r="G21" s="624">
        <v>9056870.9700891022</v>
      </c>
      <c r="H21" s="624">
        <v>83036255.978462189</v>
      </c>
      <c r="I21" s="624">
        <v>88461958.576150879</v>
      </c>
      <c r="J21" s="624">
        <v>215467010.73460868</v>
      </c>
      <c r="K21" s="625">
        <v>303928969.31075954</v>
      </c>
    </row>
    <row r="22" spans="1:11" ht="38.25" customHeight="1" thickBot="1">
      <c r="A22" s="648"/>
      <c r="B22" s="626"/>
      <c r="C22" s="626"/>
      <c r="D22" s="626"/>
      <c r="E22" s="626"/>
      <c r="F22" s="774" t="s">
        <v>427</v>
      </c>
      <c r="G22" s="772"/>
      <c r="H22" s="772"/>
      <c r="I22" s="774" t="s">
        <v>392</v>
      </c>
      <c r="J22" s="772"/>
      <c r="K22" s="773"/>
    </row>
    <row r="23" spans="1:11">
      <c r="A23" s="649">
        <v>13</v>
      </c>
      <c r="B23" s="650" t="s">
        <v>377</v>
      </c>
      <c r="C23" s="627"/>
      <c r="D23" s="627"/>
      <c r="E23" s="627"/>
      <c r="F23" s="628">
        <v>427772778.10478729</v>
      </c>
      <c r="G23" s="628">
        <v>341266254.49373221</v>
      </c>
      <c r="H23" s="628">
        <v>769039032.59851956</v>
      </c>
      <c r="I23" s="629">
        <v>413292684.39056498</v>
      </c>
      <c r="J23" s="629">
        <v>135307578.73048925</v>
      </c>
      <c r="K23" s="630">
        <v>548600263.12105417</v>
      </c>
    </row>
    <row r="24" spans="1:11" ht="13.5" thickBot="1">
      <c r="A24" s="651">
        <v>14</v>
      </c>
      <c r="B24" s="652" t="s">
        <v>389</v>
      </c>
      <c r="C24" s="631"/>
      <c r="D24" s="632"/>
      <c r="E24" s="633"/>
      <c r="F24" s="634">
        <v>419778928.33638012</v>
      </c>
      <c r="G24" s="634">
        <v>184624593.64316922</v>
      </c>
      <c r="H24" s="634">
        <v>604403521.97954953</v>
      </c>
      <c r="I24" s="634">
        <v>244962068.89772785</v>
      </c>
      <c r="J24" s="634">
        <v>26482361.824515492</v>
      </c>
      <c r="K24" s="635">
        <v>135424505.46118116</v>
      </c>
    </row>
    <row r="25" spans="1:11" ht="13.5" thickBot="1">
      <c r="A25" s="653">
        <v>15</v>
      </c>
      <c r="B25" s="654" t="s">
        <v>390</v>
      </c>
      <c r="C25" s="636"/>
      <c r="D25" s="636"/>
      <c r="E25" s="636"/>
      <c r="F25" s="637">
        <v>1.0190429991331091</v>
      </c>
      <c r="G25" s="637">
        <v>1.8484333411902323</v>
      </c>
      <c r="H25" s="637">
        <v>1.2723933673975854</v>
      </c>
      <c r="I25" s="637">
        <v>1.6871701249515307</v>
      </c>
      <c r="J25" s="637">
        <v>5.1093471053337511</v>
      </c>
      <c r="K25" s="638">
        <v>4.0509674467912902</v>
      </c>
    </row>
    <row r="27" spans="1:11" ht="38.25">
      <c r="B27" s="569" t="s">
        <v>426</v>
      </c>
    </row>
  </sheetData>
  <mergeCells count="6">
    <mergeCell ref="A5:B5"/>
    <mergeCell ref="C5:E5"/>
    <mergeCell ref="F5:H5"/>
    <mergeCell ref="I5:K5"/>
    <mergeCell ref="F22:H22"/>
    <mergeCell ref="I22:K22"/>
  </mergeCells>
  <pageMargins left="0.7" right="0.7" top="0.75" bottom="0.75" header="0.3" footer="0.3"/>
  <pageSetup paperSize="9" scale="3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85" zoomScaleNormal="85" workbookViewId="0">
      <pane xSplit="1" ySplit="5" topLeftCell="B6" activePane="bottomRight" state="frozen"/>
      <selection activeCell="G25" sqref="G25"/>
      <selection pane="topRight" activeCell="G25" sqref="G25"/>
      <selection pane="bottomLeft" activeCell="G25" sqref="G25"/>
      <selection pane="bottomRight" activeCell="G25" sqref="G25"/>
    </sheetView>
  </sheetViews>
  <sheetFormatPr defaultColWidth="9.140625" defaultRowHeight="12.75"/>
  <cols>
    <col min="1" max="1" width="10.5703125" style="4" bestFit="1" customWidth="1"/>
    <col min="2" max="2" width="39" style="4" customWidth="1"/>
    <col min="3" max="3" width="15.5703125" style="4" customWidth="1"/>
    <col min="4" max="4" width="13.42578125" style="4" customWidth="1"/>
    <col min="5" max="5" width="18.28515625" style="4" bestFit="1" customWidth="1"/>
    <col min="6" max="13" width="12.7109375" style="4" customWidth="1"/>
    <col min="14" max="14" width="26.42578125" style="4" customWidth="1"/>
    <col min="15" max="16384" width="9.140625" style="8"/>
  </cols>
  <sheetData>
    <row r="1" spans="1:14">
      <c r="A1" s="4" t="s">
        <v>30</v>
      </c>
      <c r="B1" s="3" t="str">
        <f>'Info '!C2</f>
        <v>JSC "Liberty Bank"</v>
      </c>
    </row>
    <row r="2" spans="1:14" ht="14.25" customHeight="1">
      <c r="A2" s="4" t="s">
        <v>31</v>
      </c>
      <c r="B2" s="358">
        <f>'1. key ratios '!B2</f>
        <v>44651</v>
      </c>
    </row>
    <row r="3" spans="1:14" ht="14.25" customHeight="1"/>
    <row r="4" spans="1:14" ht="13.5" thickBot="1">
      <c r="A4" s="4" t="s">
        <v>264</v>
      </c>
      <c r="B4" s="154" t="s">
        <v>28</v>
      </c>
    </row>
    <row r="5" spans="1:14" s="124" customFormat="1">
      <c r="A5" s="120"/>
      <c r="B5" s="121"/>
      <c r="C5" s="122" t="s">
        <v>0</v>
      </c>
      <c r="D5" s="122" t="s">
        <v>1</v>
      </c>
      <c r="E5" s="122" t="s">
        <v>2</v>
      </c>
      <c r="F5" s="122" t="s">
        <v>3</v>
      </c>
      <c r="G5" s="122" t="s">
        <v>4</v>
      </c>
      <c r="H5" s="122" t="s">
        <v>5</v>
      </c>
      <c r="I5" s="122" t="s">
        <v>8</v>
      </c>
      <c r="J5" s="122" t="s">
        <v>9</v>
      </c>
      <c r="K5" s="122" t="s">
        <v>10</v>
      </c>
      <c r="L5" s="122" t="s">
        <v>11</v>
      </c>
      <c r="M5" s="122" t="s">
        <v>12</v>
      </c>
      <c r="N5" s="123" t="s">
        <v>13</v>
      </c>
    </row>
    <row r="6" spans="1:14" ht="25.5">
      <c r="A6" s="125"/>
      <c r="B6" s="415"/>
      <c r="C6" s="416" t="s">
        <v>263</v>
      </c>
      <c r="D6" s="417" t="s">
        <v>262</v>
      </c>
      <c r="E6" s="418" t="s">
        <v>261</v>
      </c>
      <c r="F6" s="419">
        <v>0</v>
      </c>
      <c r="G6" s="419">
        <v>0.2</v>
      </c>
      <c r="H6" s="419">
        <v>0.35</v>
      </c>
      <c r="I6" s="419">
        <v>0.5</v>
      </c>
      <c r="J6" s="419">
        <v>0.75</v>
      </c>
      <c r="K6" s="419">
        <v>1</v>
      </c>
      <c r="L6" s="419">
        <v>1.5</v>
      </c>
      <c r="M6" s="419">
        <v>2.5</v>
      </c>
      <c r="N6" s="420" t="s">
        <v>275</v>
      </c>
    </row>
    <row r="7" spans="1:14" ht="15">
      <c r="A7" s="421">
        <v>1</v>
      </c>
      <c r="B7" s="422" t="s">
        <v>260</v>
      </c>
      <c r="C7" s="423">
        <f>SUM(C8:C13)</f>
        <v>259850596</v>
      </c>
      <c r="D7" s="415"/>
      <c r="E7" s="424">
        <f t="shared" ref="E7:M7" si="0">SUM(E8:E13)</f>
        <v>14741525.51</v>
      </c>
      <c r="F7" s="425">
        <f>SUM(F8:F13)</f>
        <v>0</v>
      </c>
      <c r="G7" s="425">
        <f t="shared" si="0"/>
        <v>0</v>
      </c>
      <c r="H7" s="425">
        <f t="shared" si="0"/>
        <v>0</v>
      </c>
      <c r="I7" s="425">
        <f t="shared" si="0"/>
        <v>0</v>
      </c>
      <c r="J7" s="425">
        <f t="shared" si="0"/>
        <v>0</v>
      </c>
      <c r="K7" s="425">
        <f t="shared" si="0"/>
        <v>14741525.51</v>
      </c>
      <c r="L7" s="425">
        <f t="shared" si="0"/>
        <v>0</v>
      </c>
      <c r="M7" s="425">
        <f t="shared" si="0"/>
        <v>0</v>
      </c>
      <c r="N7" s="426">
        <f>SUM(N8:N13)</f>
        <v>14741525.51</v>
      </c>
    </row>
    <row r="8" spans="1:14" ht="14.25">
      <c r="A8" s="421">
        <v>1.1000000000000001</v>
      </c>
      <c r="B8" s="427" t="s">
        <v>258</v>
      </c>
      <c r="C8" s="428">
        <v>139249314</v>
      </c>
      <c r="D8" s="429">
        <v>0.02</v>
      </c>
      <c r="E8" s="424">
        <f>C8*D8</f>
        <v>2784986.2800000003</v>
      </c>
      <c r="F8" s="425"/>
      <c r="G8" s="425"/>
      <c r="H8" s="425"/>
      <c r="I8" s="425"/>
      <c r="J8" s="425"/>
      <c r="K8" s="428">
        <v>2784986.2800000003</v>
      </c>
      <c r="L8" s="425"/>
      <c r="M8" s="425"/>
      <c r="N8" s="426">
        <f>SUMPRODUCT($F$6:$M$6,F8:M8)</f>
        <v>2784986.2800000003</v>
      </c>
    </row>
    <row r="9" spans="1:14" ht="14.25">
      <c r="A9" s="421">
        <v>1.2</v>
      </c>
      <c r="B9" s="427" t="s">
        <v>257</v>
      </c>
      <c r="C9" s="428">
        <v>0</v>
      </c>
      <c r="D9" s="429">
        <v>0.05</v>
      </c>
      <c r="E9" s="424">
        <f>C9*D9</f>
        <v>0</v>
      </c>
      <c r="F9" s="425"/>
      <c r="G9" s="425"/>
      <c r="H9" s="425"/>
      <c r="I9" s="425"/>
      <c r="J9" s="425"/>
      <c r="K9" s="428">
        <v>0</v>
      </c>
      <c r="L9" s="425"/>
      <c r="M9" s="425"/>
      <c r="N9" s="426">
        <f t="shared" ref="N9:N12" si="1">SUMPRODUCT($F$6:$M$6,F9:M9)</f>
        <v>0</v>
      </c>
    </row>
    <row r="10" spans="1:14" ht="14.25">
      <c r="A10" s="421">
        <v>1.3</v>
      </c>
      <c r="B10" s="427" t="s">
        <v>256</v>
      </c>
      <c r="C10" s="428">
        <v>61394374</v>
      </c>
      <c r="D10" s="429">
        <v>0.08</v>
      </c>
      <c r="E10" s="424">
        <f>C10*D10</f>
        <v>4911549.92</v>
      </c>
      <c r="F10" s="425"/>
      <c r="G10" s="425"/>
      <c r="H10" s="425"/>
      <c r="I10" s="425"/>
      <c r="J10" s="425"/>
      <c r="K10" s="428">
        <v>4911549.92</v>
      </c>
      <c r="L10" s="425"/>
      <c r="M10" s="425"/>
      <c r="N10" s="426">
        <f>SUMPRODUCT($F$6:$M$6,F10:M10)</f>
        <v>4911549.92</v>
      </c>
    </row>
    <row r="11" spans="1:14" ht="14.25">
      <c r="A11" s="421">
        <v>1.4</v>
      </c>
      <c r="B11" s="427" t="s">
        <v>255</v>
      </c>
      <c r="C11" s="428">
        <v>41465927</v>
      </c>
      <c r="D11" s="429">
        <v>0.11</v>
      </c>
      <c r="E11" s="424">
        <f>C11*D11</f>
        <v>4561251.97</v>
      </c>
      <c r="F11" s="425"/>
      <c r="G11" s="425"/>
      <c r="H11" s="425"/>
      <c r="I11" s="425"/>
      <c r="J11" s="425"/>
      <c r="K11" s="428">
        <v>4561251.97</v>
      </c>
      <c r="L11" s="425"/>
      <c r="M11" s="425"/>
      <c r="N11" s="426">
        <f t="shared" si="1"/>
        <v>4561251.97</v>
      </c>
    </row>
    <row r="12" spans="1:14" ht="14.25">
      <c r="A12" s="421">
        <v>1.5</v>
      </c>
      <c r="B12" s="427" t="s">
        <v>254</v>
      </c>
      <c r="C12" s="428">
        <v>17740981</v>
      </c>
      <c r="D12" s="429">
        <v>0.14000000000000001</v>
      </c>
      <c r="E12" s="424">
        <f>C12*D12</f>
        <v>2483737.3400000003</v>
      </c>
      <c r="F12" s="425"/>
      <c r="G12" s="425"/>
      <c r="H12" s="425"/>
      <c r="I12" s="425"/>
      <c r="J12" s="425"/>
      <c r="K12" s="428">
        <v>2483737.3400000003</v>
      </c>
      <c r="L12" s="425"/>
      <c r="M12" s="425"/>
      <c r="N12" s="426">
        <f t="shared" si="1"/>
        <v>2483737.3400000003</v>
      </c>
    </row>
    <row r="13" spans="1:14" ht="14.25">
      <c r="A13" s="421">
        <v>1.6</v>
      </c>
      <c r="B13" s="430" t="s">
        <v>253</v>
      </c>
      <c r="C13" s="428">
        <v>0</v>
      </c>
      <c r="D13" s="431"/>
      <c r="E13" s="425"/>
      <c r="F13" s="425"/>
      <c r="G13" s="425"/>
      <c r="H13" s="425"/>
      <c r="I13" s="425"/>
      <c r="J13" s="425"/>
      <c r="K13" s="428"/>
      <c r="L13" s="425"/>
      <c r="M13" s="425"/>
      <c r="N13" s="426">
        <f>SUMPRODUCT($F$6:$M$6,F13:M13)</f>
        <v>0</v>
      </c>
    </row>
    <row r="14" spans="1:14" ht="15">
      <c r="A14" s="421">
        <v>2</v>
      </c>
      <c r="B14" s="432" t="s">
        <v>259</v>
      </c>
      <c r="C14" s="423">
        <f>SUM(C15:C20)</f>
        <v>0</v>
      </c>
      <c r="D14" s="415"/>
      <c r="E14" s="424">
        <f t="shared" ref="E14:M14" si="2">SUM(E15:E20)</f>
        <v>0</v>
      </c>
      <c r="F14" s="425">
        <f t="shared" si="2"/>
        <v>0</v>
      </c>
      <c r="G14" s="425">
        <f t="shared" si="2"/>
        <v>0</v>
      </c>
      <c r="H14" s="425">
        <f t="shared" si="2"/>
        <v>0</v>
      </c>
      <c r="I14" s="425">
        <f t="shared" si="2"/>
        <v>0</v>
      </c>
      <c r="J14" s="425">
        <f t="shared" si="2"/>
        <v>0</v>
      </c>
      <c r="K14" s="425">
        <f t="shared" si="2"/>
        <v>0</v>
      </c>
      <c r="L14" s="425">
        <f t="shared" si="2"/>
        <v>0</v>
      </c>
      <c r="M14" s="425">
        <f t="shared" si="2"/>
        <v>0</v>
      </c>
      <c r="N14" s="426">
        <f>SUM(N15:N20)</f>
        <v>0</v>
      </c>
    </row>
    <row r="15" spans="1:14" ht="14.25">
      <c r="A15" s="421">
        <v>2.1</v>
      </c>
      <c r="B15" s="430" t="s">
        <v>258</v>
      </c>
      <c r="C15" s="425"/>
      <c r="D15" s="429">
        <v>5.0000000000000001E-3</v>
      </c>
      <c r="E15" s="424">
        <f>C15*D15</f>
        <v>0</v>
      </c>
      <c r="F15" s="425"/>
      <c r="G15" s="425"/>
      <c r="H15" s="425"/>
      <c r="I15" s="425"/>
      <c r="J15" s="425"/>
      <c r="K15" s="425"/>
      <c r="L15" s="425"/>
      <c r="M15" s="425"/>
      <c r="N15" s="426">
        <f>SUMPRODUCT($F$6:$M$6,F15:M15)</f>
        <v>0</v>
      </c>
    </row>
    <row r="16" spans="1:14" ht="14.25">
      <c r="A16" s="421">
        <v>2.2000000000000002</v>
      </c>
      <c r="B16" s="430" t="s">
        <v>257</v>
      </c>
      <c r="C16" s="425"/>
      <c r="D16" s="429">
        <v>0.01</v>
      </c>
      <c r="E16" s="424">
        <f>C16*D16</f>
        <v>0</v>
      </c>
      <c r="F16" s="425"/>
      <c r="G16" s="425"/>
      <c r="H16" s="425"/>
      <c r="I16" s="425"/>
      <c r="J16" s="425"/>
      <c r="K16" s="425"/>
      <c r="L16" s="425"/>
      <c r="M16" s="425"/>
      <c r="N16" s="426">
        <f t="shared" ref="N16:N20" si="3">SUMPRODUCT($F$6:$M$6,F16:M16)</f>
        <v>0</v>
      </c>
    </row>
    <row r="17" spans="1:14" ht="14.25">
      <c r="A17" s="421">
        <v>2.2999999999999998</v>
      </c>
      <c r="B17" s="430" t="s">
        <v>256</v>
      </c>
      <c r="C17" s="425"/>
      <c r="D17" s="429">
        <v>0.02</v>
      </c>
      <c r="E17" s="424">
        <f>C17*D17</f>
        <v>0</v>
      </c>
      <c r="F17" s="425"/>
      <c r="G17" s="425"/>
      <c r="H17" s="425"/>
      <c r="I17" s="425"/>
      <c r="J17" s="425"/>
      <c r="K17" s="425"/>
      <c r="L17" s="425"/>
      <c r="M17" s="425"/>
      <c r="N17" s="426">
        <f t="shared" si="3"/>
        <v>0</v>
      </c>
    </row>
    <row r="18" spans="1:14" ht="14.25">
      <c r="A18" s="421">
        <v>2.4</v>
      </c>
      <c r="B18" s="430" t="s">
        <v>255</v>
      </c>
      <c r="C18" s="425"/>
      <c r="D18" s="429">
        <v>0.03</v>
      </c>
      <c r="E18" s="424">
        <f>C18*D18</f>
        <v>0</v>
      </c>
      <c r="F18" s="425"/>
      <c r="G18" s="425"/>
      <c r="H18" s="425"/>
      <c r="I18" s="425"/>
      <c r="J18" s="425"/>
      <c r="K18" s="425"/>
      <c r="L18" s="425"/>
      <c r="M18" s="425"/>
      <c r="N18" s="426">
        <f t="shared" si="3"/>
        <v>0</v>
      </c>
    </row>
    <row r="19" spans="1:14" ht="14.25">
      <c r="A19" s="421">
        <v>2.5</v>
      </c>
      <c r="B19" s="430" t="s">
        <v>254</v>
      </c>
      <c r="C19" s="425"/>
      <c r="D19" s="429">
        <v>0.04</v>
      </c>
      <c r="E19" s="424">
        <f>C19*D19</f>
        <v>0</v>
      </c>
      <c r="F19" s="425"/>
      <c r="G19" s="425"/>
      <c r="H19" s="425"/>
      <c r="I19" s="425"/>
      <c r="J19" s="425"/>
      <c r="K19" s="425"/>
      <c r="L19" s="425"/>
      <c r="M19" s="425"/>
      <c r="N19" s="426">
        <f t="shared" si="3"/>
        <v>0</v>
      </c>
    </row>
    <row r="20" spans="1:14" ht="14.25">
      <c r="A20" s="421">
        <v>2.6</v>
      </c>
      <c r="B20" s="430" t="s">
        <v>253</v>
      </c>
      <c r="C20" s="425"/>
      <c r="D20" s="431"/>
      <c r="E20" s="433"/>
      <c r="F20" s="425"/>
      <c r="G20" s="425"/>
      <c r="H20" s="425"/>
      <c r="I20" s="425"/>
      <c r="J20" s="425"/>
      <c r="K20" s="425"/>
      <c r="L20" s="425"/>
      <c r="M20" s="425"/>
      <c r="N20" s="426">
        <f t="shared" si="3"/>
        <v>0</v>
      </c>
    </row>
    <row r="21" spans="1:14" ht="15.75" thickBot="1">
      <c r="A21" s="434"/>
      <c r="B21" s="435" t="s">
        <v>108</v>
      </c>
      <c r="C21" s="119">
        <f>C14+C7</f>
        <v>259850596</v>
      </c>
      <c r="D21" s="127"/>
      <c r="E21" s="128">
        <f>E14+E7</f>
        <v>14741525.51</v>
      </c>
      <c r="F21" s="129">
        <f>F7+F14</f>
        <v>0</v>
      </c>
      <c r="G21" s="129">
        <f t="shared" ref="G21:L21" si="4">G7+G14</f>
        <v>0</v>
      </c>
      <c r="H21" s="129">
        <f t="shared" si="4"/>
        <v>0</v>
      </c>
      <c r="I21" s="129">
        <f t="shared" si="4"/>
        <v>0</v>
      </c>
      <c r="J21" s="129">
        <f t="shared" si="4"/>
        <v>0</v>
      </c>
      <c r="K21" s="129">
        <f t="shared" si="4"/>
        <v>14741525.51</v>
      </c>
      <c r="L21" s="129">
        <f t="shared" si="4"/>
        <v>0</v>
      </c>
      <c r="M21" s="129">
        <f>M7+M14</f>
        <v>0</v>
      </c>
      <c r="N21" s="130">
        <f>N14+N7</f>
        <v>14741525.51</v>
      </c>
    </row>
    <row r="22" spans="1:14">
      <c r="E22" s="131"/>
      <c r="F22" s="131"/>
      <c r="G22" s="131"/>
      <c r="H22" s="131"/>
      <c r="I22" s="131"/>
      <c r="J22" s="131"/>
      <c r="K22" s="131"/>
      <c r="L22" s="131"/>
      <c r="M22" s="131"/>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paperSize="9" scale="3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85" zoomScaleNormal="85" workbookViewId="0">
      <selection activeCell="G25" sqref="G25"/>
    </sheetView>
  </sheetViews>
  <sheetFormatPr defaultRowHeight="15"/>
  <cols>
    <col min="1" max="1" width="11.42578125" customWidth="1"/>
    <col min="2" max="2" width="76.85546875" style="221" customWidth="1"/>
    <col min="3" max="3" width="22.85546875" customWidth="1"/>
  </cols>
  <sheetData>
    <row r="1" spans="1:3">
      <c r="A1" s="2" t="s">
        <v>30</v>
      </c>
      <c r="B1" s="3" t="str">
        <f>'Info '!C2</f>
        <v>JSC "Liberty Bank"</v>
      </c>
    </row>
    <row r="2" spans="1:3">
      <c r="A2" s="2" t="s">
        <v>31</v>
      </c>
      <c r="B2" s="358">
        <f>'1. key ratios '!B2</f>
        <v>44651</v>
      </c>
    </row>
    <row r="3" spans="1:3">
      <c r="A3" s="4"/>
      <c r="B3"/>
    </row>
    <row r="4" spans="1:3">
      <c r="A4" s="4" t="s">
        <v>431</v>
      </c>
      <c r="B4" t="s">
        <v>432</v>
      </c>
    </row>
    <row r="5" spans="1:3">
      <c r="A5" s="222" t="s">
        <v>433</v>
      </c>
      <c r="B5" s="223"/>
      <c r="C5" s="224"/>
    </row>
    <row r="6" spans="1:3" ht="24">
      <c r="A6" s="225">
        <v>1</v>
      </c>
      <c r="B6" s="226" t="s">
        <v>484</v>
      </c>
      <c r="C6" s="227">
        <v>3291344019.5874238</v>
      </c>
    </row>
    <row r="7" spans="1:3">
      <c r="A7" s="225">
        <v>2</v>
      </c>
      <c r="B7" s="226" t="s">
        <v>434</v>
      </c>
      <c r="C7" s="227">
        <v>-94269109.433731392</v>
      </c>
    </row>
    <row r="8" spans="1:3" ht="24">
      <c r="A8" s="228">
        <v>3</v>
      </c>
      <c r="B8" s="229" t="s">
        <v>435</v>
      </c>
      <c r="C8" s="227">
        <f>C6+C7</f>
        <v>3197074910.1536922</v>
      </c>
    </row>
    <row r="9" spans="1:3">
      <c r="A9" s="222" t="s">
        <v>436</v>
      </c>
      <c r="B9" s="223"/>
      <c r="C9" s="230"/>
    </row>
    <row r="10" spans="1:3" ht="24">
      <c r="A10" s="231">
        <v>4</v>
      </c>
      <c r="B10" s="232" t="s">
        <v>437</v>
      </c>
      <c r="C10" s="227"/>
    </row>
    <row r="11" spans="1:3">
      <c r="A11" s="231">
        <v>5</v>
      </c>
      <c r="B11" s="233" t="s">
        <v>438</v>
      </c>
      <c r="C11" s="227"/>
    </row>
    <row r="12" spans="1:3">
      <c r="A12" s="231" t="s">
        <v>439</v>
      </c>
      <c r="B12" s="233" t="s">
        <v>440</v>
      </c>
      <c r="C12" s="227">
        <f>'15. CCR '!E21</f>
        <v>14741525.51</v>
      </c>
    </row>
    <row r="13" spans="1:3" ht="24">
      <c r="A13" s="234">
        <v>6</v>
      </c>
      <c r="B13" s="232" t="s">
        <v>441</v>
      </c>
      <c r="C13" s="227"/>
    </row>
    <row r="14" spans="1:3">
      <c r="A14" s="234">
        <v>7</v>
      </c>
      <c r="B14" s="235" t="s">
        <v>442</v>
      </c>
      <c r="C14" s="227"/>
    </row>
    <row r="15" spans="1:3">
      <c r="A15" s="236">
        <v>8</v>
      </c>
      <c r="B15" s="237" t="s">
        <v>443</v>
      </c>
      <c r="C15" s="227"/>
    </row>
    <row r="16" spans="1:3">
      <c r="A16" s="234">
        <v>9</v>
      </c>
      <c r="B16" s="235" t="s">
        <v>444</v>
      </c>
      <c r="C16" s="227"/>
    </row>
    <row r="17" spans="1:3">
      <c r="A17" s="234">
        <v>10</v>
      </c>
      <c r="B17" s="235" t="s">
        <v>445</v>
      </c>
      <c r="C17" s="227"/>
    </row>
    <row r="18" spans="1:3">
      <c r="A18" s="238">
        <v>11</v>
      </c>
      <c r="B18" s="239" t="s">
        <v>446</v>
      </c>
      <c r="C18" s="240">
        <f>SUM(C10:C17)</f>
        <v>14741525.51</v>
      </c>
    </row>
    <row r="19" spans="1:3">
      <c r="A19" s="241" t="s">
        <v>447</v>
      </c>
      <c r="B19" s="242"/>
      <c r="C19" s="243"/>
    </row>
    <row r="20" spans="1:3" ht="24">
      <c r="A20" s="244">
        <v>12</v>
      </c>
      <c r="B20" s="232" t="s">
        <v>448</v>
      </c>
      <c r="C20" s="227"/>
    </row>
    <row r="21" spans="1:3">
      <c r="A21" s="244">
        <v>13</v>
      </c>
      <c r="B21" s="232" t="s">
        <v>449</v>
      </c>
      <c r="C21" s="227"/>
    </row>
    <row r="22" spans="1:3">
      <c r="A22" s="244">
        <v>14</v>
      </c>
      <c r="B22" s="232" t="s">
        <v>450</v>
      </c>
      <c r="C22" s="227"/>
    </row>
    <row r="23" spans="1:3" ht="24">
      <c r="A23" s="244" t="s">
        <v>451</v>
      </c>
      <c r="B23" s="232" t="s">
        <v>452</v>
      </c>
      <c r="C23" s="227"/>
    </row>
    <row r="24" spans="1:3">
      <c r="A24" s="244">
        <v>15</v>
      </c>
      <c r="B24" s="232" t="s">
        <v>453</v>
      </c>
      <c r="C24" s="227"/>
    </row>
    <row r="25" spans="1:3">
      <c r="A25" s="244" t="s">
        <v>454</v>
      </c>
      <c r="B25" s="232" t="s">
        <v>455</v>
      </c>
      <c r="C25" s="227"/>
    </row>
    <row r="26" spans="1:3">
      <c r="A26" s="245">
        <v>16</v>
      </c>
      <c r="B26" s="246" t="s">
        <v>456</v>
      </c>
      <c r="C26" s="240">
        <f>SUM(C20:C25)</f>
        <v>0</v>
      </c>
    </row>
    <row r="27" spans="1:3">
      <c r="A27" s="222" t="s">
        <v>457</v>
      </c>
      <c r="B27" s="223"/>
      <c r="C27" s="230"/>
    </row>
    <row r="28" spans="1:3">
      <c r="A28" s="247">
        <v>17</v>
      </c>
      <c r="B28" s="233" t="s">
        <v>458</v>
      </c>
      <c r="C28" s="227">
        <v>200674909.43370602</v>
      </c>
    </row>
    <row r="29" spans="1:3">
      <c r="A29" s="247">
        <v>18</v>
      </c>
      <c r="B29" s="233" t="s">
        <v>459</v>
      </c>
      <c r="C29" s="227">
        <v>-132458607.34879062</v>
      </c>
    </row>
    <row r="30" spans="1:3">
      <c r="A30" s="245">
        <v>19</v>
      </c>
      <c r="B30" s="246" t="s">
        <v>460</v>
      </c>
      <c r="C30" s="240">
        <f>C28+C29</f>
        <v>68216302.0849154</v>
      </c>
    </row>
    <row r="31" spans="1:3">
      <c r="A31" s="222" t="s">
        <v>461</v>
      </c>
      <c r="B31" s="223"/>
      <c r="C31" s="230"/>
    </row>
    <row r="32" spans="1:3" ht="24">
      <c r="A32" s="247" t="s">
        <v>462</v>
      </c>
      <c r="B32" s="232" t="s">
        <v>463</v>
      </c>
      <c r="C32" s="248"/>
    </row>
    <row r="33" spans="1:3">
      <c r="A33" s="247" t="s">
        <v>464</v>
      </c>
      <c r="B33" s="233" t="s">
        <v>465</v>
      </c>
      <c r="C33" s="248"/>
    </row>
    <row r="34" spans="1:3">
      <c r="A34" s="222" t="s">
        <v>466</v>
      </c>
      <c r="B34" s="223"/>
      <c r="C34" s="230"/>
    </row>
    <row r="35" spans="1:3">
      <c r="A35" s="249">
        <v>20</v>
      </c>
      <c r="B35" s="250" t="s">
        <v>467</v>
      </c>
      <c r="C35" s="240">
        <f>'1. key ratios '!C9</f>
        <v>261857032.56626862</v>
      </c>
    </row>
    <row r="36" spans="1:3">
      <c r="A36" s="245">
        <v>21</v>
      </c>
      <c r="B36" s="246" t="s">
        <v>468</v>
      </c>
      <c r="C36" s="240">
        <f>C8+C18+C26+C30</f>
        <v>3280032737.7486076</v>
      </c>
    </row>
    <row r="37" spans="1:3">
      <c r="A37" s="222" t="s">
        <v>469</v>
      </c>
      <c r="B37" s="223"/>
      <c r="C37" s="230"/>
    </row>
    <row r="38" spans="1:3">
      <c r="A38" s="245">
        <v>22</v>
      </c>
      <c r="B38" s="246" t="s">
        <v>469</v>
      </c>
      <c r="C38" s="377">
        <f t="shared" ref="C38" si="0">C35/C36</f>
        <v>7.9833664326779102E-2</v>
      </c>
    </row>
    <row r="39" spans="1:3">
      <c r="A39" s="222" t="s">
        <v>470</v>
      </c>
      <c r="B39" s="223"/>
      <c r="C39" s="230"/>
    </row>
    <row r="40" spans="1:3">
      <c r="A40" s="251" t="s">
        <v>471</v>
      </c>
      <c r="B40" s="232" t="s">
        <v>472</v>
      </c>
      <c r="C40" s="248"/>
    </row>
    <row r="41" spans="1:3" ht="24">
      <c r="A41" s="252" t="s">
        <v>473</v>
      </c>
      <c r="B41" s="226" t="s">
        <v>474</v>
      </c>
      <c r="C41" s="248"/>
    </row>
    <row r="43" spans="1:3">
      <c r="B43" s="221" t="s">
        <v>485</v>
      </c>
    </row>
  </sheetData>
  <pageMargins left="0.7" right="0.7" top="0.75" bottom="0.75" header="0.3" footer="0.3"/>
  <pageSetup paperSize="9" scale="7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85" zoomScaleNormal="85" workbookViewId="0">
      <pane xSplit="2" ySplit="6" topLeftCell="C7" activePane="bottomRight" state="frozen"/>
      <selection activeCell="G25" sqref="G25"/>
      <selection pane="topRight" activeCell="G25" sqref="G25"/>
      <selection pane="bottomLeft" activeCell="G25" sqref="G25"/>
      <selection pane="bottomRight" activeCell="G25" sqref="G25"/>
    </sheetView>
  </sheetViews>
  <sheetFormatPr defaultColWidth="9.140625" defaultRowHeight="15"/>
  <cols>
    <col min="1" max="1" width="8.7109375" style="655"/>
    <col min="2" max="2" width="82.5703125" style="682" customWidth="1"/>
    <col min="3" max="6" width="17.5703125" style="655" customWidth="1"/>
    <col min="7" max="7" width="19.7109375" style="655" customWidth="1"/>
    <col min="8" max="16384" width="9.140625" style="656"/>
  </cols>
  <sheetData>
    <row r="1" spans="1:7">
      <c r="A1" s="655" t="s">
        <v>30</v>
      </c>
      <c r="B1" s="683" t="str">
        <f>'Info '!C2</f>
        <v>JSC "Liberty Bank"</v>
      </c>
    </row>
    <row r="2" spans="1:7">
      <c r="A2" s="655" t="s">
        <v>31</v>
      </c>
      <c r="B2" s="684">
        <f>'1. key ratios '!B2</f>
        <v>44651</v>
      </c>
    </row>
    <row r="4" spans="1:7" ht="15.75" thickBot="1">
      <c r="A4" s="655" t="s">
        <v>535</v>
      </c>
      <c r="B4" s="657" t="s">
        <v>496</v>
      </c>
    </row>
    <row r="5" spans="1:7">
      <c r="A5" s="658"/>
      <c r="B5" s="659"/>
      <c r="C5" s="775" t="s">
        <v>497</v>
      </c>
      <c r="D5" s="775"/>
      <c r="E5" s="775"/>
      <c r="F5" s="775"/>
      <c r="G5" s="776" t="s">
        <v>498</v>
      </c>
    </row>
    <row r="6" spans="1:7">
      <c r="A6" s="660"/>
      <c r="B6" s="661"/>
      <c r="C6" s="662" t="s">
        <v>499</v>
      </c>
      <c r="D6" s="663" t="s">
        <v>500</v>
      </c>
      <c r="E6" s="663" t="s">
        <v>501</v>
      </c>
      <c r="F6" s="663" t="s">
        <v>502</v>
      </c>
      <c r="G6" s="777"/>
    </row>
    <row r="7" spans="1:7">
      <c r="A7" s="664"/>
      <c r="B7" s="665" t="s">
        <v>503</v>
      </c>
      <c r="C7" s="666"/>
      <c r="D7" s="666"/>
      <c r="E7" s="666"/>
      <c r="F7" s="666"/>
      <c r="G7" s="667"/>
    </row>
    <row r="8" spans="1:7" ht="15.75">
      <c r="A8" s="668">
        <v>1</v>
      </c>
      <c r="B8" s="669" t="s">
        <v>504</v>
      </c>
      <c r="C8" s="708">
        <f>SUM(C9:C10)</f>
        <v>261857019.42626849</v>
      </c>
      <c r="D8" s="708">
        <f>SUM(D9:D10)</f>
        <v>0</v>
      </c>
      <c r="E8" s="708">
        <f>SUM(E9:E10)</f>
        <v>0</v>
      </c>
      <c r="F8" s="708">
        <f>SUM(F9:F10)</f>
        <v>427171293.73256576</v>
      </c>
      <c r="G8" s="709">
        <f>SUM(G9:G10)</f>
        <v>689028313.15883422</v>
      </c>
    </row>
    <row r="9" spans="1:7" ht="15.75">
      <c r="A9" s="668">
        <v>2</v>
      </c>
      <c r="B9" s="670" t="s">
        <v>505</v>
      </c>
      <c r="C9" s="708">
        <v>261857019.42626849</v>
      </c>
      <c r="D9" s="708"/>
      <c r="E9" s="708"/>
      <c r="F9" s="708">
        <v>69194486.974000007</v>
      </c>
      <c r="G9" s="709">
        <v>331051506.4002685</v>
      </c>
    </row>
    <row r="10" spans="1:7" ht="15.75">
      <c r="A10" s="668">
        <v>3</v>
      </c>
      <c r="B10" s="670" t="s">
        <v>506</v>
      </c>
      <c r="C10" s="710"/>
      <c r="D10" s="710"/>
      <c r="E10" s="710"/>
      <c r="F10" s="708">
        <v>357976806.75856578</v>
      </c>
      <c r="G10" s="709">
        <v>357976806.75856578</v>
      </c>
    </row>
    <row r="11" spans="1:7" ht="14.45" customHeight="1">
      <c r="A11" s="668">
        <v>4</v>
      </c>
      <c r="B11" s="669" t="s">
        <v>507</v>
      </c>
      <c r="C11" s="708">
        <f t="shared" ref="C11:F11" si="0">SUM(C12:C13)</f>
        <v>526096622.0436182</v>
      </c>
      <c r="D11" s="708">
        <f t="shared" si="0"/>
        <v>366145968.75092</v>
      </c>
      <c r="E11" s="708">
        <f t="shared" si="0"/>
        <v>238870921.765962</v>
      </c>
      <c r="F11" s="708">
        <f t="shared" si="0"/>
        <v>34362443.600303002</v>
      </c>
      <c r="G11" s="711">
        <f>SUM(G12:G13)</f>
        <v>1067598159.1646818</v>
      </c>
    </row>
    <row r="12" spans="1:7" ht="15.75">
      <c r="A12" s="668">
        <v>5</v>
      </c>
      <c r="B12" s="670" t="s">
        <v>508</v>
      </c>
      <c r="C12" s="708">
        <v>477603674.53863591</v>
      </c>
      <c r="D12" s="712">
        <v>347005424.981884</v>
      </c>
      <c r="E12" s="708">
        <v>220227414.81185502</v>
      </c>
      <c r="F12" s="708">
        <v>32630554.743802998</v>
      </c>
      <c r="G12" s="711">
        <v>1023593715.6223692</v>
      </c>
    </row>
    <row r="13" spans="1:7" ht="15.75">
      <c r="A13" s="668">
        <v>6</v>
      </c>
      <c r="B13" s="670" t="s">
        <v>509</v>
      </c>
      <c r="C13" s="708">
        <v>48492947.504982308</v>
      </c>
      <c r="D13" s="712">
        <v>19140543.769036002</v>
      </c>
      <c r="E13" s="708">
        <v>18643506.954106998</v>
      </c>
      <c r="F13" s="708">
        <v>1731888.8565000002</v>
      </c>
      <c r="G13" s="711">
        <v>44004443.542312659</v>
      </c>
    </row>
    <row r="14" spans="1:7" ht="15.75">
      <c r="A14" s="668">
        <v>7</v>
      </c>
      <c r="B14" s="669" t="s">
        <v>510</v>
      </c>
      <c r="C14" s="708">
        <f t="shared" ref="C14:F14" si="1">SUM(C15:C16)</f>
        <v>740273824.67624068</v>
      </c>
      <c r="D14" s="708">
        <f t="shared" si="1"/>
        <v>330925003.7688452</v>
      </c>
      <c r="E14" s="708">
        <f t="shared" si="1"/>
        <v>66699119.197979197</v>
      </c>
      <c r="F14" s="708">
        <f t="shared" si="1"/>
        <v>64362928.352118</v>
      </c>
      <c r="G14" s="711">
        <f>SUM(G15:G16)</f>
        <v>447398695.88058758</v>
      </c>
    </row>
    <row r="15" spans="1:7" ht="39.75">
      <c r="A15" s="668">
        <v>8</v>
      </c>
      <c r="B15" s="670" t="s">
        <v>511</v>
      </c>
      <c r="C15" s="708">
        <v>669860103.60021186</v>
      </c>
      <c r="D15" s="713">
        <v>93875240.61086601</v>
      </c>
      <c r="E15" s="708">
        <v>50849162.649999999</v>
      </c>
      <c r="F15" s="708">
        <v>64362928.352118</v>
      </c>
      <c r="G15" s="711">
        <v>439473717.60659796</v>
      </c>
    </row>
    <row r="16" spans="1:7" ht="27">
      <c r="A16" s="668">
        <v>9</v>
      </c>
      <c r="B16" s="670" t="s">
        <v>512</v>
      </c>
      <c r="C16" s="708">
        <v>70413721.076028854</v>
      </c>
      <c r="D16" s="713">
        <v>237049763.15797922</v>
      </c>
      <c r="E16" s="708">
        <v>15849956.5479792</v>
      </c>
      <c r="F16" s="708">
        <v>0</v>
      </c>
      <c r="G16" s="709">
        <v>7924978.2739896001</v>
      </c>
    </row>
    <row r="17" spans="1:7" ht="15.75">
      <c r="A17" s="668">
        <v>10</v>
      </c>
      <c r="B17" s="669" t="s">
        <v>513</v>
      </c>
      <c r="C17" s="708"/>
      <c r="D17" s="712"/>
      <c r="E17" s="708"/>
      <c r="F17" s="708"/>
      <c r="G17" s="709"/>
    </row>
    <row r="18" spans="1:7" ht="15.75">
      <c r="A18" s="668">
        <v>11</v>
      </c>
      <c r="B18" s="669" t="s">
        <v>514</v>
      </c>
      <c r="C18" s="708">
        <f>SUM(C19:C20)</f>
        <v>26531143.454661123</v>
      </c>
      <c r="D18" s="712">
        <f t="shared" ref="D18:F18" si="2">SUM(D19:D20)</f>
        <v>36554828.552210003</v>
      </c>
      <c r="E18" s="708">
        <f t="shared" si="2"/>
        <v>9738864.7689279988</v>
      </c>
      <c r="F18" s="708">
        <f t="shared" si="2"/>
        <v>52855571.236862004</v>
      </c>
      <c r="G18" s="709">
        <f>SUM(G19:G20)</f>
        <v>0</v>
      </c>
    </row>
    <row r="19" spans="1:7" ht="15.75">
      <c r="A19" s="668">
        <v>12</v>
      </c>
      <c r="B19" s="670" t="s">
        <v>515</v>
      </c>
      <c r="C19" s="710"/>
      <c r="D19" s="712">
        <v>10984.79</v>
      </c>
      <c r="E19" s="708">
        <v>0</v>
      </c>
      <c r="F19" s="708">
        <v>1471958.52</v>
      </c>
      <c r="G19" s="709">
        <v>0</v>
      </c>
    </row>
    <row r="20" spans="1:7" ht="15.75">
      <c r="A20" s="668">
        <v>13</v>
      </c>
      <c r="B20" s="670" t="s">
        <v>516</v>
      </c>
      <c r="C20" s="708">
        <v>26531143.454661123</v>
      </c>
      <c r="D20" s="708">
        <v>36543843.762210004</v>
      </c>
      <c r="E20" s="708">
        <v>9738864.7689279988</v>
      </c>
      <c r="F20" s="708">
        <v>51383612.716862001</v>
      </c>
      <c r="G20" s="709">
        <v>0</v>
      </c>
    </row>
    <row r="21" spans="1:7" ht="15.75">
      <c r="A21" s="671">
        <v>14</v>
      </c>
      <c r="B21" s="672" t="s">
        <v>517</v>
      </c>
      <c r="C21" s="710"/>
      <c r="D21" s="710"/>
      <c r="E21" s="710"/>
      <c r="F21" s="710"/>
      <c r="G21" s="714">
        <f>SUM(G8,G11,G14,G17,G18)</f>
        <v>2204025168.2041035</v>
      </c>
    </row>
    <row r="22" spans="1:7" ht="15.75">
      <c r="A22" s="673"/>
      <c r="B22" s="674" t="s">
        <v>518</v>
      </c>
      <c r="C22" s="715"/>
      <c r="D22" s="716"/>
      <c r="E22" s="715"/>
      <c r="F22" s="715"/>
      <c r="G22" s="717"/>
    </row>
    <row r="23" spans="1:7" ht="15.75">
      <c r="A23" s="668">
        <v>15</v>
      </c>
      <c r="B23" s="669" t="s">
        <v>519</v>
      </c>
      <c r="C23" s="718">
        <v>656903379.52137303</v>
      </c>
      <c r="D23" s="719">
        <v>187994700</v>
      </c>
      <c r="E23" s="718">
        <v>0</v>
      </c>
      <c r="F23" s="718">
        <v>0</v>
      </c>
      <c r="G23" s="709">
        <v>23940418.92041865</v>
      </c>
    </row>
    <row r="24" spans="1:7" ht="15.75">
      <c r="A24" s="668">
        <v>16</v>
      </c>
      <c r="B24" s="669" t="s">
        <v>520</v>
      </c>
      <c r="C24" s="708">
        <f>SUM(C25:C27,C29,C31)</f>
        <v>480058.06921456999</v>
      </c>
      <c r="D24" s="712">
        <f t="shared" ref="D24:F24" si="3">SUM(D25:D27,D29,D31)</f>
        <v>432168283.54264921</v>
      </c>
      <c r="E24" s="708">
        <f t="shared" si="3"/>
        <v>389208883.37649828</v>
      </c>
      <c r="F24" s="708">
        <f t="shared" si="3"/>
        <v>1125393716.0129392</v>
      </c>
      <c r="G24" s="709">
        <f>SUM(G25:G27,G29,G31)</f>
        <v>1324995967.1071117</v>
      </c>
    </row>
    <row r="25" spans="1:7" ht="15.75">
      <c r="A25" s="668">
        <v>17</v>
      </c>
      <c r="B25" s="670" t="s">
        <v>521</v>
      </c>
      <c r="C25" s="708">
        <v>0</v>
      </c>
      <c r="D25" s="712">
        <v>0</v>
      </c>
      <c r="E25" s="708">
        <v>0</v>
      </c>
      <c r="F25" s="708">
        <v>0</v>
      </c>
      <c r="G25" s="709"/>
    </row>
    <row r="26" spans="1:7" ht="27">
      <c r="A26" s="668">
        <v>18</v>
      </c>
      <c r="B26" s="670" t="s">
        <v>522</v>
      </c>
      <c r="C26" s="708">
        <v>480058.06921456999</v>
      </c>
      <c r="D26" s="713">
        <v>20957988.008999996</v>
      </c>
      <c r="E26" s="708">
        <v>14956022.55160656</v>
      </c>
      <c r="F26" s="708">
        <v>8402433.2160999998</v>
      </c>
      <c r="G26" s="709">
        <v>19024142.693253279</v>
      </c>
    </row>
    <row r="27" spans="1:7" ht="15.75">
      <c r="A27" s="668">
        <v>19</v>
      </c>
      <c r="B27" s="670" t="s">
        <v>523</v>
      </c>
      <c r="C27" s="708"/>
      <c r="D27" s="712">
        <v>391284326.40301961</v>
      </c>
      <c r="E27" s="708">
        <v>348800313.57103997</v>
      </c>
      <c r="F27" s="708">
        <v>927625003.287112</v>
      </c>
      <c r="G27" s="709">
        <v>1158523572.781075</v>
      </c>
    </row>
    <row r="28" spans="1:7" ht="15.75">
      <c r="A28" s="668">
        <v>20</v>
      </c>
      <c r="B28" s="675" t="s">
        <v>524</v>
      </c>
      <c r="C28" s="708"/>
      <c r="D28" s="712">
        <v>0</v>
      </c>
      <c r="E28" s="708">
        <v>0</v>
      </c>
      <c r="F28" s="708">
        <v>0</v>
      </c>
      <c r="G28" s="709">
        <v>0</v>
      </c>
    </row>
    <row r="29" spans="1:7" ht="15.75">
      <c r="A29" s="668">
        <v>21</v>
      </c>
      <c r="B29" s="670" t="s">
        <v>525</v>
      </c>
      <c r="C29" s="708"/>
      <c r="D29" s="712">
        <v>18076022.766729619</v>
      </c>
      <c r="E29" s="708">
        <v>23599595.73385179</v>
      </c>
      <c r="F29" s="708">
        <v>181011720.71362731</v>
      </c>
      <c r="G29" s="709">
        <v>138495427.71414846</v>
      </c>
    </row>
    <row r="30" spans="1:7" ht="15.75">
      <c r="A30" s="668">
        <v>22</v>
      </c>
      <c r="B30" s="675" t="s">
        <v>524</v>
      </c>
      <c r="C30" s="708"/>
      <c r="D30" s="712">
        <v>18076022.766729619</v>
      </c>
      <c r="E30" s="708">
        <v>23599595.73385179</v>
      </c>
      <c r="F30" s="708">
        <v>181011720.71362731</v>
      </c>
      <c r="G30" s="709">
        <v>138495427.71414846</v>
      </c>
    </row>
    <row r="31" spans="1:7" ht="15.75">
      <c r="A31" s="668">
        <v>23</v>
      </c>
      <c r="B31" s="670" t="s">
        <v>526</v>
      </c>
      <c r="C31" s="708"/>
      <c r="D31" s="713">
        <v>1849946.3639000002</v>
      </c>
      <c r="E31" s="708">
        <v>1852951.52</v>
      </c>
      <c r="F31" s="708">
        <v>8354558.7960999776</v>
      </c>
      <c r="G31" s="709">
        <v>8952823.9186349809</v>
      </c>
    </row>
    <row r="32" spans="1:7" ht="15.75">
      <c r="A32" s="668">
        <v>24</v>
      </c>
      <c r="B32" s="669" t="s">
        <v>527</v>
      </c>
      <c r="C32" s="708">
        <v>0</v>
      </c>
      <c r="D32" s="712">
        <v>0</v>
      </c>
      <c r="E32" s="708">
        <v>0</v>
      </c>
      <c r="F32" s="708">
        <v>0</v>
      </c>
      <c r="G32" s="709"/>
    </row>
    <row r="33" spans="1:7" ht="15.75">
      <c r="A33" s="668">
        <v>25</v>
      </c>
      <c r="B33" s="669" t="s">
        <v>528</v>
      </c>
      <c r="C33" s="708">
        <f>SUM(C34:C35)</f>
        <v>236991320.08000001</v>
      </c>
      <c r="D33" s="708">
        <f>SUM(D34:D35)</f>
        <v>78513424.096228048</v>
      </c>
      <c r="E33" s="708">
        <f>SUM(E34:E35)</f>
        <v>23178476.719996151</v>
      </c>
      <c r="F33" s="708">
        <f>SUM(F34:F35)</f>
        <v>119612017.91110115</v>
      </c>
      <c r="G33" s="709">
        <f>SUM(G34:G35)</f>
        <v>407472507.70421332</v>
      </c>
    </row>
    <row r="34" spans="1:7" ht="15.75">
      <c r="A34" s="668">
        <v>26</v>
      </c>
      <c r="B34" s="670" t="s">
        <v>529</v>
      </c>
      <c r="C34" s="710"/>
      <c r="D34" s="712">
        <v>46438.61</v>
      </c>
      <c r="E34" s="708">
        <v>0</v>
      </c>
      <c r="F34" s="708">
        <v>0</v>
      </c>
      <c r="G34" s="709">
        <v>46438.61</v>
      </c>
    </row>
    <row r="35" spans="1:7" ht="15.75">
      <c r="A35" s="668">
        <v>27</v>
      </c>
      <c r="B35" s="670" t="s">
        <v>530</v>
      </c>
      <c r="C35" s="708">
        <v>236991320.08000001</v>
      </c>
      <c r="D35" s="712">
        <v>78466985.486228049</v>
      </c>
      <c r="E35" s="708">
        <v>23178476.719996151</v>
      </c>
      <c r="F35" s="708">
        <v>119612017.91110115</v>
      </c>
      <c r="G35" s="709">
        <v>407426069.09421331</v>
      </c>
    </row>
    <row r="36" spans="1:7" ht="15.75">
      <c r="A36" s="668">
        <v>28</v>
      </c>
      <c r="B36" s="669" t="s">
        <v>531</v>
      </c>
      <c r="C36" s="708">
        <v>175527057.97399998</v>
      </c>
      <c r="D36" s="712">
        <v>11557579.049211001</v>
      </c>
      <c r="E36" s="708">
        <v>7706070.6800000006</v>
      </c>
      <c r="F36" s="708">
        <v>5884201.4008860001</v>
      </c>
      <c r="G36" s="709">
        <v>11585348.081753999</v>
      </c>
    </row>
    <row r="37" spans="1:7" ht="15.75">
      <c r="A37" s="671">
        <v>29</v>
      </c>
      <c r="B37" s="672" t="s">
        <v>532</v>
      </c>
      <c r="C37" s="710"/>
      <c r="D37" s="710"/>
      <c r="E37" s="710"/>
      <c r="F37" s="710"/>
      <c r="G37" s="714">
        <f>SUM(G23:G24,G32:G33,G36)</f>
        <v>1767994241.8134978</v>
      </c>
    </row>
    <row r="38" spans="1:7">
      <c r="A38" s="664"/>
      <c r="B38" s="676"/>
      <c r="C38" s="677"/>
      <c r="D38" s="677"/>
      <c r="E38" s="677"/>
      <c r="F38" s="677"/>
      <c r="G38" s="678"/>
    </row>
    <row r="39" spans="1:7" ht="15.75" thickBot="1">
      <c r="A39" s="679">
        <v>30</v>
      </c>
      <c r="B39" s="680" t="s">
        <v>533</v>
      </c>
      <c r="C39" s="685"/>
      <c r="D39" s="686"/>
      <c r="E39" s="686"/>
      <c r="F39" s="687"/>
      <c r="G39" s="681">
        <f>IFERROR(G21/G37,0)</f>
        <v>1.2466246303739952</v>
      </c>
    </row>
    <row r="42" spans="1:7" ht="39">
      <c r="B42" s="682" t="s">
        <v>534</v>
      </c>
    </row>
  </sheetData>
  <mergeCells count="2">
    <mergeCell ref="C5:F5"/>
    <mergeCell ref="G5:G6"/>
  </mergeCells>
  <pageMargins left="0.7" right="0.7" top="0.75" bottom="0.75" header="0.3" footer="0.3"/>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Normal="100" workbookViewId="0">
      <pane xSplit="1" ySplit="5" topLeftCell="B9" activePane="bottomRight" state="frozen"/>
      <selection activeCell="G25" sqref="G25"/>
      <selection pane="topRight" activeCell="G25" sqref="G25"/>
      <selection pane="bottomLeft" activeCell="G25" sqref="G25"/>
      <selection pane="bottomRight" activeCell="G25" sqref="G25"/>
    </sheetView>
  </sheetViews>
  <sheetFormatPr defaultColWidth="9.140625" defaultRowHeight="12"/>
  <cols>
    <col min="1" max="1" width="9.5703125" style="465" bestFit="1" customWidth="1"/>
    <col min="2" max="2" width="67.85546875" style="465" customWidth="1"/>
    <col min="3" max="3" width="12.7109375" style="586" customWidth="1"/>
    <col min="4" max="7" width="12.7109375" style="587" customWidth="1"/>
    <col min="8" max="11" width="6.7109375" style="466" customWidth="1"/>
    <col min="12" max="16384" width="9.140625" style="466"/>
  </cols>
  <sheetData>
    <row r="1" spans="1:8">
      <c r="A1" s="570" t="s">
        <v>30</v>
      </c>
      <c r="B1" s="465" t="str">
        <f>'Info '!C2</f>
        <v>JSC "Liberty Bank"</v>
      </c>
    </row>
    <row r="2" spans="1:8">
      <c r="A2" s="570" t="s">
        <v>31</v>
      </c>
      <c r="B2" s="571">
        <v>44651</v>
      </c>
      <c r="C2" s="588"/>
      <c r="D2" s="589"/>
      <c r="E2" s="589"/>
      <c r="F2" s="589"/>
      <c r="G2" s="589"/>
      <c r="H2" s="468"/>
    </row>
    <row r="3" spans="1:8">
      <c r="A3" s="570"/>
      <c r="B3" s="469"/>
      <c r="C3" s="588"/>
      <c r="D3" s="589"/>
      <c r="E3" s="589"/>
      <c r="F3" s="589"/>
      <c r="G3" s="589"/>
      <c r="H3" s="468"/>
    </row>
    <row r="4" spans="1:8" ht="12.75" thickBot="1">
      <c r="A4" s="572" t="s">
        <v>139</v>
      </c>
      <c r="B4" s="573" t="s">
        <v>138</v>
      </c>
      <c r="C4" s="590"/>
      <c r="D4" s="590"/>
      <c r="E4" s="590"/>
      <c r="F4" s="590"/>
      <c r="G4" s="590"/>
      <c r="H4" s="468"/>
    </row>
    <row r="5" spans="1:8">
      <c r="A5" s="698" t="s">
        <v>6</v>
      </c>
      <c r="B5" s="575"/>
      <c r="C5" s="591" t="str">
        <f>INT((MONTH($B$2))/3)&amp;"Q"&amp;"-"&amp;YEAR($B$2)</f>
        <v>1Q-2022</v>
      </c>
      <c r="D5" s="591" t="str">
        <f>IF(INT(MONTH($B$2))=3, "4"&amp;"Q"&amp;"-"&amp;YEAR($B$2)-1, IF(INT(MONTH($B$2))=6, "1"&amp;"Q"&amp;"-"&amp;YEAR($B$2), IF(INT(MONTH($B$2))=9, "2"&amp;"Q"&amp;"-"&amp;YEAR($B$2),IF(INT(MONTH($B$2))=12, "3"&amp;"Q"&amp;"-"&amp;YEAR($B$2), 0))))</f>
        <v>4Q-2021</v>
      </c>
      <c r="E5" s="591" t="str">
        <f>IF(INT(MONTH($B$2))=3, "3"&amp;"Q"&amp;"-"&amp;YEAR($B$2)-1, IF(INT(MONTH($B$2))=6, "4"&amp;"Q"&amp;"-"&amp;YEAR($B$2)-1, IF(INT(MONTH($B$2))=9, "1"&amp;"Q"&amp;"-"&amp;YEAR($B$2),IF(INT(MONTH($B$2))=12, "2"&amp;"Q"&amp;"-"&amp;YEAR($B$2), 0))))</f>
        <v>3Q-2021</v>
      </c>
      <c r="F5" s="591" t="str">
        <f>IF(INT(MONTH($B$2))=3, "2"&amp;"Q"&amp;"-"&amp;YEAR($B$2)-1, IF(INT(MONTH($B$2))=6, "3"&amp;"Q"&amp;"-"&amp;YEAR($B$2)-1, IF(INT(MONTH($B$2))=9, "4"&amp;"Q"&amp;"-"&amp;YEAR($B$2)-1,IF(INT(MONTH($B$2))=12, "1"&amp;"Q"&amp;"-"&amp;YEAR($B$2), 0))))</f>
        <v>2Q-2021</v>
      </c>
      <c r="G5" s="592" t="str">
        <f>IF(INT(MONTH($B$2))=3, "1"&amp;"Q"&amp;"-"&amp;YEAR($B$2)-1, IF(INT(MONTH($B$2))=6, "2"&amp;"Q"&amp;"-"&amp;YEAR($B$2)-1, IF(INT(MONTH($B$2))=9, "3"&amp;"Q"&amp;"-"&amp;YEAR($B$2)-1,IF(INT(MONTH($B$2))=12, "4"&amp;"Q"&amp;"-"&amp;YEAR($B$2)-1, 0))))</f>
        <v>1Q-2021</v>
      </c>
    </row>
    <row r="6" spans="1:8">
      <c r="A6" s="699"/>
      <c r="B6" s="700" t="s">
        <v>137</v>
      </c>
      <c r="C6" s="593"/>
      <c r="D6" s="593"/>
      <c r="E6" s="593"/>
      <c r="F6" s="593"/>
      <c r="G6" s="594"/>
    </row>
    <row r="7" spans="1:8">
      <c r="A7" s="576"/>
      <c r="B7" s="701" t="s">
        <v>135</v>
      </c>
      <c r="C7" s="593"/>
      <c r="D7" s="593"/>
      <c r="E7" s="593"/>
      <c r="F7" s="593"/>
      <c r="G7" s="594"/>
    </row>
    <row r="8" spans="1:8">
      <c r="A8" s="577">
        <v>1</v>
      </c>
      <c r="B8" s="702" t="s">
        <v>486</v>
      </c>
      <c r="C8" s="595">
        <v>257291648.56626862</v>
      </c>
      <c r="D8" s="595">
        <v>239971504.78626859</v>
      </c>
      <c r="E8" s="595">
        <v>238023901.9962686</v>
      </c>
      <c r="F8" s="596">
        <v>224739535.25626862</v>
      </c>
      <c r="G8" s="597">
        <v>211452026.56626862</v>
      </c>
    </row>
    <row r="9" spans="1:8">
      <c r="A9" s="577">
        <v>2</v>
      </c>
      <c r="B9" s="702" t="s">
        <v>487</v>
      </c>
      <c r="C9" s="595">
        <v>261857032.56626862</v>
      </c>
      <c r="D9" s="595">
        <v>244536888.78626859</v>
      </c>
      <c r="E9" s="595">
        <v>242589285.9962686</v>
      </c>
      <c r="F9" s="596">
        <v>229304919.25626862</v>
      </c>
      <c r="G9" s="597">
        <v>216017410.56626862</v>
      </c>
    </row>
    <row r="10" spans="1:8">
      <c r="A10" s="577">
        <v>3</v>
      </c>
      <c r="B10" s="702" t="s">
        <v>244</v>
      </c>
      <c r="C10" s="595">
        <v>357374745.26492977</v>
      </c>
      <c r="D10" s="595">
        <v>342241352.30439878</v>
      </c>
      <c r="E10" s="595">
        <v>334343588.30781436</v>
      </c>
      <c r="F10" s="596">
        <v>323037051.60470361</v>
      </c>
      <c r="G10" s="597">
        <v>319112127.39530814</v>
      </c>
    </row>
    <row r="11" spans="1:8">
      <c r="A11" s="577">
        <v>4</v>
      </c>
      <c r="B11" s="702" t="s">
        <v>489</v>
      </c>
      <c r="C11" s="595">
        <v>205689770.97112733</v>
      </c>
      <c r="D11" s="595">
        <v>172250479.98657721</v>
      </c>
      <c r="E11" s="595">
        <v>156018979.0075385</v>
      </c>
      <c r="F11" s="596">
        <v>151151922.81516501</v>
      </c>
      <c r="G11" s="597">
        <v>154956949.54482636</v>
      </c>
    </row>
    <row r="12" spans="1:8">
      <c r="A12" s="577">
        <v>5</v>
      </c>
      <c r="B12" s="702" t="s">
        <v>490</v>
      </c>
      <c r="C12" s="595">
        <v>242241418.20619667</v>
      </c>
      <c r="D12" s="595">
        <v>218094305.47138554</v>
      </c>
      <c r="E12" s="595">
        <v>199262143.70308921</v>
      </c>
      <c r="F12" s="596">
        <v>192858924.53430659</v>
      </c>
      <c r="G12" s="597">
        <v>197756433.35576916</v>
      </c>
    </row>
    <row r="13" spans="1:8">
      <c r="A13" s="577">
        <v>6</v>
      </c>
      <c r="B13" s="702" t="s">
        <v>488</v>
      </c>
      <c r="C13" s="595">
        <v>330837182.62162507</v>
      </c>
      <c r="D13" s="595">
        <v>323604575.02258646</v>
      </c>
      <c r="E13" s="595">
        <v>298191777.33516836</v>
      </c>
      <c r="F13" s="596">
        <v>284201483.55504709</v>
      </c>
      <c r="G13" s="597">
        <v>291851679.55923462</v>
      </c>
    </row>
    <row r="14" spans="1:8">
      <c r="A14" s="576"/>
      <c r="B14" s="700" t="s">
        <v>492</v>
      </c>
      <c r="C14" s="593"/>
      <c r="D14" s="593"/>
      <c r="E14" s="593"/>
      <c r="F14" s="593"/>
      <c r="G14" s="594"/>
    </row>
    <row r="15" spans="1:8" ht="15" customHeight="1">
      <c r="A15" s="577">
        <v>7</v>
      </c>
      <c r="B15" s="702" t="s">
        <v>491</v>
      </c>
      <c r="C15" s="598">
        <v>2563491446.6701388</v>
      </c>
      <c r="D15" s="598">
        <v>2319960140.7254109</v>
      </c>
      <c r="E15" s="598">
        <v>2197094474.9561591</v>
      </c>
      <c r="F15" s="596">
        <v>2175440353.9832983</v>
      </c>
      <c r="G15" s="597">
        <v>2220042169.2706628</v>
      </c>
    </row>
    <row r="16" spans="1:8">
      <c r="A16" s="576"/>
      <c r="B16" s="700" t="s">
        <v>493</v>
      </c>
      <c r="C16" s="593"/>
      <c r="D16" s="593"/>
      <c r="E16" s="593"/>
      <c r="F16" s="593"/>
      <c r="G16" s="594"/>
    </row>
    <row r="17" spans="1:7" s="578" customFormat="1">
      <c r="A17" s="577"/>
      <c r="B17" s="701" t="s">
        <v>477</v>
      </c>
      <c r="C17" s="593"/>
      <c r="D17" s="593"/>
      <c r="E17" s="593"/>
      <c r="F17" s="593"/>
      <c r="G17" s="594"/>
    </row>
    <row r="18" spans="1:7">
      <c r="A18" s="574">
        <v>8</v>
      </c>
      <c r="B18" s="702" t="s">
        <v>486</v>
      </c>
      <c r="C18" s="599">
        <v>0.10036766414823775</v>
      </c>
      <c r="D18" s="599">
        <v>0.10343777057791764</v>
      </c>
      <c r="E18" s="599">
        <v>0.10833576102867316</v>
      </c>
      <c r="F18" s="600">
        <v>0.10330760613351848</v>
      </c>
      <c r="G18" s="601">
        <v>9.524685138559133E-2</v>
      </c>
    </row>
    <row r="19" spans="1:7" ht="15" customHeight="1">
      <c r="A19" s="574">
        <v>9</v>
      </c>
      <c r="B19" s="702" t="s">
        <v>487</v>
      </c>
      <c r="C19" s="599">
        <v>0.10214858836623357</v>
      </c>
      <c r="D19" s="599">
        <v>0.10540564231840906</v>
      </c>
      <c r="E19" s="599">
        <v>0.11041367986741181</v>
      </c>
      <c r="F19" s="600">
        <v>0.1054062083735848</v>
      </c>
      <c r="G19" s="601">
        <v>9.7303291602445344E-2</v>
      </c>
    </row>
    <row r="20" spans="1:7">
      <c r="A20" s="574">
        <v>10</v>
      </c>
      <c r="B20" s="702" t="s">
        <v>244</v>
      </c>
      <c r="C20" s="599">
        <v>0.13940937689850444</v>
      </c>
      <c r="D20" s="599">
        <v>0.14752035877538219</v>
      </c>
      <c r="E20" s="599">
        <v>0.15217533525247515</v>
      </c>
      <c r="F20" s="600">
        <v>0.14849271827343499</v>
      </c>
      <c r="G20" s="601">
        <v>0.14374147113617403</v>
      </c>
    </row>
    <row r="21" spans="1:7">
      <c r="A21" s="574">
        <v>11</v>
      </c>
      <c r="B21" s="702" t="s">
        <v>489</v>
      </c>
      <c r="C21" s="599">
        <v>8.0238134298559555E-2</v>
      </c>
      <c r="D21" s="599">
        <v>7.4247172165948297E-2</v>
      </c>
      <c r="E21" s="599">
        <v>7.1011502138819821E-2</v>
      </c>
      <c r="F21" s="600">
        <v>6.9481069677870586E-2</v>
      </c>
      <c r="G21" s="601">
        <v>6.9799101877300568E-2</v>
      </c>
    </row>
    <row r="22" spans="1:7">
      <c r="A22" s="574">
        <v>12</v>
      </c>
      <c r="B22" s="702" t="s">
        <v>490</v>
      </c>
      <c r="C22" s="599">
        <v>9.4496675040931954E-2</v>
      </c>
      <c r="D22" s="599">
        <v>9.4007781272996901E-2</v>
      </c>
      <c r="E22" s="599">
        <v>9.0693479945629235E-2</v>
      </c>
      <c r="F22" s="600">
        <v>8.8652821108689994E-2</v>
      </c>
      <c r="G22" s="601">
        <v>8.9077782437230413E-2</v>
      </c>
    </row>
    <row r="23" spans="1:7">
      <c r="A23" s="574">
        <v>13</v>
      </c>
      <c r="B23" s="702" t="s">
        <v>488</v>
      </c>
      <c r="C23" s="599">
        <v>0.12905726018761163</v>
      </c>
      <c r="D23" s="599">
        <v>0.13948712710271005</v>
      </c>
      <c r="E23" s="599">
        <v>0.13572096272333417</v>
      </c>
      <c r="F23" s="600">
        <v>0.13064089899530706</v>
      </c>
      <c r="G23" s="601">
        <v>0.13146222337529512</v>
      </c>
    </row>
    <row r="24" spans="1:7">
      <c r="A24" s="576"/>
      <c r="B24" s="700" t="s">
        <v>134</v>
      </c>
      <c r="C24" s="593"/>
      <c r="D24" s="593"/>
      <c r="E24" s="593"/>
      <c r="F24" s="593"/>
      <c r="G24" s="594"/>
    </row>
    <row r="25" spans="1:7" ht="15" customHeight="1">
      <c r="A25" s="579">
        <v>14</v>
      </c>
      <c r="B25" s="702" t="s">
        <v>133</v>
      </c>
      <c r="C25" s="602">
        <v>0.12636137886196666</v>
      </c>
      <c r="D25" s="602">
        <v>0.12641573908910886</v>
      </c>
      <c r="E25" s="602">
        <v>0.12618266306123194</v>
      </c>
      <c r="F25" s="603">
        <v>0.12296806574064263</v>
      </c>
      <c r="G25" s="604">
        <v>0.11687725514674342</v>
      </c>
    </row>
    <row r="26" spans="1:7">
      <c r="A26" s="579">
        <v>15</v>
      </c>
      <c r="B26" s="702" t="s">
        <v>132</v>
      </c>
      <c r="C26" s="602">
        <v>5.3825197506293616E-2</v>
      </c>
      <c r="D26" s="602">
        <v>5.0859263758845752E-2</v>
      </c>
      <c r="E26" s="602">
        <v>5.03500838788783E-2</v>
      </c>
      <c r="F26" s="603">
        <v>4.9509315513808674E-2</v>
      </c>
      <c r="G26" s="604">
        <v>4.8540251153037742E-2</v>
      </c>
    </row>
    <row r="27" spans="1:7">
      <c r="A27" s="579">
        <v>16</v>
      </c>
      <c r="B27" s="702" t="s">
        <v>131</v>
      </c>
      <c r="C27" s="602">
        <v>4.3288134083159006E-2</v>
      </c>
      <c r="D27" s="602">
        <v>2.9183784673646813E-2</v>
      </c>
      <c r="E27" s="602">
        <v>2.7258008888371776E-2</v>
      </c>
      <c r="F27" s="603">
        <v>2.2644556588418172E-2</v>
      </c>
      <c r="G27" s="604">
        <v>2.5552984723187604E-2</v>
      </c>
    </row>
    <row r="28" spans="1:7">
      <c r="A28" s="579">
        <v>17</v>
      </c>
      <c r="B28" s="702" t="s">
        <v>130</v>
      </c>
      <c r="C28" s="602">
        <v>7.2536181355673024E-2</v>
      </c>
      <c r="D28" s="602">
        <v>7.5556475330263106E-2</v>
      </c>
      <c r="E28" s="602">
        <v>7.5832579182353629E-2</v>
      </c>
      <c r="F28" s="603">
        <v>7.3458750226833958E-2</v>
      </c>
      <c r="G28" s="604">
        <v>6.8337003993705694E-2</v>
      </c>
    </row>
    <row r="29" spans="1:7">
      <c r="A29" s="579">
        <v>18</v>
      </c>
      <c r="B29" s="702" t="s">
        <v>270</v>
      </c>
      <c r="C29" s="602">
        <v>2.1494478910313107E-2</v>
      </c>
      <c r="D29" s="602">
        <v>1.5650111382072847E-2</v>
      </c>
      <c r="E29" s="602">
        <v>1.7169904353683277E-2</v>
      </c>
      <c r="F29" s="603">
        <v>1.6490524324816996E-2</v>
      </c>
      <c r="G29" s="604">
        <v>1.497294547947127E-2</v>
      </c>
    </row>
    <row r="30" spans="1:7">
      <c r="A30" s="579">
        <v>19</v>
      </c>
      <c r="B30" s="702" t="s">
        <v>271</v>
      </c>
      <c r="C30" s="602">
        <v>0.19026897779628676</v>
      </c>
      <c r="D30" s="602">
        <v>0.14264495317105955</v>
      </c>
      <c r="E30" s="602">
        <v>0.15706547598147924</v>
      </c>
      <c r="F30" s="603">
        <v>0.15514755281852277</v>
      </c>
      <c r="G30" s="604">
        <v>0.14561101387328071</v>
      </c>
    </row>
    <row r="31" spans="1:7">
      <c r="A31" s="576"/>
      <c r="B31" s="700" t="s">
        <v>350</v>
      </c>
      <c r="C31" s="605"/>
      <c r="D31" s="605"/>
      <c r="E31" s="605"/>
      <c r="F31" s="605"/>
      <c r="G31" s="606"/>
    </row>
    <row r="32" spans="1:7">
      <c r="A32" s="579">
        <v>20</v>
      </c>
      <c r="B32" s="702" t="s">
        <v>129</v>
      </c>
      <c r="C32" s="602">
        <v>6.1556160143643242E-2</v>
      </c>
      <c r="D32" s="602">
        <v>7.3078160842098699E-2</v>
      </c>
      <c r="E32" s="602">
        <v>7.1623122248014121E-2</v>
      </c>
      <c r="F32" s="603">
        <v>6.7695495354476692E-2</v>
      </c>
      <c r="G32" s="604">
        <v>7.1492263280496557E-2</v>
      </c>
    </row>
    <row r="33" spans="1:7" ht="15" customHeight="1">
      <c r="A33" s="579">
        <v>21</v>
      </c>
      <c r="B33" s="702" t="s">
        <v>128</v>
      </c>
      <c r="C33" s="602">
        <v>6.271596140199745E-2</v>
      </c>
      <c r="D33" s="602">
        <v>7.1055190258693876E-2</v>
      </c>
      <c r="E33" s="602">
        <v>6.8301162038513039E-2</v>
      </c>
      <c r="F33" s="603">
        <v>6.5760969202974459E-2</v>
      </c>
      <c r="G33" s="604">
        <v>6.977797151228067E-2</v>
      </c>
    </row>
    <row r="34" spans="1:7">
      <c r="A34" s="579">
        <v>22</v>
      </c>
      <c r="B34" s="702" t="s">
        <v>127</v>
      </c>
      <c r="C34" s="602">
        <v>0.21752848260821303</v>
      </c>
      <c r="D34" s="602">
        <v>0.21381958380525767</v>
      </c>
      <c r="E34" s="602">
        <v>0.21148665605155667</v>
      </c>
      <c r="F34" s="603">
        <v>0.21469617920280459</v>
      </c>
      <c r="G34" s="604">
        <v>0.2393794456331029</v>
      </c>
    </row>
    <row r="35" spans="1:7" ht="15" customHeight="1">
      <c r="A35" s="579">
        <v>23</v>
      </c>
      <c r="B35" s="702" t="s">
        <v>126</v>
      </c>
      <c r="C35" s="602">
        <v>0.24941719926120537</v>
      </c>
      <c r="D35" s="602">
        <v>0.2842838265501757</v>
      </c>
      <c r="E35" s="602">
        <v>0.26249487475197197</v>
      </c>
      <c r="F35" s="603">
        <v>0.23209395678328887</v>
      </c>
      <c r="G35" s="604">
        <v>0.25729152244536058</v>
      </c>
    </row>
    <row r="36" spans="1:7">
      <c r="A36" s="579">
        <v>24</v>
      </c>
      <c r="B36" s="702" t="s">
        <v>125</v>
      </c>
      <c r="C36" s="602">
        <v>0.1525499731519582</v>
      </c>
      <c r="D36" s="602">
        <v>0.18052857783808282</v>
      </c>
      <c r="E36" s="602">
        <v>0.12805845894516912</v>
      </c>
      <c r="F36" s="603">
        <v>8.9336044607946211E-2</v>
      </c>
      <c r="G36" s="604">
        <v>6.123411525973587E-2</v>
      </c>
    </row>
    <row r="37" spans="1:7" ht="15" customHeight="1">
      <c r="A37" s="576"/>
      <c r="B37" s="700" t="s">
        <v>351</v>
      </c>
      <c r="C37" s="605"/>
      <c r="D37" s="605"/>
      <c r="E37" s="605"/>
      <c r="F37" s="605"/>
      <c r="G37" s="606"/>
    </row>
    <row r="38" spans="1:7" ht="15" customHeight="1">
      <c r="A38" s="579">
        <v>25</v>
      </c>
      <c r="B38" s="702" t="s">
        <v>124</v>
      </c>
      <c r="C38" s="602">
        <v>0.23562293315694099</v>
      </c>
      <c r="D38" s="602">
        <v>0.29004488911640181</v>
      </c>
      <c r="E38" s="602">
        <v>0.25808119781769107</v>
      </c>
      <c r="F38" s="602">
        <v>0.23072733547363608</v>
      </c>
      <c r="G38" s="607">
        <v>0.26034610246392997</v>
      </c>
    </row>
    <row r="39" spans="1:7" ht="15" customHeight="1">
      <c r="A39" s="579">
        <v>26</v>
      </c>
      <c r="B39" s="702" t="s">
        <v>123</v>
      </c>
      <c r="C39" s="602">
        <v>0.31246965607063271</v>
      </c>
      <c r="D39" s="602">
        <v>0.36226396681383172</v>
      </c>
      <c r="E39" s="602">
        <v>0.33786912213508585</v>
      </c>
      <c r="F39" s="602">
        <v>0.31438947143185342</v>
      </c>
      <c r="G39" s="607">
        <v>0.32961553676501126</v>
      </c>
    </row>
    <row r="40" spans="1:7" ht="15" customHeight="1">
      <c r="A40" s="579">
        <v>27</v>
      </c>
      <c r="B40" s="702" t="s">
        <v>122</v>
      </c>
      <c r="C40" s="602">
        <v>0.38932407297478522</v>
      </c>
      <c r="D40" s="602">
        <v>0.41513953229472189</v>
      </c>
      <c r="E40" s="602">
        <v>0.43137820778078279</v>
      </c>
      <c r="F40" s="602">
        <v>0.39546327430299349</v>
      </c>
      <c r="G40" s="607">
        <v>0.38247084591810304</v>
      </c>
    </row>
    <row r="41" spans="1:7" ht="15" customHeight="1">
      <c r="A41" s="580"/>
      <c r="B41" s="700" t="s">
        <v>394</v>
      </c>
      <c r="C41" s="593"/>
      <c r="D41" s="593"/>
      <c r="E41" s="593"/>
      <c r="F41" s="593"/>
      <c r="G41" s="594"/>
    </row>
    <row r="42" spans="1:7">
      <c r="A42" s="579">
        <v>28</v>
      </c>
      <c r="B42" s="702" t="s">
        <v>377</v>
      </c>
      <c r="C42" s="608">
        <v>769039032.59851956</v>
      </c>
      <c r="D42" s="608">
        <v>857932874.03108454</v>
      </c>
      <c r="E42" s="608">
        <v>719088088.83692896</v>
      </c>
      <c r="F42" s="608">
        <v>648546873.84498858</v>
      </c>
      <c r="G42" s="609">
        <v>814442837.42838514</v>
      </c>
    </row>
    <row r="43" spans="1:7" ht="15" customHeight="1">
      <c r="A43" s="579">
        <v>29</v>
      </c>
      <c r="B43" s="702" t="s">
        <v>389</v>
      </c>
      <c r="C43" s="608">
        <v>604403521.97954953</v>
      </c>
      <c r="D43" s="608">
        <v>604862125.32647288</v>
      </c>
      <c r="E43" s="608">
        <v>518291441.70533252</v>
      </c>
      <c r="F43" s="610">
        <v>489804713.02241951</v>
      </c>
      <c r="G43" s="611">
        <v>538830445.85516953</v>
      </c>
    </row>
    <row r="44" spans="1:7" ht="15" customHeight="1">
      <c r="A44" s="703">
        <v>30</v>
      </c>
      <c r="B44" s="704" t="s">
        <v>378</v>
      </c>
      <c r="C44" s="602">
        <v>1.2723933673975854</v>
      </c>
      <c r="D44" s="602">
        <v>1.4183941068685981</v>
      </c>
      <c r="E44" s="602">
        <v>1.38742034109403</v>
      </c>
      <c r="F44" s="602">
        <v>1.3240927590161899</v>
      </c>
      <c r="G44" s="607">
        <v>1.5115011478904006</v>
      </c>
    </row>
    <row r="45" spans="1:7" ht="15" customHeight="1">
      <c r="A45" s="703"/>
      <c r="B45" s="700" t="s">
        <v>496</v>
      </c>
      <c r="C45" s="593"/>
      <c r="D45" s="593"/>
      <c r="E45" s="593"/>
      <c r="F45" s="593"/>
      <c r="G45" s="594"/>
    </row>
    <row r="46" spans="1:7" ht="15" customHeight="1">
      <c r="A46" s="703">
        <v>31</v>
      </c>
      <c r="B46" s="704" t="s">
        <v>503</v>
      </c>
      <c r="C46" s="705">
        <v>2204025168.2041035</v>
      </c>
      <c r="D46" s="705">
        <v>2132240642.5235903</v>
      </c>
      <c r="E46" s="705">
        <v>2077660400.2386599</v>
      </c>
      <c r="F46" s="706">
        <v>1960511450.0617635</v>
      </c>
      <c r="G46" s="707">
        <v>1941745935.0349255</v>
      </c>
    </row>
    <row r="47" spans="1:7" ht="15" customHeight="1">
      <c r="A47" s="703">
        <v>32</v>
      </c>
      <c r="B47" s="704" t="s">
        <v>518</v>
      </c>
      <c r="C47" s="705">
        <v>1767994241.8134978</v>
      </c>
      <c r="D47" s="705">
        <v>1456959714.7557073</v>
      </c>
      <c r="E47" s="705">
        <v>1501117104.595583</v>
      </c>
      <c r="F47" s="706">
        <v>1460869260.0890672</v>
      </c>
      <c r="G47" s="707">
        <v>1441264537.2380395</v>
      </c>
    </row>
    <row r="48" spans="1:7" ht="12.75" thickBot="1">
      <c r="A48" s="581">
        <v>33</v>
      </c>
      <c r="B48" s="582" t="s">
        <v>536</v>
      </c>
      <c r="C48" s="612">
        <v>1.2466246303739952</v>
      </c>
      <c r="D48" s="612">
        <v>1.4634863414058841</v>
      </c>
      <c r="E48" s="612">
        <v>1.3840761615986008</v>
      </c>
      <c r="F48" s="613">
        <v>1.3420170467152097</v>
      </c>
      <c r="G48" s="614">
        <v>1.347251586968192</v>
      </c>
    </row>
    <row r="49" spans="1:2">
      <c r="A49" s="583"/>
    </row>
    <row r="50" spans="1:2" ht="60" customHeight="1">
      <c r="B50" s="584" t="s">
        <v>478</v>
      </c>
    </row>
    <row r="51" spans="1:2" ht="60">
      <c r="B51" s="584" t="s">
        <v>393</v>
      </c>
    </row>
    <row r="53" spans="1:2">
      <c r="B53" s="584"/>
    </row>
  </sheetData>
  <pageMargins left="0.7" right="0.7" top="0.75" bottom="0.75" header="0.3" footer="0.3"/>
  <pageSetup paperSize="9" scale="6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85" zoomScaleNormal="85" workbookViewId="0">
      <selection activeCell="B43" sqref="B43"/>
    </sheetView>
  </sheetViews>
  <sheetFormatPr defaultColWidth="9.140625" defaultRowHeight="12.75"/>
  <cols>
    <col min="1" max="1" width="11.85546875" style="290" bestFit="1" customWidth="1"/>
    <col min="2" max="2" width="70.7109375" style="290" customWidth="1"/>
    <col min="3" max="3" width="19.28515625" style="290" bestFit="1" customWidth="1"/>
    <col min="4" max="4" width="15.7109375" style="290" customWidth="1"/>
    <col min="5" max="5" width="18.85546875" style="290" bestFit="1" customWidth="1"/>
    <col min="6" max="6" width="15.85546875" style="290" customWidth="1"/>
    <col min="7" max="7" width="20" style="290" customWidth="1"/>
    <col min="8" max="8" width="17.42578125" style="290" customWidth="1"/>
    <col min="9" max="16384" width="9.140625" style="290"/>
  </cols>
  <sheetData>
    <row r="1" spans="1:8" ht="13.5">
      <c r="A1" s="280" t="s">
        <v>30</v>
      </c>
      <c r="B1" s="3" t="str">
        <f>'Info '!C2</f>
        <v>JSC "Liberty Bank"</v>
      </c>
    </row>
    <row r="2" spans="1:8" ht="13.5">
      <c r="A2" s="281" t="s">
        <v>31</v>
      </c>
      <c r="B2" s="360">
        <f>'1. key ratios '!B2</f>
        <v>44651</v>
      </c>
    </row>
    <row r="3" spans="1:8">
      <c r="A3" s="282" t="s">
        <v>543</v>
      </c>
    </row>
    <row r="5" spans="1:8" ht="15" customHeight="1">
      <c r="A5" s="778" t="s">
        <v>544</v>
      </c>
      <c r="B5" s="779"/>
      <c r="C5" s="784" t="s">
        <v>545</v>
      </c>
      <c r="D5" s="785"/>
      <c r="E5" s="785"/>
      <c r="F5" s="785"/>
      <c r="G5" s="785"/>
      <c r="H5" s="786"/>
    </row>
    <row r="6" spans="1:8">
      <c r="A6" s="780"/>
      <c r="B6" s="781"/>
      <c r="C6" s="787"/>
      <c r="D6" s="788"/>
      <c r="E6" s="788"/>
      <c r="F6" s="788"/>
      <c r="G6" s="788"/>
      <c r="H6" s="789"/>
    </row>
    <row r="7" spans="1:8">
      <c r="A7" s="782"/>
      <c r="B7" s="783"/>
      <c r="C7" s="314" t="s">
        <v>546</v>
      </c>
      <c r="D7" s="314" t="s">
        <v>547</v>
      </c>
      <c r="E7" s="314" t="s">
        <v>548</v>
      </c>
      <c r="F7" s="314" t="s">
        <v>549</v>
      </c>
      <c r="G7" s="314" t="s">
        <v>550</v>
      </c>
      <c r="H7" s="314" t="s">
        <v>108</v>
      </c>
    </row>
    <row r="8" spans="1:8">
      <c r="A8" s="284">
        <v>1</v>
      </c>
      <c r="B8" s="283" t="s">
        <v>95</v>
      </c>
      <c r="C8" s="379">
        <v>89822595.537023008</v>
      </c>
      <c r="D8" s="379">
        <v>79151817.983900011</v>
      </c>
      <c r="E8" s="379">
        <v>94463401.619709983</v>
      </c>
      <c r="F8" s="379">
        <v>66116616.886390001</v>
      </c>
      <c r="G8" s="379">
        <v>5899877.7799999993</v>
      </c>
      <c r="H8" s="379">
        <f>SUM(C8:G8)</f>
        <v>335454309.80702293</v>
      </c>
    </row>
    <row r="9" spans="1:8">
      <c r="A9" s="284">
        <v>2</v>
      </c>
      <c r="B9" s="283" t="s">
        <v>96</v>
      </c>
      <c r="C9" s="379">
        <v>0</v>
      </c>
      <c r="D9" s="379">
        <v>0</v>
      </c>
      <c r="E9" s="379">
        <v>0</v>
      </c>
      <c r="F9" s="379">
        <v>0</v>
      </c>
      <c r="G9" s="379">
        <v>0</v>
      </c>
      <c r="H9" s="379">
        <f t="shared" ref="H9:H21" si="0">SUM(C9:G9)</f>
        <v>0</v>
      </c>
    </row>
    <row r="10" spans="1:8">
      <c r="A10" s="284">
        <v>3</v>
      </c>
      <c r="B10" s="283" t="s">
        <v>268</v>
      </c>
      <c r="C10" s="379">
        <v>0</v>
      </c>
      <c r="D10" s="379">
        <v>0</v>
      </c>
      <c r="E10" s="379">
        <v>0</v>
      </c>
      <c r="F10" s="379">
        <v>0</v>
      </c>
      <c r="G10" s="379">
        <v>0</v>
      </c>
      <c r="H10" s="379">
        <f t="shared" si="0"/>
        <v>0</v>
      </c>
    </row>
    <row r="11" spans="1:8">
      <c r="A11" s="284">
        <v>4</v>
      </c>
      <c r="B11" s="283" t="s">
        <v>97</v>
      </c>
      <c r="C11" s="379">
        <v>0</v>
      </c>
      <c r="D11" s="379">
        <v>0</v>
      </c>
      <c r="E11" s="379">
        <v>0</v>
      </c>
      <c r="F11" s="379">
        <v>0</v>
      </c>
      <c r="G11" s="379">
        <v>0</v>
      </c>
      <c r="H11" s="379">
        <f t="shared" si="0"/>
        <v>0</v>
      </c>
    </row>
    <row r="12" spans="1:8">
      <c r="A12" s="284">
        <v>5</v>
      </c>
      <c r="B12" s="283" t="s">
        <v>98</v>
      </c>
      <c r="C12" s="379">
        <v>0</v>
      </c>
      <c r="D12" s="379">
        <v>0</v>
      </c>
      <c r="E12" s="379">
        <v>0</v>
      </c>
      <c r="F12" s="379">
        <v>0</v>
      </c>
      <c r="G12" s="379">
        <v>0</v>
      </c>
      <c r="H12" s="379">
        <f t="shared" si="0"/>
        <v>0</v>
      </c>
    </row>
    <row r="13" spans="1:8">
      <c r="A13" s="284">
        <v>6</v>
      </c>
      <c r="B13" s="283" t="s">
        <v>99</v>
      </c>
      <c r="C13" s="379">
        <v>173620433.90758756</v>
      </c>
      <c r="D13" s="379">
        <v>882521.61</v>
      </c>
      <c r="E13" s="379">
        <v>49500</v>
      </c>
      <c r="F13" s="379">
        <v>3620.7060000000001</v>
      </c>
      <c r="G13" s="379">
        <v>0</v>
      </c>
      <c r="H13" s="379">
        <f t="shared" si="0"/>
        <v>174556076.22358757</v>
      </c>
    </row>
    <row r="14" spans="1:8">
      <c r="A14" s="284">
        <v>7</v>
      </c>
      <c r="B14" s="283" t="s">
        <v>100</v>
      </c>
      <c r="C14" s="379">
        <v>180954.82300000003</v>
      </c>
      <c r="D14" s="379">
        <v>205707664.89421901</v>
      </c>
      <c r="E14" s="379">
        <v>71154027.612107739</v>
      </c>
      <c r="F14" s="379">
        <v>150603317.48318645</v>
      </c>
      <c r="G14" s="379">
        <v>2074.77</v>
      </c>
      <c r="H14" s="379">
        <f t="shared" si="0"/>
        <v>427648039.58251321</v>
      </c>
    </row>
    <row r="15" spans="1:8">
      <c r="A15" s="284">
        <v>8</v>
      </c>
      <c r="B15" s="283" t="s">
        <v>101</v>
      </c>
      <c r="C15" s="379">
        <v>4823624.8137965119</v>
      </c>
      <c r="D15" s="379">
        <v>222347595.21959439</v>
      </c>
      <c r="E15" s="379">
        <v>849321473.83273995</v>
      </c>
      <c r="F15" s="379">
        <v>143456587.59556407</v>
      </c>
      <c r="G15" s="379">
        <v>0</v>
      </c>
      <c r="H15" s="379">
        <f t="shared" si="0"/>
        <v>1219949281.461695</v>
      </c>
    </row>
    <row r="16" spans="1:8">
      <c r="A16" s="284">
        <v>9</v>
      </c>
      <c r="B16" s="283" t="s">
        <v>102</v>
      </c>
      <c r="C16" s="379">
        <v>149634.338247598</v>
      </c>
      <c r="D16" s="379">
        <v>16390275.374484882</v>
      </c>
      <c r="E16" s="379">
        <v>158401608.23650017</v>
      </c>
      <c r="F16" s="379">
        <v>182931963.38629931</v>
      </c>
      <c r="G16" s="379">
        <v>0</v>
      </c>
      <c r="H16" s="379">
        <f t="shared" si="0"/>
        <v>357873481.33553195</v>
      </c>
    </row>
    <row r="17" spans="1:8">
      <c r="A17" s="284">
        <v>10</v>
      </c>
      <c r="B17" s="318" t="s">
        <v>562</v>
      </c>
      <c r="C17" s="379">
        <v>689514.03399999917</v>
      </c>
      <c r="D17" s="379">
        <v>1608557.6639999961</v>
      </c>
      <c r="E17" s="379">
        <v>4361388.5650000023</v>
      </c>
      <c r="F17" s="379">
        <v>853629.38199999998</v>
      </c>
      <c r="G17" s="379">
        <v>0</v>
      </c>
      <c r="H17" s="379">
        <f t="shared" si="0"/>
        <v>7513089.6449999977</v>
      </c>
    </row>
    <row r="18" spans="1:8">
      <c r="A18" s="284">
        <v>11</v>
      </c>
      <c r="B18" s="283" t="s">
        <v>104</v>
      </c>
      <c r="C18" s="379">
        <v>3091761.3080000067</v>
      </c>
      <c r="D18" s="379">
        <v>90173645.982034728</v>
      </c>
      <c r="E18" s="379">
        <v>130767310.68032576</v>
      </c>
      <c r="F18" s="379">
        <v>26844263.77094993</v>
      </c>
      <c r="G18" s="379">
        <v>2066880</v>
      </c>
      <c r="H18" s="379">
        <f t="shared" si="0"/>
        <v>252943861.74131045</v>
      </c>
    </row>
    <row r="19" spans="1:8">
      <c r="A19" s="284">
        <v>12</v>
      </c>
      <c r="B19" s="283" t="s">
        <v>105</v>
      </c>
      <c r="C19" s="379">
        <v>0</v>
      </c>
      <c r="D19" s="379">
        <v>0</v>
      </c>
      <c r="E19" s="379">
        <v>0</v>
      </c>
      <c r="F19" s="379">
        <v>0</v>
      </c>
      <c r="G19" s="379">
        <v>0</v>
      </c>
      <c r="H19" s="379">
        <f t="shared" si="0"/>
        <v>0</v>
      </c>
    </row>
    <row r="20" spans="1:8">
      <c r="A20" s="284">
        <v>13</v>
      </c>
      <c r="B20" s="283" t="s">
        <v>246</v>
      </c>
      <c r="C20" s="379">
        <v>0</v>
      </c>
      <c r="D20" s="379">
        <v>0</v>
      </c>
      <c r="E20" s="379">
        <v>0</v>
      </c>
      <c r="F20" s="379">
        <v>0</v>
      </c>
      <c r="G20" s="379">
        <v>0</v>
      </c>
      <c r="H20" s="379">
        <f t="shared" si="0"/>
        <v>0</v>
      </c>
    </row>
    <row r="21" spans="1:8">
      <c r="A21" s="284">
        <v>14</v>
      </c>
      <c r="B21" s="283" t="s">
        <v>107</v>
      </c>
      <c r="C21" s="379">
        <v>271615155.57599998</v>
      </c>
      <c r="D21" s="379">
        <v>6885892.6550000031</v>
      </c>
      <c r="E21" s="379">
        <v>54529.52</v>
      </c>
      <c r="F21" s="379">
        <v>6261845.6649999991</v>
      </c>
      <c r="G21" s="379">
        <v>146869438.192</v>
      </c>
      <c r="H21" s="379">
        <f t="shared" si="0"/>
        <v>431686861.60800004</v>
      </c>
    </row>
    <row r="22" spans="1:8">
      <c r="A22" s="285">
        <v>15</v>
      </c>
      <c r="B22" s="292" t="s">
        <v>108</v>
      </c>
      <c r="C22" s="379">
        <f>+SUM(C8:C16)+SUM(C18:C21)</f>
        <v>543304160.30365467</v>
      </c>
      <c r="D22" s="379">
        <f t="shared" ref="D22:G22" si="1">+SUM(D8:D16)+SUM(D18:D21)</f>
        <v>621539413.71923304</v>
      </c>
      <c r="E22" s="379">
        <f t="shared" si="1"/>
        <v>1304211851.5013835</v>
      </c>
      <c r="F22" s="379">
        <f t="shared" si="1"/>
        <v>576218215.49338973</v>
      </c>
      <c r="G22" s="379">
        <f t="shared" si="1"/>
        <v>154838270.74200001</v>
      </c>
      <c r="H22" s="379">
        <f>+SUM(H8:H16)+SUM(H18:H21)</f>
        <v>3200111911.7596612</v>
      </c>
    </row>
    <row r="26" spans="1:8" ht="38.25">
      <c r="B26" s="319" t="s">
        <v>691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scale="4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70" zoomScaleNormal="70" workbookViewId="0">
      <selection activeCell="L37" sqref="L37"/>
    </sheetView>
  </sheetViews>
  <sheetFormatPr defaultColWidth="9.140625" defaultRowHeight="12.75"/>
  <cols>
    <col min="1" max="1" width="11.85546875" style="320" bestFit="1" customWidth="1"/>
    <col min="2" max="2" width="85.42578125" style="290" customWidth="1"/>
    <col min="3" max="3" width="22.42578125" style="290" customWidth="1"/>
    <col min="4" max="4" width="23.5703125" style="290" customWidth="1"/>
    <col min="5" max="8" width="22.140625" style="290" customWidth="1"/>
    <col min="9" max="9" width="31.5703125" style="290" customWidth="1"/>
    <col min="10" max="16384" width="9.140625" style="290"/>
  </cols>
  <sheetData>
    <row r="1" spans="1:9" ht="13.5">
      <c r="A1" s="280" t="s">
        <v>30</v>
      </c>
      <c r="B1" s="3" t="str">
        <f>'Info '!C2</f>
        <v>JSC "Liberty Bank"</v>
      </c>
    </row>
    <row r="2" spans="1:9" ht="13.5">
      <c r="A2" s="281" t="s">
        <v>31</v>
      </c>
      <c r="B2" s="360">
        <f>'1. key ratios '!B2</f>
        <v>44651</v>
      </c>
    </row>
    <row r="3" spans="1:9">
      <c r="A3" s="282" t="s">
        <v>551</v>
      </c>
    </row>
    <row r="4" spans="1:9">
      <c r="C4" s="321" t="s">
        <v>0</v>
      </c>
      <c r="D4" s="321" t="s">
        <v>1</v>
      </c>
      <c r="E4" s="321" t="s">
        <v>2</v>
      </c>
      <c r="F4" s="321" t="s">
        <v>3</v>
      </c>
      <c r="G4" s="321" t="s">
        <v>4</v>
      </c>
      <c r="H4" s="321" t="s">
        <v>5</v>
      </c>
      <c r="I4" s="321" t="s">
        <v>8</v>
      </c>
    </row>
    <row r="5" spans="1:9" ht="44.25" customHeight="1">
      <c r="A5" s="778" t="s">
        <v>552</v>
      </c>
      <c r="B5" s="779"/>
      <c r="C5" s="792" t="s">
        <v>553</v>
      </c>
      <c r="D5" s="792"/>
      <c r="E5" s="792" t="s">
        <v>554</v>
      </c>
      <c r="F5" s="792" t="s">
        <v>555</v>
      </c>
      <c r="G5" s="790" t="s">
        <v>556</v>
      </c>
      <c r="H5" s="790" t="s">
        <v>557</v>
      </c>
      <c r="I5" s="322" t="s">
        <v>558</v>
      </c>
    </row>
    <row r="6" spans="1:9" ht="60" customHeight="1">
      <c r="A6" s="782"/>
      <c r="B6" s="783"/>
      <c r="C6" s="310" t="s">
        <v>559</v>
      </c>
      <c r="D6" s="310" t="s">
        <v>560</v>
      </c>
      <c r="E6" s="792"/>
      <c r="F6" s="792"/>
      <c r="G6" s="791"/>
      <c r="H6" s="791"/>
      <c r="I6" s="322" t="s">
        <v>561</v>
      </c>
    </row>
    <row r="7" spans="1:9">
      <c r="A7" s="288">
        <v>1</v>
      </c>
      <c r="B7" s="283" t="s">
        <v>95</v>
      </c>
      <c r="C7" s="378">
        <v>0</v>
      </c>
      <c r="D7" s="378">
        <v>335454309.80702299</v>
      </c>
      <c r="E7" s="378">
        <v>0</v>
      </c>
      <c r="F7" s="378">
        <v>0</v>
      </c>
      <c r="G7" s="378">
        <v>0</v>
      </c>
      <c r="H7" s="378">
        <v>0</v>
      </c>
      <c r="I7" s="287">
        <v>335454309.80702299</v>
      </c>
    </row>
    <row r="8" spans="1:9">
      <c r="A8" s="288">
        <v>2</v>
      </c>
      <c r="B8" s="283" t="s">
        <v>96</v>
      </c>
      <c r="C8" s="378">
        <v>0</v>
      </c>
      <c r="D8" s="378">
        <v>0</v>
      </c>
      <c r="E8" s="378">
        <v>0</v>
      </c>
      <c r="F8" s="378">
        <v>0</v>
      </c>
      <c r="G8" s="378">
        <v>0</v>
      </c>
      <c r="H8" s="378">
        <v>0</v>
      </c>
      <c r="I8" s="287">
        <v>0</v>
      </c>
    </row>
    <row r="9" spans="1:9">
      <c r="A9" s="288">
        <v>3</v>
      </c>
      <c r="B9" s="283" t="s">
        <v>268</v>
      </c>
      <c r="C9" s="378">
        <v>0</v>
      </c>
      <c r="D9" s="378">
        <v>0</v>
      </c>
      <c r="E9" s="378">
        <v>0</v>
      </c>
      <c r="F9" s="378">
        <v>0</v>
      </c>
      <c r="G9" s="378">
        <v>0</v>
      </c>
      <c r="H9" s="378">
        <v>0</v>
      </c>
      <c r="I9" s="287">
        <v>0</v>
      </c>
    </row>
    <row r="10" spans="1:9">
      <c r="A10" s="288">
        <v>4</v>
      </c>
      <c r="B10" s="283" t="s">
        <v>97</v>
      </c>
      <c r="C10" s="378">
        <v>0</v>
      </c>
      <c r="D10" s="378">
        <v>0</v>
      </c>
      <c r="E10" s="378">
        <v>0</v>
      </c>
      <c r="F10" s="378">
        <v>0</v>
      </c>
      <c r="G10" s="378">
        <v>0</v>
      </c>
      <c r="H10" s="378">
        <v>0</v>
      </c>
      <c r="I10" s="287">
        <v>0</v>
      </c>
    </row>
    <row r="11" spans="1:9">
      <c r="A11" s="288">
        <v>5</v>
      </c>
      <c r="B11" s="283" t="s">
        <v>98</v>
      </c>
      <c r="C11" s="378">
        <v>0</v>
      </c>
      <c r="D11" s="378">
        <v>0</v>
      </c>
      <c r="E11" s="378">
        <v>0</v>
      </c>
      <c r="F11" s="378">
        <v>0</v>
      </c>
      <c r="G11" s="378">
        <v>0</v>
      </c>
      <c r="H11" s="378">
        <v>0</v>
      </c>
      <c r="I11" s="287">
        <v>0</v>
      </c>
    </row>
    <row r="12" spans="1:9">
      <c r="A12" s="288">
        <v>6</v>
      </c>
      <c r="B12" s="283" t="s">
        <v>99</v>
      </c>
      <c r="C12" s="378">
        <v>0</v>
      </c>
      <c r="D12" s="378">
        <v>174556076.22358757</v>
      </c>
      <c r="E12" s="378">
        <v>0</v>
      </c>
      <c r="F12" s="378">
        <v>0</v>
      </c>
      <c r="G12" s="378">
        <v>0</v>
      </c>
      <c r="H12" s="378">
        <v>0</v>
      </c>
      <c r="I12" s="287">
        <v>174556076.22358757</v>
      </c>
    </row>
    <row r="13" spans="1:9">
      <c r="A13" s="288">
        <v>7</v>
      </c>
      <c r="B13" s="283" t="s">
        <v>100</v>
      </c>
      <c r="C13" s="378">
        <v>19521887.710000008</v>
      </c>
      <c r="D13" s="378">
        <v>418440287.968454</v>
      </c>
      <c r="E13" s="378">
        <v>10314136.0959408</v>
      </c>
      <c r="F13" s="378">
        <v>7172841.9308104897</v>
      </c>
      <c r="G13" s="378">
        <v>0</v>
      </c>
      <c r="H13" s="378">
        <v>0</v>
      </c>
      <c r="I13" s="287">
        <v>420475197.6517027</v>
      </c>
    </row>
    <row r="14" spans="1:9">
      <c r="A14" s="288">
        <v>8</v>
      </c>
      <c r="B14" s="283" t="s">
        <v>101</v>
      </c>
      <c r="C14" s="378">
        <v>104147864.818571</v>
      </c>
      <c r="D14" s="378">
        <v>1200383915.8487101</v>
      </c>
      <c r="E14" s="378">
        <v>84682525.075606897</v>
      </c>
      <c r="F14" s="378">
        <v>22316438.763550401</v>
      </c>
      <c r="G14" s="378">
        <v>0</v>
      </c>
      <c r="H14" s="378">
        <v>13924201.619999908</v>
      </c>
      <c r="I14" s="287">
        <v>1197532816.828124</v>
      </c>
    </row>
    <row r="15" spans="1:9">
      <c r="A15" s="288">
        <v>9</v>
      </c>
      <c r="B15" s="283" t="s">
        <v>102</v>
      </c>
      <c r="C15" s="378">
        <v>16735789.511428546</v>
      </c>
      <c r="D15" s="378">
        <v>349183663.587556</v>
      </c>
      <c r="E15" s="378">
        <v>8045971.7634523613</v>
      </c>
      <c r="F15" s="378">
        <v>6417647.7384971799</v>
      </c>
      <c r="G15" s="378">
        <v>0</v>
      </c>
      <c r="H15" s="378">
        <v>0</v>
      </c>
      <c r="I15" s="287">
        <v>351455833.59703499</v>
      </c>
    </row>
    <row r="16" spans="1:9">
      <c r="A16" s="288">
        <v>10</v>
      </c>
      <c r="B16" s="318" t="s">
        <v>562</v>
      </c>
      <c r="C16" s="378">
        <v>72908982.489999846</v>
      </c>
      <c r="D16" s="378">
        <v>1973252.3199999996</v>
      </c>
      <c r="E16" s="378">
        <v>67369145.164999619</v>
      </c>
      <c r="F16" s="378">
        <v>34480.673599999958</v>
      </c>
      <c r="G16" s="378">
        <v>0</v>
      </c>
      <c r="H16" s="378">
        <v>12560082.960000031</v>
      </c>
      <c r="I16" s="287">
        <v>7478608.971400219</v>
      </c>
    </row>
    <row r="17" spans="1:9">
      <c r="A17" s="288">
        <v>11</v>
      </c>
      <c r="B17" s="283" t="s">
        <v>104</v>
      </c>
      <c r="C17" s="378">
        <v>623961.37000000023</v>
      </c>
      <c r="D17" s="378">
        <v>252595345.4933109</v>
      </c>
      <c r="E17" s="378">
        <v>275445.12200000021</v>
      </c>
      <c r="F17" s="378">
        <v>4944537.4161427086</v>
      </c>
      <c r="G17" s="378">
        <v>0</v>
      </c>
      <c r="H17" s="378">
        <v>0</v>
      </c>
      <c r="I17" s="287">
        <v>247999324.32516819</v>
      </c>
    </row>
    <row r="18" spans="1:9">
      <c r="A18" s="288">
        <v>12</v>
      </c>
      <c r="B18" s="283" t="s">
        <v>105</v>
      </c>
      <c r="C18" s="378">
        <v>0</v>
      </c>
      <c r="D18" s="378">
        <v>0</v>
      </c>
      <c r="E18" s="378">
        <v>0</v>
      </c>
      <c r="F18" s="378">
        <v>0</v>
      </c>
      <c r="G18" s="378">
        <v>0</v>
      </c>
      <c r="H18" s="378">
        <v>0</v>
      </c>
      <c r="I18" s="287">
        <v>0</v>
      </c>
    </row>
    <row r="19" spans="1:9">
      <c r="A19" s="288">
        <v>13</v>
      </c>
      <c r="B19" s="283" t="s">
        <v>246</v>
      </c>
      <c r="C19" s="378">
        <v>0</v>
      </c>
      <c r="D19" s="378">
        <v>0</v>
      </c>
      <c r="E19" s="378">
        <v>0</v>
      </c>
      <c r="F19" s="378">
        <v>0</v>
      </c>
      <c r="G19" s="378">
        <v>0</v>
      </c>
      <c r="H19" s="378">
        <v>0</v>
      </c>
      <c r="I19" s="287">
        <v>0</v>
      </c>
    </row>
    <row r="20" spans="1:9">
      <c r="A20" s="288">
        <v>14</v>
      </c>
      <c r="B20" s="283" t="s">
        <v>107</v>
      </c>
      <c r="C20" s="378">
        <v>8661451.2479999997</v>
      </c>
      <c r="D20" s="378">
        <v>522756931.77400005</v>
      </c>
      <c r="E20" s="378">
        <v>8499413.5059999991</v>
      </c>
      <c r="F20" s="378">
        <v>0</v>
      </c>
      <c r="G20" s="378">
        <v>0</v>
      </c>
      <c r="H20" s="378">
        <v>0</v>
      </c>
      <c r="I20" s="287">
        <v>522918969.51600009</v>
      </c>
    </row>
    <row r="21" spans="1:9" s="323" customFormat="1">
      <c r="A21" s="289">
        <v>15</v>
      </c>
      <c r="B21" s="292" t="s">
        <v>108</v>
      </c>
      <c r="C21" s="379">
        <v>149690954.65799955</v>
      </c>
      <c r="D21" s="379">
        <v>3253370530.7026415</v>
      </c>
      <c r="E21" s="379">
        <v>111817491.56300007</v>
      </c>
      <c r="F21" s="379">
        <v>40851465.849000782</v>
      </c>
      <c r="G21" s="379">
        <v>0</v>
      </c>
      <c r="H21" s="379">
        <v>13924201.619999908</v>
      </c>
      <c r="I21" s="381">
        <v>3250392527.9486399</v>
      </c>
    </row>
    <row r="22" spans="1:9">
      <c r="A22" s="324">
        <v>16</v>
      </c>
      <c r="B22" s="325" t="s">
        <v>563</v>
      </c>
      <c r="C22" s="378">
        <v>140119499.36999899</v>
      </c>
      <c r="D22" s="378">
        <v>2171882925.0570302</v>
      </c>
      <c r="E22" s="378">
        <v>102408074.01377669</v>
      </c>
      <c r="F22" s="378">
        <v>40351465.85322386</v>
      </c>
      <c r="G22" s="378">
        <v>0</v>
      </c>
      <c r="H22" s="378">
        <v>13924201.619999908</v>
      </c>
      <c r="I22" s="380">
        <v>2169242884.5600286</v>
      </c>
    </row>
    <row r="23" spans="1:9">
      <c r="A23" s="324">
        <v>17</v>
      </c>
      <c r="B23" s="325" t="s">
        <v>564</v>
      </c>
      <c r="C23" s="378">
        <v>0</v>
      </c>
      <c r="D23" s="378">
        <v>234454757.86999997</v>
      </c>
      <c r="E23" s="378">
        <v>0</v>
      </c>
      <c r="F23" s="378">
        <v>0</v>
      </c>
      <c r="G23" s="378">
        <v>0</v>
      </c>
      <c r="H23" s="378">
        <v>0</v>
      </c>
      <c r="I23" s="380">
        <v>234454757.86999997</v>
      </c>
    </row>
    <row r="26" spans="1:9" ht="38.25">
      <c r="B26" s="319" t="s">
        <v>691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scale="3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showGridLines="0" zoomScale="85" zoomScaleNormal="85" workbookViewId="0">
      <selection activeCell="G40" sqref="G40"/>
    </sheetView>
  </sheetViews>
  <sheetFormatPr defaultColWidth="9.140625" defaultRowHeight="12.75"/>
  <cols>
    <col min="1" max="1" width="11" style="290" bestFit="1" customWidth="1"/>
    <col min="2" max="2" width="73.140625" style="290" customWidth="1"/>
    <col min="3" max="8" width="22" style="290" customWidth="1"/>
    <col min="9" max="9" width="24.85546875" style="290" customWidth="1"/>
    <col min="10" max="16384" width="9.140625" style="290"/>
  </cols>
  <sheetData>
    <row r="1" spans="1:9" ht="13.5">
      <c r="A1" s="280" t="s">
        <v>30</v>
      </c>
      <c r="B1" s="3" t="str">
        <f>'Info '!C2</f>
        <v>JSC "Liberty Bank"</v>
      </c>
    </row>
    <row r="2" spans="1:9" ht="13.5">
      <c r="A2" s="281" t="s">
        <v>31</v>
      </c>
      <c r="B2" s="360">
        <f>'1. key ratios '!B2</f>
        <v>44651</v>
      </c>
    </row>
    <row r="3" spans="1:9">
      <c r="A3" s="282" t="s">
        <v>565</v>
      </c>
    </row>
    <row r="4" spans="1:9">
      <c r="C4" s="321" t="s">
        <v>0</v>
      </c>
      <c r="D4" s="321" t="s">
        <v>1</v>
      </c>
      <c r="E4" s="321" t="s">
        <v>2</v>
      </c>
      <c r="F4" s="321" t="s">
        <v>3</v>
      </c>
      <c r="G4" s="321" t="s">
        <v>4</v>
      </c>
      <c r="H4" s="321" t="s">
        <v>5</v>
      </c>
      <c r="I4" s="321" t="s">
        <v>8</v>
      </c>
    </row>
    <row r="5" spans="1:9" ht="46.5" customHeight="1">
      <c r="A5" s="778" t="s">
        <v>706</v>
      </c>
      <c r="B5" s="779"/>
      <c r="C5" s="792" t="s">
        <v>553</v>
      </c>
      <c r="D5" s="792"/>
      <c r="E5" s="792" t="s">
        <v>554</v>
      </c>
      <c r="F5" s="792" t="s">
        <v>555</v>
      </c>
      <c r="G5" s="790" t="s">
        <v>556</v>
      </c>
      <c r="H5" s="790" t="s">
        <v>557</v>
      </c>
      <c r="I5" s="322" t="s">
        <v>558</v>
      </c>
    </row>
    <row r="6" spans="1:9" ht="75" customHeight="1">
      <c r="A6" s="782"/>
      <c r="B6" s="783"/>
      <c r="C6" s="310" t="s">
        <v>559</v>
      </c>
      <c r="D6" s="310" t="s">
        <v>560</v>
      </c>
      <c r="E6" s="792"/>
      <c r="F6" s="792"/>
      <c r="G6" s="791"/>
      <c r="H6" s="791"/>
      <c r="I6" s="322" t="s">
        <v>561</v>
      </c>
    </row>
    <row r="7" spans="1:9">
      <c r="A7" s="286">
        <v>1</v>
      </c>
      <c r="B7" s="291" t="s">
        <v>696</v>
      </c>
      <c r="C7" s="389">
        <v>20248425.779500026</v>
      </c>
      <c r="D7" s="389">
        <v>911963197.29203033</v>
      </c>
      <c r="E7" s="389">
        <v>16590181.833271706</v>
      </c>
      <c r="F7" s="389">
        <v>11216986.600628363</v>
      </c>
      <c r="G7" s="389"/>
      <c r="H7" s="389">
        <v>0</v>
      </c>
      <c r="I7" s="397">
        <v>904404454.63763022</v>
      </c>
    </row>
    <row r="8" spans="1:9">
      <c r="A8" s="286">
        <v>2</v>
      </c>
      <c r="B8" s="291" t="s">
        <v>566</v>
      </c>
      <c r="C8" s="389">
        <v>0</v>
      </c>
      <c r="D8" s="389">
        <v>205955439.86038756</v>
      </c>
      <c r="E8" s="389">
        <v>0</v>
      </c>
      <c r="F8" s="389">
        <v>625009.53503072006</v>
      </c>
      <c r="G8" s="389"/>
      <c r="H8" s="389">
        <v>0</v>
      </c>
      <c r="I8" s="397">
        <v>205330430.32535684</v>
      </c>
    </row>
    <row r="9" spans="1:9">
      <c r="A9" s="286">
        <v>3</v>
      </c>
      <c r="B9" s="291" t="s">
        <v>567</v>
      </c>
      <c r="C9" s="389">
        <v>0</v>
      </c>
      <c r="D9" s="389">
        <v>68021797.869745985</v>
      </c>
      <c r="E9" s="389">
        <v>0</v>
      </c>
      <c r="F9" s="389">
        <v>1357439.6236309004</v>
      </c>
      <c r="G9" s="389"/>
      <c r="H9" s="389">
        <v>0</v>
      </c>
      <c r="I9" s="397">
        <v>66664358.246115081</v>
      </c>
    </row>
    <row r="10" spans="1:9">
      <c r="A10" s="286">
        <v>4</v>
      </c>
      <c r="B10" s="291" t="s">
        <v>697</v>
      </c>
      <c r="C10" s="389">
        <v>3006461.5571949999</v>
      </c>
      <c r="D10" s="389">
        <v>68484388.570477024</v>
      </c>
      <c r="E10" s="389">
        <v>2333423.9410180999</v>
      </c>
      <c r="F10" s="389">
        <v>1101161.9875670199</v>
      </c>
      <c r="G10" s="389"/>
      <c r="H10" s="389">
        <v>0</v>
      </c>
      <c r="I10" s="397">
        <v>68056264.19908689</v>
      </c>
    </row>
    <row r="11" spans="1:9">
      <c r="A11" s="286">
        <v>5</v>
      </c>
      <c r="B11" s="291" t="s">
        <v>568</v>
      </c>
      <c r="C11" s="389">
        <v>3315445.8251920003</v>
      </c>
      <c r="D11" s="389">
        <v>66940595.387199953</v>
      </c>
      <c r="E11" s="389">
        <v>3189689.2327922992</v>
      </c>
      <c r="F11" s="389">
        <v>899864.35401699995</v>
      </c>
      <c r="G11" s="389"/>
      <c r="H11" s="389">
        <v>0</v>
      </c>
      <c r="I11" s="397">
        <v>66166487.625582658</v>
      </c>
    </row>
    <row r="12" spans="1:9">
      <c r="A12" s="286">
        <v>6</v>
      </c>
      <c r="B12" s="291" t="s">
        <v>569</v>
      </c>
      <c r="C12" s="389">
        <v>12721.43</v>
      </c>
      <c r="D12" s="389">
        <v>10648655.846521001</v>
      </c>
      <c r="E12" s="389">
        <v>33548.855000000003</v>
      </c>
      <c r="F12" s="389">
        <v>208126.53965354001</v>
      </c>
      <c r="G12" s="389"/>
      <c r="H12" s="389">
        <v>0</v>
      </c>
      <c r="I12" s="397">
        <v>10419701.881867461</v>
      </c>
    </row>
    <row r="13" spans="1:9">
      <c r="A13" s="286">
        <v>7</v>
      </c>
      <c r="B13" s="291" t="s">
        <v>570</v>
      </c>
      <c r="C13" s="389">
        <v>388584.63464400003</v>
      </c>
      <c r="D13" s="389">
        <v>42323788.522762991</v>
      </c>
      <c r="E13" s="389">
        <v>281982.22329280002</v>
      </c>
      <c r="F13" s="389">
        <v>811344.05313784035</v>
      </c>
      <c r="G13" s="389"/>
      <c r="H13" s="389">
        <v>0</v>
      </c>
      <c r="I13" s="397">
        <v>41619046.880976357</v>
      </c>
    </row>
    <row r="14" spans="1:9">
      <c r="A14" s="286">
        <v>8</v>
      </c>
      <c r="B14" s="291" t="s">
        <v>571</v>
      </c>
      <c r="C14" s="389">
        <v>58296.880000000005</v>
      </c>
      <c r="D14" s="389">
        <v>12806795.912316997</v>
      </c>
      <c r="E14" s="389">
        <v>65989.917000000001</v>
      </c>
      <c r="F14" s="389">
        <v>247842.64884830004</v>
      </c>
      <c r="G14" s="389"/>
      <c r="H14" s="389">
        <v>0</v>
      </c>
      <c r="I14" s="397">
        <v>12551260.226468697</v>
      </c>
    </row>
    <row r="15" spans="1:9">
      <c r="A15" s="286">
        <v>9</v>
      </c>
      <c r="B15" s="291" t="s">
        <v>572</v>
      </c>
      <c r="C15" s="389">
        <v>53818.1</v>
      </c>
      <c r="D15" s="389">
        <v>6269117.1155660003</v>
      </c>
      <c r="E15" s="389">
        <v>99855.384000000005</v>
      </c>
      <c r="F15" s="389">
        <v>114881.25858702001</v>
      </c>
      <c r="G15" s="389"/>
      <c r="H15" s="389">
        <v>0</v>
      </c>
      <c r="I15" s="397">
        <v>6108198.5729789799</v>
      </c>
    </row>
    <row r="16" spans="1:9">
      <c r="A16" s="286">
        <v>10</v>
      </c>
      <c r="B16" s="291" t="s">
        <v>573</v>
      </c>
      <c r="C16" s="389">
        <v>10228.539999999999</v>
      </c>
      <c r="D16" s="389">
        <v>1460034.6646730001</v>
      </c>
      <c r="E16" s="389">
        <v>15165.148999999999</v>
      </c>
      <c r="F16" s="389">
        <v>27960.34708974</v>
      </c>
      <c r="G16" s="389"/>
      <c r="H16" s="389">
        <v>0</v>
      </c>
      <c r="I16" s="397">
        <v>1427137.7085832602</v>
      </c>
    </row>
    <row r="17" spans="1:10">
      <c r="A17" s="286">
        <v>11</v>
      </c>
      <c r="B17" s="291" t="s">
        <v>574</v>
      </c>
      <c r="C17" s="389">
        <v>37717.53</v>
      </c>
      <c r="D17" s="389">
        <v>26562107.596675009</v>
      </c>
      <c r="E17" s="389">
        <v>39502.777999999998</v>
      </c>
      <c r="F17" s="389">
        <v>523564.8240415199</v>
      </c>
      <c r="G17" s="389"/>
      <c r="H17" s="389">
        <v>0</v>
      </c>
      <c r="I17" s="397">
        <v>26036757.52463349</v>
      </c>
    </row>
    <row r="18" spans="1:10">
      <c r="A18" s="286">
        <v>12</v>
      </c>
      <c r="B18" s="291" t="s">
        <v>575</v>
      </c>
      <c r="C18" s="389">
        <v>6878549.9483840037</v>
      </c>
      <c r="D18" s="389">
        <v>99779746.383382052</v>
      </c>
      <c r="E18" s="389">
        <v>4493175.9660624014</v>
      </c>
      <c r="F18" s="389">
        <v>1949714.7811981393</v>
      </c>
      <c r="G18" s="389"/>
      <c r="H18" s="389">
        <v>224.53</v>
      </c>
      <c r="I18" s="397">
        <v>100215405.58450551</v>
      </c>
    </row>
    <row r="19" spans="1:10">
      <c r="A19" s="286">
        <v>13</v>
      </c>
      <c r="B19" s="291" t="s">
        <v>576</v>
      </c>
      <c r="C19" s="389">
        <v>830187.15</v>
      </c>
      <c r="D19" s="389">
        <v>49609433.211845987</v>
      </c>
      <c r="E19" s="389">
        <v>560341.05484160013</v>
      </c>
      <c r="F19" s="389">
        <v>954940.16386408044</v>
      </c>
      <c r="G19" s="389"/>
      <c r="H19" s="389">
        <v>329.57</v>
      </c>
      <c r="I19" s="397">
        <v>48924339.143140301</v>
      </c>
    </row>
    <row r="20" spans="1:10">
      <c r="A20" s="286">
        <v>14</v>
      </c>
      <c r="B20" s="291" t="s">
        <v>577</v>
      </c>
      <c r="C20" s="389">
        <v>6616384.5069249999</v>
      </c>
      <c r="D20" s="389">
        <v>59025563.897454992</v>
      </c>
      <c r="E20" s="389">
        <v>3819675.3272291995</v>
      </c>
      <c r="F20" s="389">
        <v>803318.26252686023</v>
      </c>
      <c r="G20" s="389"/>
      <c r="H20" s="389">
        <v>0</v>
      </c>
      <c r="I20" s="397">
        <v>61018954.81462393</v>
      </c>
    </row>
    <row r="21" spans="1:10">
      <c r="A21" s="286">
        <v>15</v>
      </c>
      <c r="B21" s="291" t="s">
        <v>578</v>
      </c>
      <c r="C21" s="389">
        <v>1305976.624448</v>
      </c>
      <c r="D21" s="389">
        <v>18746816.479139999</v>
      </c>
      <c r="E21" s="389">
        <v>668243.3947850999</v>
      </c>
      <c r="F21" s="389">
        <v>347729.58896999998</v>
      </c>
      <c r="G21" s="389"/>
      <c r="H21" s="389">
        <v>0</v>
      </c>
      <c r="I21" s="397">
        <v>19036820.119832899</v>
      </c>
    </row>
    <row r="22" spans="1:10">
      <c r="A22" s="286">
        <v>16</v>
      </c>
      <c r="B22" s="291" t="s">
        <v>579</v>
      </c>
      <c r="C22" s="389">
        <v>0</v>
      </c>
      <c r="D22" s="389">
        <v>19022895.756396998</v>
      </c>
      <c r="E22" s="389">
        <v>0</v>
      </c>
      <c r="F22" s="389">
        <v>379425.50081734004</v>
      </c>
      <c r="G22" s="389"/>
      <c r="H22" s="389">
        <v>0</v>
      </c>
      <c r="I22" s="397">
        <v>18643470.255579658</v>
      </c>
    </row>
    <row r="23" spans="1:10">
      <c r="A23" s="286">
        <v>17</v>
      </c>
      <c r="B23" s="291" t="s">
        <v>700</v>
      </c>
      <c r="C23" s="389">
        <v>0</v>
      </c>
      <c r="D23" s="389">
        <v>1931547.129528</v>
      </c>
      <c r="E23" s="389">
        <v>0</v>
      </c>
      <c r="F23" s="389">
        <v>38403.86371582</v>
      </c>
      <c r="G23" s="389"/>
      <c r="H23" s="389">
        <v>0</v>
      </c>
      <c r="I23" s="397">
        <v>1893143.26581218</v>
      </c>
    </row>
    <row r="24" spans="1:10">
      <c r="A24" s="286">
        <v>18</v>
      </c>
      <c r="B24" s="291" t="s">
        <v>580</v>
      </c>
      <c r="C24" s="389">
        <v>0</v>
      </c>
      <c r="D24" s="389">
        <v>50438986.055303</v>
      </c>
      <c r="E24" s="389">
        <v>2952.7229195999998</v>
      </c>
      <c r="F24" s="389">
        <v>1004825.3150231</v>
      </c>
      <c r="G24" s="389"/>
      <c r="H24" s="389">
        <v>0</v>
      </c>
      <c r="I24" s="397">
        <v>49431208.0173603</v>
      </c>
    </row>
    <row r="25" spans="1:10">
      <c r="A25" s="286">
        <v>19</v>
      </c>
      <c r="B25" s="291" t="s">
        <v>581</v>
      </c>
      <c r="C25" s="389">
        <v>320401.17981600005</v>
      </c>
      <c r="D25" s="389">
        <v>2289175.408855</v>
      </c>
      <c r="E25" s="389">
        <v>327960.62957900006</v>
      </c>
      <c r="F25" s="389">
        <v>43687.58680736</v>
      </c>
      <c r="G25" s="389"/>
      <c r="H25" s="389">
        <v>0</v>
      </c>
      <c r="I25" s="397">
        <v>2237928.3722846401</v>
      </c>
    </row>
    <row r="26" spans="1:10">
      <c r="A26" s="286">
        <v>20</v>
      </c>
      <c r="B26" s="291" t="s">
        <v>699</v>
      </c>
      <c r="C26" s="389">
        <v>16679753.808255998</v>
      </c>
      <c r="D26" s="389">
        <v>20559251.649371006</v>
      </c>
      <c r="E26" s="389">
        <v>5003926.1424767999</v>
      </c>
      <c r="F26" s="389">
        <v>408958.93802007998</v>
      </c>
      <c r="G26" s="389"/>
      <c r="H26" s="389">
        <v>0</v>
      </c>
      <c r="I26" s="397">
        <v>31826120.377130125</v>
      </c>
      <c r="J26" s="293"/>
    </row>
    <row r="27" spans="1:10">
      <c r="A27" s="286">
        <v>21</v>
      </c>
      <c r="B27" s="291" t="s">
        <v>582</v>
      </c>
      <c r="C27" s="389">
        <v>19955</v>
      </c>
      <c r="D27" s="389">
        <v>7216154.5999999996</v>
      </c>
      <c r="E27" s="389">
        <v>9977.5</v>
      </c>
      <c r="F27" s="389">
        <v>141711.88579999999</v>
      </c>
      <c r="G27" s="389"/>
      <c r="H27" s="389">
        <v>0</v>
      </c>
      <c r="I27" s="397">
        <v>7084420.2141999993</v>
      </c>
      <c r="J27" s="293"/>
    </row>
    <row r="28" spans="1:10">
      <c r="A28" s="286">
        <v>22</v>
      </c>
      <c r="B28" s="291" t="s">
        <v>583</v>
      </c>
      <c r="C28" s="389">
        <v>872825.45403299993</v>
      </c>
      <c r="D28" s="389">
        <v>11196562.583634</v>
      </c>
      <c r="E28" s="389">
        <v>339366.38355840003</v>
      </c>
      <c r="F28" s="389">
        <v>212558.60814154005</v>
      </c>
      <c r="G28" s="389"/>
      <c r="H28" s="389">
        <v>0</v>
      </c>
      <c r="I28" s="397">
        <v>11517463.045967061</v>
      </c>
      <c r="J28" s="293"/>
    </row>
    <row r="29" spans="1:10">
      <c r="A29" s="286">
        <v>23</v>
      </c>
      <c r="B29" s="291" t="s">
        <v>584</v>
      </c>
      <c r="C29" s="389">
        <v>12052606.536793014</v>
      </c>
      <c r="D29" s="389">
        <v>178168657.82109177</v>
      </c>
      <c r="E29" s="389">
        <v>7572853.6289342102</v>
      </c>
      <c r="F29" s="389">
        <v>3223813.5924836327</v>
      </c>
      <c r="G29" s="389"/>
      <c r="H29" s="389">
        <v>1482.14</v>
      </c>
      <c r="I29" s="397">
        <v>179424597.13646695</v>
      </c>
      <c r="J29" s="293"/>
    </row>
    <row r="30" spans="1:10">
      <c r="A30" s="286">
        <v>24</v>
      </c>
      <c r="B30" s="291" t="s">
        <v>698</v>
      </c>
      <c r="C30" s="389">
        <v>12225609.611297002</v>
      </c>
      <c r="D30" s="389">
        <v>234479094.78644758</v>
      </c>
      <c r="E30" s="389">
        <v>9951353.7382655013</v>
      </c>
      <c r="F30" s="389">
        <v>4256786.6253213091</v>
      </c>
      <c r="G30" s="389"/>
      <c r="H30" s="389">
        <v>1976.41</v>
      </c>
      <c r="I30" s="397">
        <v>232496564.03415778</v>
      </c>
      <c r="J30" s="293"/>
    </row>
    <row r="31" spans="1:10">
      <c r="A31" s="286">
        <v>25</v>
      </c>
      <c r="B31" s="291" t="s">
        <v>585</v>
      </c>
      <c r="C31" s="389">
        <v>566934.80000000028</v>
      </c>
      <c r="D31" s="389">
        <v>5739617.7194719994</v>
      </c>
      <c r="E31" s="389">
        <v>483802.64600000024</v>
      </c>
      <c r="F31" s="389">
        <v>112361.78280510001</v>
      </c>
      <c r="G31" s="389"/>
      <c r="H31" s="389">
        <v>2453.56</v>
      </c>
      <c r="I31" s="397">
        <v>5710388.0906668985</v>
      </c>
      <c r="J31" s="293"/>
    </row>
    <row r="32" spans="1:10">
      <c r="A32" s="286">
        <v>26</v>
      </c>
      <c r="B32" s="291" t="s">
        <v>695</v>
      </c>
      <c r="C32" s="389">
        <v>54618614.217292801</v>
      </c>
      <c r="D32" s="389">
        <v>502253457.10553718</v>
      </c>
      <c r="E32" s="389">
        <v>46525105.565764993</v>
      </c>
      <c r="F32" s="389">
        <v>9339047.5854967944</v>
      </c>
      <c r="G32" s="389"/>
      <c r="H32" s="389">
        <v>13917735.41</v>
      </c>
      <c r="I32" s="397">
        <v>501007918.17156816</v>
      </c>
      <c r="J32" s="293"/>
    </row>
    <row r="33" spans="1:10">
      <c r="A33" s="286">
        <v>27</v>
      </c>
      <c r="B33" s="286" t="s">
        <v>586</v>
      </c>
      <c r="C33" s="389">
        <v>9571455.5442236979</v>
      </c>
      <c r="D33" s="389">
        <v>571477651.47682691</v>
      </c>
      <c r="E33" s="389">
        <v>9409417.5492083002</v>
      </c>
      <c r="F33" s="389">
        <v>499999.99577765848</v>
      </c>
      <c r="G33" s="389">
        <v>0</v>
      </c>
      <c r="H33" s="389">
        <v>0</v>
      </c>
      <c r="I33" s="397">
        <v>571139689.47606468</v>
      </c>
      <c r="J33" s="293"/>
    </row>
    <row r="34" spans="1:10">
      <c r="A34" s="286">
        <v>28</v>
      </c>
      <c r="B34" s="292" t="s">
        <v>108</v>
      </c>
      <c r="C34" s="390">
        <v>149690954.65799955</v>
      </c>
      <c r="D34" s="390">
        <v>3253370530.7026415</v>
      </c>
      <c r="E34" s="390">
        <v>111817491.56300001</v>
      </c>
      <c r="F34" s="390">
        <v>40851465.849000782</v>
      </c>
      <c r="G34" s="390">
        <v>0</v>
      </c>
      <c r="H34" s="390">
        <v>13924201.620000001</v>
      </c>
      <c r="I34" s="398">
        <v>3250392527.9486399</v>
      </c>
      <c r="J34" s="293"/>
    </row>
    <row r="35" spans="1:10">
      <c r="A35" s="293"/>
      <c r="B35" s="293"/>
      <c r="C35" s="293"/>
      <c r="D35" s="293"/>
      <c r="E35" s="293"/>
      <c r="F35" s="293"/>
      <c r="G35" s="293"/>
      <c r="H35" s="293"/>
      <c r="I35" s="293"/>
      <c r="J35" s="293"/>
    </row>
    <row r="36" spans="1:10">
      <c r="A36" s="293"/>
      <c r="B36" s="326"/>
      <c r="C36" s="293"/>
      <c r="D36" s="293"/>
      <c r="E36" s="293"/>
      <c r="F36" s="293"/>
      <c r="G36" s="293"/>
      <c r="H36" s="293"/>
      <c r="I36" s="293"/>
      <c r="J36" s="293"/>
    </row>
    <row r="37" spans="1:10">
      <c r="A37" s="293"/>
      <c r="B37" s="293"/>
      <c r="C37" s="293"/>
      <c r="D37" s="293"/>
      <c r="E37" s="293"/>
      <c r="F37" s="293"/>
      <c r="G37" s="293"/>
      <c r="H37" s="293"/>
      <c r="I37" s="293"/>
      <c r="J37" s="293"/>
    </row>
    <row r="38" spans="1:10">
      <c r="A38" s="293"/>
      <c r="B38" s="293"/>
      <c r="C38" s="293"/>
      <c r="D38" s="293"/>
      <c r="E38" s="293"/>
      <c r="F38" s="293"/>
      <c r="G38" s="293"/>
      <c r="H38" s="293"/>
      <c r="I38" s="293"/>
      <c r="J38" s="293"/>
    </row>
    <row r="39" spans="1:10">
      <c r="A39" s="293"/>
      <c r="B39" s="293"/>
      <c r="C39" s="293"/>
      <c r="D39" s="293"/>
      <c r="E39" s="293"/>
      <c r="F39" s="293"/>
      <c r="G39" s="293"/>
      <c r="H39" s="293"/>
      <c r="I39" s="293"/>
      <c r="J39" s="293"/>
    </row>
    <row r="40" spans="1:10">
      <c r="A40" s="293"/>
      <c r="B40" s="293"/>
      <c r="C40" s="293"/>
      <c r="D40" s="293"/>
      <c r="E40" s="293"/>
      <c r="F40" s="293"/>
      <c r="G40" s="293"/>
      <c r="H40" s="293"/>
      <c r="I40" s="293"/>
      <c r="J40" s="293"/>
    </row>
    <row r="41" spans="1:10">
      <c r="A41" s="293"/>
      <c r="B41" s="293"/>
      <c r="C41" s="293"/>
      <c r="D41" s="293"/>
      <c r="E41" s="293"/>
      <c r="F41" s="293"/>
      <c r="G41" s="293"/>
      <c r="H41" s="293"/>
      <c r="I41" s="293"/>
      <c r="J41" s="293"/>
    </row>
    <row r="42" spans="1:10">
      <c r="A42" s="327"/>
      <c r="B42" s="327"/>
      <c r="C42" s="293"/>
      <c r="D42" s="293"/>
      <c r="E42" s="293"/>
      <c r="F42" s="293"/>
      <c r="G42" s="293"/>
      <c r="H42" s="293"/>
      <c r="I42" s="293"/>
      <c r="J42" s="293"/>
    </row>
    <row r="43" spans="1:10">
      <c r="A43" s="327"/>
      <c r="B43" s="327"/>
      <c r="C43" s="293"/>
      <c r="D43" s="293"/>
      <c r="E43" s="293"/>
      <c r="F43" s="293"/>
      <c r="G43" s="293"/>
      <c r="H43" s="293"/>
      <c r="I43" s="293"/>
      <c r="J43" s="293"/>
    </row>
    <row r="44" spans="1:10">
      <c r="A44" s="293"/>
      <c r="B44" s="293"/>
      <c r="C44" s="293"/>
      <c r="D44" s="293"/>
      <c r="E44" s="293"/>
      <c r="F44" s="293"/>
      <c r="G44" s="293"/>
      <c r="H44" s="293"/>
      <c r="I44" s="293"/>
      <c r="J44" s="293"/>
    </row>
    <row r="45" spans="1:10">
      <c r="A45" s="293"/>
      <c r="B45" s="293"/>
      <c r="C45" s="293"/>
      <c r="D45" s="293"/>
      <c r="E45" s="293"/>
      <c r="F45" s="293"/>
      <c r="G45" s="293"/>
      <c r="H45" s="293"/>
      <c r="I45" s="293"/>
      <c r="J45" s="293"/>
    </row>
    <row r="46" spans="1:10">
      <c r="A46" s="293"/>
      <c r="B46" s="293"/>
      <c r="C46" s="293"/>
      <c r="D46" s="293"/>
      <c r="E46" s="293"/>
      <c r="F46" s="293"/>
      <c r="G46" s="293"/>
      <c r="H46" s="293"/>
      <c r="I46" s="293"/>
      <c r="J46" s="293"/>
    </row>
    <row r="47" spans="1:10">
      <c r="A47" s="293"/>
      <c r="B47" s="293"/>
      <c r="C47" s="293"/>
      <c r="D47" s="293"/>
      <c r="E47" s="293"/>
      <c r="F47" s="293"/>
      <c r="G47" s="293"/>
      <c r="H47" s="293"/>
      <c r="I47" s="293"/>
      <c r="J47" s="293"/>
    </row>
    <row r="48" spans="1:10">
      <c r="C48" s="293"/>
      <c r="D48" s="293"/>
      <c r="E48" s="293"/>
      <c r="F48" s="293"/>
      <c r="G48" s="293"/>
      <c r="H48" s="293"/>
      <c r="I48" s="293"/>
    </row>
    <row r="49" spans="3:9">
      <c r="C49" s="293"/>
      <c r="D49" s="293"/>
      <c r="E49" s="293"/>
      <c r="F49" s="293"/>
      <c r="G49" s="293"/>
      <c r="H49" s="293"/>
      <c r="I49" s="293"/>
    </row>
    <row r="50" spans="3:9">
      <c r="C50" s="293"/>
      <c r="D50" s="293"/>
      <c r="E50" s="293"/>
      <c r="F50" s="293"/>
      <c r="G50" s="293"/>
      <c r="H50" s="293"/>
      <c r="I50" s="293"/>
    </row>
    <row r="51" spans="3:9">
      <c r="C51" s="293"/>
      <c r="D51" s="293"/>
      <c r="E51" s="293"/>
      <c r="F51" s="293"/>
      <c r="G51" s="293"/>
      <c r="H51" s="293"/>
      <c r="I51" s="293"/>
    </row>
    <row r="52" spans="3:9">
      <c r="C52" s="293"/>
      <c r="D52" s="293"/>
      <c r="E52" s="293"/>
      <c r="F52" s="293"/>
      <c r="G52" s="293"/>
      <c r="H52" s="293"/>
      <c r="I52" s="293"/>
    </row>
    <row r="53" spans="3:9">
      <c r="C53" s="293"/>
      <c r="D53" s="293"/>
      <c r="E53" s="293"/>
      <c r="F53" s="293"/>
      <c r="G53" s="293"/>
      <c r="H53" s="293"/>
      <c r="I53" s="293"/>
    </row>
    <row r="54" spans="3:9">
      <c r="C54" s="293"/>
      <c r="D54" s="293"/>
      <c r="E54" s="293"/>
      <c r="F54" s="293"/>
      <c r="G54" s="293"/>
      <c r="H54" s="293"/>
      <c r="I54" s="293"/>
    </row>
    <row r="55" spans="3:9">
      <c r="C55" s="293"/>
      <c r="D55" s="293"/>
      <c r="E55" s="293"/>
      <c r="F55" s="293"/>
      <c r="G55" s="293"/>
      <c r="H55" s="293"/>
      <c r="I55" s="293"/>
    </row>
    <row r="56" spans="3:9">
      <c r="C56" s="293"/>
      <c r="D56" s="293"/>
      <c r="E56" s="293"/>
      <c r="F56" s="293"/>
      <c r="G56" s="293"/>
      <c r="H56" s="293"/>
      <c r="I56" s="293"/>
    </row>
    <row r="57" spans="3:9">
      <c r="C57" s="293"/>
      <c r="D57" s="293"/>
      <c r="E57" s="293"/>
      <c r="F57" s="293"/>
      <c r="G57" s="293"/>
      <c r="H57" s="293"/>
      <c r="I57" s="293"/>
    </row>
    <row r="58" spans="3:9">
      <c r="C58" s="293"/>
      <c r="D58" s="293"/>
      <c r="E58" s="293"/>
      <c r="F58" s="293"/>
      <c r="G58" s="293"/>
      <c r="H58" s="293"/>
      <c r="I58" s="293"/>
    </row>
    <row r="59" spans="3:9">
      <c r="C59" s="293"/>
      <c r="D59" s="293"/>
      <c r="E59" s="293"/>
      <c r="F59" s="293"/>
      <c r="G59" s="293"/>
      <c r="H59" s="293"/>
      <c r="I59" s="293"/>
    </row>
    <row r="60" spans="3:9">
      <c r="C60" s="293"/>
      <c r="D60" s="293"/>
      <c r="E60" s="293"/>
      <c r="F60" s="293"/>
      <c r="G60" s="293"/>
      <c r="H60" s="293"/>
      <c r="I60" s="293"/>
    </row>
    <row r="61" spans="3:9">
      <c r="C61" s="293"/>
      <c r="D61" s="293"/>
      <c r="E61" s="293"/>
      <c r="F61" s="293"/>
      <c r="G61" s="293"/>
      <c r="H61" s="293"/>
      <c r="I61" s="293"/>
    </row>
    <row r="62" spans="3:9">
      <c r="C62" s="293"/>
      <c r="D62" s="293"/>
      <c r="E62" s="293"/>
      <c r="F62" s="293"/>
      <c r="G62" s="293"/>
      <c r="H62" s="293"/>
      <c r="I62" s="293"/>
    </row>
    <row r="63" spans="3:9">
      <c r="C63" s="293"/>
      <c r="D63" s="293"/>
      <c r="E63" s="293"/>
      <c r="F63" s="293"/>
      <c r="G63" s="293"/>
      <c r="H63" s="293"/>
      <c r="I63" s="293"/>
    </row>
    <row r="64" spans="3:9">
      <c r="C64" s="293"/>
      <c r="D64" s="293"/>
      <c r="E64" s="293"/>
      <c r="F64" s="293"/>
      <c r="G64" s="293"/>
      <c r="H64" s="293"/>
      <c r="I64" s="293"/>
    </row>
    <row r="65" spans="3:9">
      <c r="C65" s="293"/>
      <c r="D65" s="293"/>
      <c r="E65" s="293"/>
      <c r="F65" s="293"/>
      <c r="G65" s="293"/>
      <c r="H65" s="293"/>
      <c r="I65" s="293"/>
    </row>
    <row r="66" spans="3:9">
      <c r="C66" s="293"/>
      <c r="D66" s="293"/>
      <c r="E66" s="293"/>
      <c r="F66" s="293"/>
      <c r="G66" s="293"/>
      <c r="H66" s="293"/>
      <c r="I66" s="293"/>
    </row>
    <row r="67" spans="3:9">
      <c r="C67" s="293"/>
      <c r="D67" s="293"/>
      <c r="E67" s="293"/>
      <c r="F67" s="293"/>
      <c r="G67" s="293"/>
      <c r="H67" s="293"/>
      <c r="I67" s="293"/>
    </row>
    <row r="68" spans="3:9">
      <c r="C68" s="293"/>
      <c r="D68" s="293"/>
      <c r="E68" s="293"/>
      <c r="F68" s="293"/>
      <c r="G68" s="293"/>
      <c r="H68" s="293"/>
      <c r="I68" s="293"/>
    </row>
    <row r="69" spans="3:9">
      <c r="C69" s="293"/>
      <c r="D69" s="293"/>
      <c r="E69" s="293"/>
      <c r="F69" s="293"/>
      <c r="G69" s="293"/>
      <c r="H69" s="293"/>
      <c r="I69" s="293"/>
    </row>
    <row r="70" spans="3:9">
      <c r="C70" s="293"/>
      <c r="D70" s="293"/>
      <c r="E70" s="293"/>
      <c r="F70" s="293"/>
      <c r="G70" s="293"/>
      <c r="H70" s="293"/>
      <c r="I70" s="293"/>
    </row>
    <row r="71" spans="3:9">
      <c r="C71" s="293"/>
      <c r="D71" s="293"/>
      <c r="E71" s="293"/>
      <c r="F71" s="293"/>
      <c r="G71" s="293"/>
      <c r="H71" s="293"/>
      <c r="I71" s="293"/>
    </row>
    <row r="72" spans="3:9">
      <c r="C72" s="293"/>
      <c r="D72" s="293"/>
      <c r="E72" s="293"/>
      <c r="F72" s="293"/>
      <c r="G72" s="293"/>
      <c r="H72" s="293"/>
      <c r="I72" s="293"/>
    </row>
    <row r="73" spans="3:9">
      <c r="C73" s="293"/>
      <c r="D73" s="293"/>
      <c r="E73" s="293"/>
      <c r="F73" s="293"/>
      <c r="G73" s="293"/>
      <c r="H73" s="293"/>
      <c r="I73" s="293"/>
    </row>
    <row r="74" spans="3:9">
      <c r="C74" s="293"/>
      <c r="D74" s="293"/>
      <c r="E74" s="293"/>
      <c r="F74" s="293"/>
      <c r="G74" s="293"/>
      <c r="H74" s="293"/>
      <c r="I74" s="293"/>
    </row>
    <row r="75" spans="3:9">
      <c r="C75" s="293"/>
      <c r="D75" s="293"/>
      <c r="E75" s="293"/>
      <c r="F75" s="293"/>
      <c r="G75" s="293"/>
      <c r="H75" s="293"/>
      <c r="I75" s="293"/>
    </row>
    <row r="76" spans="3:9">
      <c r="C76" s="293"/>
      <c r="D76" s="293"/>
      <c r="E76" s="293"/>
      <c r="F76" s="293"/>
      <c r="G76" s="293"/>
      <c r="H76" s="293"/>
      <c r="I76" s="293"/>
    </row>
    <row r="77" spans="3:9">
      <c r="C77" s="293"/>
      <c r="D77" s="293"/>
      <c r="E77" s="293"/>
      <c r="F77" s="293"/>
      <c r="G77" s="293"/>
      <c r="H77" s="293"/>
      <c r="I77" s="293"/>
    </row>
    <row r="78" spans="3:9">
      <c r="C78" s="293"/>
      <c r="D78" s="293"/>
      <c r="E78" s="293"/>
      <c r="F78" s="293"/>
      <c r="G78" s="293"/>
      <c r="H78" s="293"/>
      <c r="I78" s="293"/>
    </row>
    <row r="79" spans="3:9">
      <c r="C79" s="293"/>
      <c r="D79" s="293"/>
      <c r="E79" s="293"/>
      <c r="F79" s="293"/>
      <c r="G79" s="293"/>
      <c r="H79" s="293"/>
      <c r="I79" s="293"/>
    </row>
    <row r="80" spans="3:9">
      <c r="C80" s="293"/>
      <c r="D80" s="293"/>
      <c r="E80" s="293"/>
      <c r="F80" s="293"/>
      <c r="G80" s="293"/>
      <c r="H80" s="293"/>
      <c r="I80" s="293"/>
    </row>
    <row r="81" spans="3:9">
      <c r="C81" s="293"/>
      <c r="D81" s="293"/>
      <c r="E81" s="293"/>
      <c r="F81" s="293"/>
      <c r="G81" s="293"/>
      <c r="H81" s="293"/>
      <c r="I81" s="293"/>
    </row>
    <row r="82" spans="3:9">
      <c r="C82" s="293"/>
      <c r="D82" s="293"/>
      <c r="E82" s="293"/>
      <c r="F82" s="293"/>
      <c r="G82" s="293"/>
      <c r="H82" s="293"/>
      <c r="I82" s="293"/>
    </row>
    <row r="83" spans="3:9">
      <c r="C83" s="293"/>
      <c r="D83" s="293"/>
      <c r="E83" s="293"/>
      <c r="F83" s="293"/>
      <c r="G83" s="293"/>
      <c r="H83" s="293"/>
      <c r="I83" s="293"/>
    </row>
    <row r="84" spans="3:9">
      <c r="C84" s="293"/>
      <c r="D84" s="293"/>
      <c r="E84" s="293"/>
      <c r="F84" s="293"/>
      <c r="G84" s="293"/>
      <c r="H84" s="293"/>
      <c r="I84" s="293"/>
    </row>
    <row r="85" spans="3:9">
      <c r="C85" s="293"/>
      <c r="D85" s="293"/>
      <c r="E85" s="293"/>
      <c r="F85" s="293"/>
      <c r="G85" s="293"/>
      <c r="H85" s="293"/>
      <c r="I85" s="293"/>
    </row>
    <row r="86" spans="3:9">
      <c r="C86" s="293"/>
      <c r="D86" s="293"/>
      <c r="E86" s="293"/>
      <c r="F86" s="293"/>
      <c r="G86" s="293"/>
      <c r="H86" s="293"/>
      <c r="I86" s="293"/>
    </row>
    <row r="87" spans="3:9">
      <c r="C87" s="293"/>
      <c r="D87" s="293"/>
      <c r="E87" s="293"/>
      <c r="F87" s="293"/>
      <c r="G87" s="293"/>
      <c r="H87" s="293"/>
      <c r="I87" s="293"/>
    </row>
    <row r="88" spans="3:9">
      <c r="C88" s="293"/>
      <c r="D88" s="293"/>
      <c r="E88" s="293"/>
      <c r="F88" s="293"/>
      <c r="G88" s="293"/>
      <c r="H88" s="293"/>
      <c r="I88" s="293"/>
    </row>
    <row r="89" spans="3:9">
      <c r="C89" s="293"/>
      <c r="D89" s="293"/>
      <c r="E89" s="293"/>
      <c r="F89" s="293"/>
      <c r="G89" s="293"/>
      <c r="H89" s="293"/>
      <c r="I89" s="293"/>
    </row>
    <row r="90" spans="3:9">
      <c r="C90" s="293"/>
      <c r="D90" s="293"/>
      <c r="E90" s="293"/>
      <c r="F90" s="293"/>
      <c r="G90" s="293"/>
      <c r="H90" s="293"/>
      <c r="I90" s="293"/>
    </row>
    <row r="91" spans="3:9">
      <c r="C91" s="293"/>
      <c r="D91" s="293"/>
      <c r="E91" s="293"/>
      <c r="F91" s="293"/>
      <c r="G91" s="293"/>
      <c r="H91" s="293"/>
      <c r="I91" s="293"/>
    </row>
    <row r="92" spans="3:9">
      <c r="C92" s="293"/>
      <c r="D92" s="293"/>
      <c r="E92" s="293"/>
      <c r="F92" s="293"/>
      <c r="G92" s="293"/>
      <c r="H92" s="293"/>
      <c r="I92" s="293"/>
    </row>
    <row r="93" spans="3:9">
      <c r="C93" s="293"/>
      <c r="D93" s="293"/>
      <c r="E93" s="293"/>
      <c r="F93" s="293"/>
      <c r="G93" s="293"/>
      <c r="H93" s="293"/>
      <c r="I93" s="293"/>
    </row>
    <row r="94" spans="3:9">
      <c r="C94" s="293"/>
      <c r="D94" s="293"/>
      <c r="E94" s="293"/>
      <c r="F94" s="293"/>
      <c r="G94" s="293"/>
      <c r="H94" s="293"/>
      <c r="I94" s="293"/>
    </row>
    <row r="95" spans="3:9">
      <c r="C95" s="293"/>
      <c r="D95" s="293"/>
      <c r="E95" s="293"/>
      <c r="F95" s="293"/>
      <c r="G95" s="293"/>
      <c r="H95" s="293"/>
      <c r="I95" s="293"/>
    </row>
    <row r="96" spans="3:9">
      <c r="C96" s="293"/>
      <c r="D96" s="293"/>
      <c r="E96" s="293"/>
      <c r="F96" s="293"/>
      <c r="G96" s="293"/>
      <c r="H96" s="293"/>
      <c r="I96" s="293"/>
    </row>
    <row r="97" spans="3:9">
      <c r="C97" s="293"/>
      <c r="D97" s="293"/>
      <c r="E97" s="293"/>
      <c r="F97" s="293"/>
      <c r="G97" s="293"/>
      <c r="H97" s="293"/>
      <c r="I97" s="293"/>
    </row>
    <row r="98" spans="3:9">
      <c r="C98" s="293"/>
      <c r="D98" s="293"/>
      <c r="E98" s="293"/>
      <c r="F98" s="293"/>
      <c r="G98" s="293"/>
      <c r="H98" s="293"/>
      <c r="I98" s="293"/>
    </row>
    <row r="99" spans="3:9">
      <c r="C99" s="293"/>
      <c r="D99" s="293"/>
      <c r="E99" s="293"/>
      <c r="F99" s="293"/>
      <c r="G99" s="293"/>
      <c r="H99" s="293"/>
      <c r="I99" s="293"/>
    </row>
    <row r="100" spans="3:9">
      <c r="C100" s="293"/>
      <c r="D100" s="293"/>
      <c r="E100" s="293"/>
      <c r="F100" s="293"/>
      <c r="G100" s="293"/>
      <c r="H100" s="293"/>
      <c r="I100" s="293"/>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zoomScaleSheetLayoutView="85" workbookViewId="0">
      <selection activeCell="D28" sqref="D28"/>
    </sheetView>
  </sheetViews>
  <sheetFormatPr defaultColWidth="9.140625" defaultRowHeight="12.75"/>
  <cols>
    <col min="1" max="1" width="11.85546875" style="290" bestFit="1" customWidth="1"/>
    <col min="2" max="2" width="78.7109375" style="290" customWidth="1"/>
    <col min="3" max="4" width="35.5703125" style="290" customWidth="1"/>
    <col min="5" max="16384" width="9.140625" style="290"/>
  </cols>
  <sheetData>
    <row r="1" spans="1:4" ht="13.5">
      <c r="A1" s="280" t="s">
        <v>30</v>
      </c>
      <c r="B1" s="3" t="str">
        <f>'Info '!C2</f>
        <v>JSC "Liberty Bank"</v>
      </c>
    </row>
    <row r="2" spans="1:4" ht="13.5">
      <c r="A2" s="281" t="s">
        <v>31</v>
      </c>
      <c r="B2" s="360">
        <f>'1. key ratios '!B2</f>
        <v>44651</v>
      </c>
    </row>
    <row r="3" spans="1:4">
      <c r="A3" s="282" t="s">
        <v>587</v>
      </c>
    </row>
    <row r="5" spans="1:4" ht="25.5">
      <c r="A5" s="793" t="s">
        <v>588</v>
      </c>
      <c r="B5" s="793"/>
      <c r="C5" s="314" t="s">
        <v>589</v>
      </c>
      <c r="D5" s="314" t="s">
        <v>590</v>
      </c>
    </row>
    <row r="6" spans="1:4">
      <c r="A6" s="294">
        <v>1</v>
      </c>
      <c r="B6" s="295" t="s">
        <v>591</v>
      </c>
      <c r="C6" s="389">
        <v>140334062.29499954</v>
      </c>
      <c r="D6" s="389"/>
    </row>
    <row r="7" spans="1:4">
      <c r="A7" s="296">
        <v>2</v>
      </c>
      <c r="B7" s="295" t="s">
        <v>592</v>
      </c>
      <c r="C7" s="389">
        <v>28550146.635419253</v>
      </c>
      <c r="D7" s="389">
        <f>SUM(D8:D11)</f>
        <v>0</v>
      </c>
    </row>
    <row r="8" spans="1:4">
      <c r="A8" s="297">
        <v>2.1</v>
      </c>
      <c r="B8" s="298" t="s">
        <v>703</v>
      </c>
      <c r="C8" s="389">
        <v>17253028.18915211</v>
      </c>
      <c r="D8" s="389"/>
    </row>
    <row r="9" spans="1:4">
      <c r="A9" s="297">
        <v>2.2000000000000002</v>
      </c>
      <c r="B9" s="298" t="s">
        <v>701</v>
      </c>
      <c r="C9" s="389">
        <v>11282101.764641223</v>
      </c>
      <c r="D9" s="389"/>
    </row>
    <row r="10" spans="1:4">
      <c r="A10" s="297">
        <v>2.2999999999999998</v>
      </c>
      <c r="B10" s="298" t="s">
        <v>593</v>
      </c>
      <c r="C10" s="389">
        <v>15016.681625919999</v>
      </c>
      <c r="D10" s="389"/>
    </row>
    <row r="11" spans="1:4">
      <c r="A11" s="297">
        <v>2.4</v>
      </c>
      <c r="B11" s="298" t="s">
        <v>594</v>
      </c>
      <c r="C11" s="389">
        <v>0</v>
      </c>
      <c r="D11" s="389"/>
    </row>
    <row r="12" spans="1:4">
      <c r="A12" s="294">
        <v>3</v>
      </c>
      <c r="B12" s="295" t="s">
        <v>595</v>
      </c>
      <c r="C12" s="389">
        <v>26124669.363418229</v>
      </c>
      <c r="D12" s="389">
        <f>SUM(D13:D18)</f>
        <v>0</v>
      </c>
    </row>
    <row r="13" spans="1:4">
      <c r="A13" s="297">
        <v>3.1</v>
      </c>
      <c r="B13" s="298" t="s">
        <v>596</v>
      </c>
      <c r="C13" s="389">
        <v>13924201.619999938</v>
      </c>
      <c r="D13" s="389"/>
    </row>
    <row r="14" spans="1:4">
      <c r="A14" s="297">
        <v>3.2</v>
      </c>
      <c r="B14" s="298" t="s">
        <v>597</v>
      </c>
      <c r="C14" s="389">
        <v>6128280.2549490621</v>
      </c>
      <c r="D14" s="389"/>
    </row>
    <row r="15" spans="1:4">
      <c r="A15" s="297">
        <v>3.3</v>
      </c>
      <c r="B15" s="298" t="s">
        <v>692</v>
      </c>
      <c r="C15" s="389">
        <v>5023279.2086897753</v>
      </c>
      <c r="D15" s="389"/>
    </row>
    <row r="16" spans="1:4">
      <c r="A16" s="297">
        <v>3.4</v>
      </c>
      <c r="B16" s="298" t="s">
        <v>702</v>
      </c>
      <c r="C16" s="389">
        <v>788478.74813201989</v>
      </c>
      <c r="D16" s="389"/>
    </row>
    <row r="17" spans="1:4">
      <c r="A17" s="296">
        <v>3.5</v>
      </c>
      <c r="B17" s="298" t="s">
        <v>598</v>
      </c>
      <c r="C17" s="389">
        <v>260429.53164743286</v>
      </c>
      <c r="D17" s="389"/>
    </row>
    <row r="18" spans="1:4">
      <c r="A18" s="297">
        <v>3.6</v>
      </c>
      <c r="B18" s="298" t="s">
        <v>599</v>
      </c>
      <c r="C18" s="389">
        <v>0</v>
      </c>
      <c r="D18" s="389"/>
    </row>
    <row r="19" spans="1:4">
      <c r="A19" s="299">
        <v>4</v>
      </c>
      <c r="B19" s="295" t="s">
        <v>600</v>
      </c>
      <c r="C19" s="390">
        <f>C6+C7-C12</f>
        <v>142759539.56700057</v>
      </c>
      <c r="D19" s="390">
        <f>D6+D7-D12</f>
        <v>0</v>
      </c>
    </row>
  </sheetData>
  <mergeCells count="1">
    <mergeCell ref="A5:B5"/>
  </mergeCells>
  <pageMargins left="0.7" right="0.7" top="0.75" bottom="0.75" header="0.3" footer="0.3"/>
  <pageSetup scale="5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topLeftCell="B1" zoomScaleNormal="100" workbookViewId="0">
      <selection activeCell="D27" sqref="D27"/>
    </sheetView>
  </sheetViews>
  <sheetFormatPr defaultColWidth="9.140625" defaultRowHeight="12.75"/>
  <cols>
    <col min="1" max="1" width="11.85546875" style="290" bestFit="1" customWidth="1"/>
    <col min="2" max="2" width="84" style="290" customWidth="1"/>
    <col min="3" max="3" width="31.5703125" style="290" customWidth="1"/>
    <col min="4" max="4" width="37" style="290" customWidth="1"/>
    <col min="5" max="16384" width="9.140625" style="290"/>
  </cols>
  <sheetData>
    <row r="1" spans="1:4" ht="13.5">
      <c r="A1" s="280" t="s">
        <v>30</v>
      </c>
      <c r="B1" s="3" t="str">
        <f>'Info '!C2</f>
        <v>JSC "Liberty Bank"</v>
      </c>
    </row>
    <row r="2" spans="1:4" ht="13.5">
      <c r="A2" s="281" t="s">
        <v>31</v>
      </c>
      <c r="B2" s="360">
        <f>'1. key ratios '!B2</f>
        <v>44651</v>
      </c>
    </row>
    <row r="3" spans="1:4">
      <c r="A3" s="282" t="s">
        <v>601</v>
      </c>
    </row>
    <row r="4" spans="1:4">
      <c r="A4" s="282"/>
    </row>
    <row r="5" spans="1:4" ht="15" customHeight="1">
      <c r="A5" s="794" t="s">
        <v>704</v>
      </c>
      <c r="B5" s="795"/>
      <c r="C5" s="784" t="s">
        <v>602</v>
      </c>
      <c r="D5" s="798" t="s">
        <v>603</v>
      </c>
    </row>
    <row r="6" spans="1:4">
      <c r="A6" s="796"/>
      <c r="B6" s="797"/>
      <c r="C6" s="787"/>
      <c r="D6" s="798"/>
    </row>
    <row r="7" spans="1:4">
      <c r="A7" s="292">
        <v>1</v>
      </c>
      <c r="B7" s="292" t="s">
        <v>591</v>
      </c>
      <c r="C7" s="389">
        <v>144329430.94912475</v>
      </c>
      <c r="D7" s="340"/>
    </row>
    <row r="8" spans="1:4">
      <c r="A8" s="286">
        <v>2</v>
      </c>
      <c r="B8" s="286" t="s">
        <v>604</v>
      </c>
      <c r="C8" s="389">
        <v>20898981.274292</v>
      </c>
      <c r="D8" s="340"/>
    </row>
    <row r="9" spans="1:4">
      <c r="A9" s="286">
        <v>3</v>
      </c>
      <c r="B9" s="300" t="s">
        <v>605</v>
      </c>
      <c r="C9" s="389">
        <v>194.90719547999998</v>
      </c>
      <c r="D9" s="340"/>
    </row>
    <row r="10" spans="1:4">
      <c r="A10" s="286">
        <v>4</v>
      </c>
      <c r="B10" s="286" t="s">
        <v>606</v>
      </c>
      <c r="C10" s="389">
        <v>25109108.016850334</v>
      </c>
      <c r="D10" s="340"/>
    </row>
    <row r="11" spans="1:4">
      <c r="A11" s="286">
        <v>5</v>
      </c>
      <c r="B11" s="301" t="s">
        <v>607</v>
      </c>
      <c r="C11" s="389">
        <v>2513779.1661049998</v>
      </c>
      <c r="D11" s="340"/>
    </row>
    <row r="12" spans="1:4">
      <c r="A12" s="286">
        <v>6</v>
      </c>
      <c r="B12" s="301" t="s">
        <v>608</v>
      </c>
      <c r="C12" s="389">
        <v>44777.869999999995</v>
      </c>
      <c r="D12" s="340"/>
    </row>
    <row r="13" spans="1:4">
      <c r="A13" s="286">
        <v>7</v>
      </c>
      <c r="B13" s="301" t="s">
        <v>609</v>
      </c>
      <c r="C13" s="389">
        <v>7999386.4415963925</v>
      </c>
      <c r="D13" s="340"/>
    </row>
    <row r="14" spans="1:4">
      <c r="A14" s="286">
        <v>8</v>
      </c>
      <c r="B14" s="301" t="s">
        <v>610</v>
      </c>
      <c r="C14" s="389">
        <v>162037.742</v>
      </c>
      <c r="D14" s="405">
        <v>162037.742</v>
      </c>
    </row>
    <row r="15" spans="1:4">
      <c r="A15" s="286">
        <v>9</v>
      </c>
      <c r="B15" s="301" t="s">
        <v>611</v>
      </c>
      <c r="C15" s="389"/>
      <c r="D15" s="286"/>
    </row>
    <row r="16" spans="1:4">
      <c r="A16" s="286">
        <v>10</v>
      </c>
      <c r="B16" s="301" t="s">
        <v>612</v>
      </c>
      <c r="C16" s="389">
        <v>13924201.619999938</v>
      </c>
      <c r="D16" s="340"/>
    </row>
    <row r="17" spans="1:4">
      <c r="A17" s="286">
        <v>11</v>
      </c>
      <c r="B17" s="301" t="s">
        <v>613</v>
      </c>
      <c r="C17" s="389"/>
      <c r="D17" s="286"/>
    </row>
    <row r="18" spans="1:4">
      <c r="A18" s="286">
        <v>12</v>
      </c>
      <c r="B18" s="298" t="s">
        <v>709</v>
      </c>
      <c r="C18" s="389">
        <v>464925.177149</v>
      </c>
      <c r="D18" s="340"/>
    </row>
    <row r="19" spans="1:4">
      <c r="A19" s="292">
        <v>13</v>
      </c>
      <c r="B19" s="328" t="s">
        <v>600</v>
      </c>
      <c r="C19" s="414">
        <f>C7+C8+C9-C10</f>
        <v>140119499.1137619</v>
      </c>
      <c r="D19" s="341"/>
    </row>
    <row r="22" spans="1:4">
      <c r="B22" s="280"/>
    </row>
    <row r="23" spans="1:4">
      <c r="B23" s="281"/>
    </row>
    <row r="24" spans="1:4">
      <c r="B24" s="282"/>
    </row>
  </sheetData>
  <mergeCells count="3">
    <mergeCell ref="A5:B6"/>
    <mergeCell ref="C5:C6"/>
    <mergeCell ref="D5:D6"/>
  </mergeCells>
  <pageMargins left="0.7" right="0.7" top="0.75" bottom="0.75" header="0.3" footer="0.3"/>
  <pageSetup paperSize="9" scale="5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85" zoomScaleNormal="85" zoomScaleSheetLayoutView="100" workbookViewId="0">
      <selection activeCell="E42" sqref="E42"/>
    </sheetView>
  </sheetViews>
  <sheetFormatPr defaultColWidth="9.140625" defaultRowHeight="12.75"/>
  <cols>
    <col min="1" max="1" width="11.85546875" style="290" bestFit="1" customWidth="1"/>
    <col min="2" max="2" width="43" style="290" customWidth="1"/>
    <col min="3" max="3" width="18" style="290" customWidth="1"/>
    <col min="4" max="4" width="21.42578125" style="290" customWidth="1"/>
    <col min="5" max="5" width="22.28515625" style="290" customWidth="1"/>
    <col min="6" max="6" width="23.42578125" style="290" customWidth="1"/>
    <col min="7" max="14" width="22.28515625" style="290" customWidth="1"/>
    <col min="15" max="15" width="23.28515625" style="290" bestFit="1" customWidth="1"/>
    <col min="16" max="16" width="21.7109375" style="290" bestFit="1" customWidth="1"/>
    <col min="17" max="19" width="19" style="290" bestFit="1" customWidth="1"/>
    <col min="20" max="20" width="16.140625" style="290" customWidth="1"/>
    <col min="21" max="21" width="21" style="290" customWidth="1"/>
    <col min="22" max="22" width="20" style="290" customWidth="1"/>
    <col min="23" max="16384" width="9.140625" style="290"/>
  </cols>
  <sheetData>
    <row r="1" spans="1:22" ht="13.5">
      <c r="A1" s="280" t="s">
        <v>30</v>
      </c>
      <c r="B1" s="3" t="str">
        <f>'Info '!C2</f>
        <v>JSC "Liberty Bank"</v>
      </c>
    </row>
    <row r="2" spans="1:22" ht="13.5">
      <c r="A2" s="281" t="s">
        <v>31</v>
      </c>
      <c r="B2" s="360">
        <f>'1. key ratios '!B2</f>
        <v>44651</v>
      </c>
      <c r="C2" s="320"/>
    </row>
    <row r="3" spans="1:22">
      <c r="A3" s="282" t="s">
        <v>614</v>
      </c>
    </row>
    <row r="5" spans="1:22" ht="15" customHeight="1">
      <c r="A5" s="784" t="s">
        <v>539</v>
      </c>
      <c r="B5" s="786"/>
      <c r="C5" s="801" t="s">
        <v>615</v>
      </c>
      <c r="D5" s="802"/>
      <c r="E5" s="802"/>
      <c r="F5" s="802"/>
      <c r="G5" s="802"/>
      <c r="H5" s="802"/>
      <c r="I5" s="802"/>
      <c r="J5" s="802"/>
      <c r="K5" s="802"/>
      <c r="L5" s="802"/>
      <c r="M5" s="802"/>
      <c r="N5" s="802"/>
      <c r="O5" s="802"/>
      <c r="P5" s="802"/>
      <c r="Q5" s="802"/>
      <c r="R5" s="802"/>
      <c r="S5" s="802"/>
      <c r="T5" s="802"/>
      <c r="U5" s="803"/>
      <c r="V5" s="329"/>
    </row>
    <row r="6" spans="1:22">
      <c r="A6" s="799"/>
      <c r="B6" s="800"/>
      <c r="C6" s="804" t="s">
        <v>108</v>
      </c>
      <c r="D6" s="806" t="s">
        <v>616</v>
      </c>
      <c r="E6" s="806"/>
      <c r="F6" s="791"/>
      <c r="G6" s="807" t="s">
        <v>617</v>
      </c>
      <c r="H6" s="808"/>
      <c r="I6" s="808"/>
      <c r="J6" s="808"/>
      <c r="K6" s="809"/>
      <c r="L6" s="316"/>
      <c r="M6" s="810" t="s">
        <v>618</v>
      </c>
      <c r="N6" s="810"/>
      <c r="O6" s="791"/>
      <c r="P6" s="791"/>
      <c r="Q6" s="791"/>
      <c r="R6" s="791"/>
      <c r="S6" s="791"/>
      <c r="T6" s="791"/>
      <c r="U6" s="791"/>
      <c r="V6" s="316"/>
    </row>
    <row r="7" spans="1:22" ht="25.5">
      <c r="A7" s="787"/>
      <c r="B7" s="789"/>
      <c r="C7" s="805"/>
      <c r="D7" s="330"/>
      <c r="E7" s="322" t="s">
        <v>619</v>
      </c>
      <c r="F7" s="322" t="s">
        <v>620</v>
      </c>
      <c r="G7" s="320"/>
      <c r="H7" s="322" t="s">
        <v>619</v>
      </c>
      <c r="I7" s="322" t="s">
        <v>621</v>
      </c>
      <c r="J7" s="322" t="s">
        <v>622</v>
      </c>
      <c r="K7" s="322" t="s">
        <v>623</v>
      </c>
      <c r="L7" s="315"/>
      <c r="M7" s="310" t="s">
        <v>624</v>
      </c>
      <c r="N7" s="322" t="s">
        <v>622</v>
      </c>
      <c r="O7" s="322" t="s">
        <v>625</v>
      </c>
      <c r="P7" s="322" t="s">
        <v>626</v>
      </c>
      <c r="Q7" s="322" t="s">
        <v>627</v>
      </c>
      <c r="R7" s="322" t="s">
        <v>628</v>
      </c>
      <c r="S7" s="322" t="s">
        <v>629</v>
      </c>
      <c r="T7" s="331" t="s">
        <v>630</v>
      </c>
      <c r="U7" s="322" t="s">
        <v>631</v>
      </c>
      <c r="V7" s="329"/>
    </row>
    <row r="8" spans="1:22">
      <c r="A8" s="332">
        <v>1</v>
      </c>
      <c r="B8" s="292" t="s">
        <v>632</v>
      </c>
      <c r="C8" s="390">
        <f>SUM(C9:C14)</f>
        <v>2276287195.0881639</v>
      </c>
      <c r="D8" s="390">
        <f t="shared" ref="D8:U8" si="0">SUM(D9:D14)</f>
        <v>2029882401.6413293</v>
      </c>
      <c r="E8" s="390">
        <f t="shared" si="0"/>
        <v>33314584.371658966</v>
      </c>
      <c r="F8" s="390">
        <f t="shared" si="0"/>
        <v>578745.84690711973</v>
      </c>
      <c r="G8" s="390">
        <f t="shared" si="0"/>
        <v>106285294.33303186</v>
      </c>
      <c r="H8" s="390">
        <f t="shared" si="0"/>
        <v>5180452.9949569991</v>
      </c>
      <c r="I8" s="390">
        <f t="shared" si="0"/>
        <v>7944566.9612100041</v>
      </c>
      <c r="J8" s="390">
        <f t="shared" si="0"/>
        <v>1122578.8600000001</v>
      </c>
      <c r="K8" s="390">
        <f t="shared" si="0"/>
        <v>14409.7</v>
      </c>
      <c r="L8" s="390">
        <f t="shared" si="0"/>
        <v>140119499.11377585</v>
      </c>
      <c r="M8" s="390">
        <f t="shared" si="0"/>
        <v>12453005.599090006</v>
      </c>
      <c r="N8" s="390">
        <f t="shared" si="0"/>
        <v>7908069.1311879968</v>
      </c>
      <c r="O8" s="390">
        <f t="shared" si="0"/>
        <v>15963618.351135019</v>
      </c>
      <c r="P8" s="390">
        <f t="shared" si="0"/>
        <v>16469562.418989014</v>
      </c>
      <c r="Q8" s="390">
        <f t="shared" si="0"/>
        <v>15383833.046546005</v>
      </c>
      <c r="R8" s="390">
        <f t="shared" si="0"/>
        <v>25501960.856081944</v>
      </c>
      <c r="S8" s="390">
        <f t="shared" si="0"/>
        <v>0</v>
      </c>
      <c r="T8" s="390">
        <f t="shared" si="0"/>
        <v>16591.955000000002</v>
      </c>
      <c r="U8" s="390">
        <f t="shared" si="0"/>
        <v>66214358.552486725</v>
      </c>
      <c r="V8" s="293"/>
    </row>
    <row r="9" spans="1:22">
      <c r="A9" s="286">
        <v>1.1000000000000001</v>
      </c>
      <c r="B9" s="312" t="s">
        <v>633</v>
      </c>
      <c r="C9" s="391">
        <v>0</v>
      </c>
      <c r="D9" s="389">
        <v>0</v>
      </c>
      <c r="E9" s="389">
        <v>0</v>
      </c>
      <c r="F9" s="389">
        <v>0</v>
      </c>
      <c r="G9" s="389">
        <v>0</v>
      </c>
      <c r="H9" s="389">
        <v>0</v>
      </c>
      <c r="I9" s="389">
        <v>0</v>
      </c>
      <c r="J9" s="389">
        <v>0</v>
      </c>
      <c r="K9" s="389">
        <v>0</v>
      </c>
      <c r="L9" s="389">
        <v>0</v>
      </c>
      <c r="M9" s="389">
        <v>0</v>
      </c>
      <c r="N9" s="389">
        <v>0</v>
      </c>
      <c r="O9" s="389">
        <v>0</v>
      </c>
      <c r="P9" s="389">
        <v>0</v>
      </c>
      <c r="Q9" s="389">
        <v>0</v>
      </c>
      <c r="R9" s="389">
        <v>0</v>
      </c>
      <c r="S9" s="389">
        <v>0</v>
      </c>
      <c r="T9" s="389">
        <v>0</v>
      </c>
      <c r="U9" s="389">
        <v>0</v>
      </c>
      <c r="V9" s="293"/>
    </row>
    <row r="10" spans="1:22">
      <c r="A10" s="286">
        <v>1.2</v>
      </c>
      <c r="B10" s="312" t="s">
        <v>634</v>
      </c>
      <c r="C10" s="391">
        <v>0</v>
      </c>
      <c r="D10" s="389">
        <v>0</v>
      </c>
      <c r="E10" s="389">
        <v>0</v>
      </c>
      <c r="F10" s="389">
        <v>0</v>
      </c>
      <c r="G10" s="389">
        <v>0</v>
      </c>
      <c r="H10" s="389">
        <v>0</v>
      </c>
      <c r="I10" s="389">
        <v>0</v>
      </c>
      <c r="J10" s="389">
        <v>0</v>
      </c>
      <c r="K10" s="389">
        <v>0</v>
      </c>
      <c r="L10" s="389">
        <v>0</v>
      </c>
      <c r="M10" s="389">
        <v>0</v>
      </c>
      <c r="N10" s="389">
        <v>0</v>
      </c>
      <c r="O10" s="389">
        <v>0</v>
      </c>
      <c r="P10" s="389">
        <v>0</v>
      </c>
      <c r="Q10" s="389">
        <v>0</v>
      </c>
      <c r="R10" s="389">
        <v>0</v>
      </c>
      <c r="S10" s="389">
        <v>0</v>
      </c>
      <c r="T10" s="389">
        <v>0</v>
      </c>
      <c r="U10" s="389">
        <v>0</v>
      </c>
      <c r="V10" s="293"/>
    </row>
    <row r="11" spans="1:22">
      <c r="A11" s="286">
        <v>1.3</v>
      </c>
      <c r="B11" s="312" t="s">
        <v>635</v>
      </c>
      <c r="C11" s="391">
        <v>0</v>
      </c>
      <c r="D11" s="389">
        <v>0</v>
      </c>
      <c r="E11" s="389">
        <v>0</v>
      </c>
      <c r="F11" s="389">
        <v>0</v>
      </c>
      <c r="G11" s="389">
        <v>0</v>
      </c>
      <c r="H11" s="389">
        <v>0</v>
      </c>
      <c r="I11" s="389">
        <v>0</v>
      </c>
      <c r="J11" s="389">
        <v>0</v>
      </c>
      <c r="K11" s="389">
        <v>0</v>
      </c>
      <c r="L11" s="389">
        <v>0</v>
      </c>
      <c r="M11" s="389">
        <v>0</v>
      </c>
      <c r="N11" s="389">
        <v>0</v>
      </c>
      <c r="O11" s="389">
        <v>0</v>
      </c>
      <c r="P11" s="389">
        <v>0</v>
      </c>
      <c r="Q11" s="389">
        <v>0</v>
      </c>
      <c r="R11" s="389">
        <v>0</v>
      </c>
      <c r="S11" s="389">
        <v>0</v>
      </c>
      <c r="T11" s="389">
        <v>0</v>
      </c>
      <c r="U11" s="389">
        <v>0</v>
      </c>
      <c r="V11" s="293"/>
    </row>
    <row r="12" spans="1:22">
      <c r="A12" s="286">
        <v>1.4</v>
      </c>
      <c r="B12" s="312" t="s">
        <v>636</v>
      </c>
      <c r="C12" s="391">
        <v>97494085.251545012</v>
      </c>
      <c r="D12" s="389">
        <v>97494085.251545012</v>
      </c>
      <c r="E12" s="389">
        <v>0</v>
      </c>
      <c r="F12" s="389">
        <v>0</v>
      </c>
      <c r="G12" s="389">
        <v>0</v>
      </c>
      <c r="H12" s="389">
        <v>0</v>
      </c>
      <c r="I12" s="389">
        <v>0</v>
      </c>
      <c r="J12" s="389">
        <v>0</v>
      </c>
      <c r="K12" s="389">
        <v>0</v>
      </c>
      <c r="L12" s="389">
        <v>0</v>
      </c>
      <c r="M12" s="389">
        <v>0</v>
      </c>
      <c r="N12" s="389">
        <v>0</v>
      </c>
      <c r="O12" s="389">
        <v>0</v>
      </c>
      <c r="P12" s="389">
        <v>0</v>
      </c>
      <c r="Q12" s="389">
        <v>0</v>
      </c>
      <c r="R12" s="389">
        <v>0</v>
      </c>
      <c r="S12" s="389">
        <v>0</v>
      </c>
      <c r="T12" s="389">
        <v>0</v>
      </c>
      <c r="U12" s="389">
        <v>0</v>
      </c>
      <c r="V12" s="293"/>
    </row>
    <row r="13" spans="1:22">
      <c r="A13" s="286">
        <v>1.5</v>
      </c>
      <c r="B13" s="312" t="s">
        <v>637</v>
      </c>
      <c r="C13" s="391">
        <v>564996854.0223763</v>
      </c>
      <c r="D13" s="389">
        <v>480640973.38315809</v>
      </c>
      <c r="E13" s="389">
        <v>10490034.245785998</v>
      </c>
      <c r="F13" s="389">
        <v>66819.808499119987</v>
      </c>
      <c r="G13" s="389">
        <v>54085156.399420984</v>
      </c>
      <c r="H13" s="389">
        <v>799602.58620499994</v>
      </c>
      <c r="I13" s="389">
        <v>575023.68407600012</v>
      </c>
      <c r="J13" s="389">
        <v>71480.98</v>
      </c>
      <c r="K13" s="389">
        <v>0</v>
      </c>
      <c r="L13" s="389">
        <v>30270724.239796989</v>
      </c>
      <c r="M13" s="389">
        <v>5156775.2631250015</v>
      </c>
      <c r="N13" s="389">
        <v>837387.61999999988</v>
      </c>
      <c r="O13" s="389">
        <v>266607.03000000003</v>
      </c>
      <c r="P13" s="389">
        <v>381020.879816</v>
      </c>
      <c r="Q13" s="389">
        <v>587544.41581499996</v>
      </c>
      <c r="R13" s="389">
        <v>18483.3</v>
      </c>
      <c r="S13" s="389">
        <v>0</v>
      </c>
      <c r="T13" s="389">
        <v>0</v>
      </c>
      <c r="U13" s="389">
        <v>729086.67563099996</v>
      </c>
      <c r="V13" s="293"/>
    </row>
    <row r="14" spans="1:22">
      <c r="A14" s="286">
        <v>1.6</v>
      </c>
      <c r="B14" s="312" t="s">
        <v>638</v>
      </c>
      <c r="C14" s="391">
        <v>1613796255.8142426</v>
      </c>
      <c r="D14" s="389">
        <v>1451747343.0066261</v>
      </c>
      <c r="E14" s="389">
        <v>22824550.12587297</v>
      </c>
      <c r="F14" s="389">
        <v>511926.03840799973</v>
      </c>
      <c r="G14" s="389">
        <v>52200137.933610871</v>
      </c>
      <c r="H14" s="389">
        <v>4380850.408751999</v>
      </c>
      <c r="I14" s="389">
        <v>7369543.277134004</v>
      </c>
      <c r="J14" s="389">
        <v>1051097.8800000001</v>
      </c>
      <c r="K14" s="389">
        <v>14409.7</v>
      </c>
      <c r="L14" s="389">
        <v>109848774.87397885</v>
      </c>
      <c r="M14" s="389">
        <v>7296230.3359650038</v>
      </c>
      <c r="N14" s="389">
        <v>7070681.5111879967</v>
      </c>
      <c r="O14" s="389">
        <v>15697011.32113502</v>
      </c>
      <c r="P14" s="389">
        <v>16088541.539173014</v>
      </c>
      <c r="Q14" s="389">
        <v>14796288.630731005</v>
      </c>
      <c r="R14" s="389">
        <v>25483477.556081943</v>
      </c>
      <c r="S14" s="389">
        <v>0</v>
      </c>
      <c r="T14" s="389">
        <v>16591.955000000002</v>
      </c>
      <c r="U14" s="389">
        <v>65485271.876855724</v>
      </c>
      <c r="V14" s="293"/>
    </row>
    <row r="15" spans="1:22">
      <c r="A15" s="332">
        <v>2</v>
      </c>
      <c r="B15" s="292" t="s">
        <v>639</v>
      </c>
      <c r="C15" s="390">
        <f>SUM(C16:C21)</f>
        <v>229112506.67999998</v>
      </c>
      <c r="D15" s="390">
        <f t="shared" ref="D15:U15" si="1">SUM(D16:D21)</f>
        <v>229112506.67999998</v>
      </c>
      <c r="E15" s="390">
        <f t="shared" si="1"/>
        <v>0</v>
      </c>
      <c r="F15" s="390">
        <f t="shared" si="1"/>
        <v>0</v>
      </c>
      <c r="G15" s="390">
        <f t="shared" si="1"/>
        <v>0</v>
      </c>
      <c r="H15" s="390">
        <f t="shared" si="1"/>
        <v>0</v>
      </c>
      <c r="I15" s="390">
        <f t="shared" si="1"/>
        <v>0</v>
      </c>
      <c r="J15" s="390">
        <f t="shared" si="1"/>
        <v>0</v>
      </c>
      <c r="K15" s="390">
        <f t="shared" si="1"/>
        <v>0</v>
      </c>
      <c r="L15" s="390">
        <f t="shared" si="1"/>
        <v>0</v>
      </c>
      <c r="M15" s="390">
        <f t="shared" si="1"/>
        <v>0</v>
      </c>
      <c r="N15" s="390">
        <f t="shared" si="1"/>
        <v>0</v>
      </c>
      <c r="O15" s="390">
        <f t="shared" si="1"/>
        <v>0</v>
      </c>
      <c r="P15" s="390">
        <f t="shared" si="1"/>
        <v>0</v>
      </c>
      <c r="Q15" s="390">
        <f t="shared" si="1"/>
        <v>0</v>
      </c>
      <c r="R15" s="390">
        <f t="shared" si="1"/>
        <v>0</v>
      </c>
      <c r="S15" s="390">
        <f t="shared" si="1"/>
        <v>0</v>
      </c>
      <c r="T15" s="390">
        <f t="shared" si="1"/>
        <v>0</v>
      </c>
      <c r="U15" s="390">
        <f t="shared" si="1"/>
        <v>0</v>
      </c>
      <c r="V15" s="293"/>
    </row>
    <row r="16" spans="1:22">
      <c r="A16" s="286">
        <v>2.1</v>
      </c>
      <c r="B16" s="312" t="s">
        <v>633</v>
      </c>
      <c r="C16" s="391"/>
      <c r="D16" s="389"/>
      <c r="E16" s="389"/>
      <c r="F16" s="389"/>
      <c r="G16" s="389"/>
      <c r="H16" s="389"/>
      <c r="I16" s="389"/>
      <c r="J16" s="389"/>
      <c r="K16" s="389"/>
      <c r="L16" s="389"/>
      <c r="M16" s="389"/>
      <c r="N16" s="389"/>
      <c r="O16" s="389"/>
      <c r="P16" s="389"/>
      <c r="Q16" s="389"/>
      <c r="R16" s="389"/>
      <c r="S16" s="389"/>
      <c r="T16" s="389"/>
      <c r="U16" s="389"/>
      <c r="V16" s="293"/>
    </row>
    <row r="17" spans="1:22">
      <c r="A17" s="286">
        <v>2.2000000000000002</v>
      </c>
      <c r="B17" s="312" t="s">
        <v>634</v>
      </c>
      <c r="C17" s="391">
        <v>229112506.67999998</v>
      </c>
      <c r="D17" s="389">
        <v>229112506.67999998</v>
      </c>
      <c r="E17" s="389"/>
      <c r="F17" s="389"/>
      <c r="G17" s="389"/>
      <c r="H17" s="389"/>
      <c r="I17" s="389"/>
      <c r="J17" s="389"/>
      <c r="K17" s="389"/>
      <c r="L17" s="389"/>
      <c r="M17" s="389"/>
      <c r="N17" s="389"/>
      <c r="O17" s="389"/>
      <c r="P17" s="389"/>
      <c r="Q17" s="389"/>
      <c r="R17" s="389"/>
      <c r="S17" s="389"/>
      <c r="T17" s="389"/>
      <c r="U17" s="389"/>
      <c r="V17" s="293"/>
    </row>
    <row r="18" spans="1:22">
      <c r="A18" s="286">
        <v>2.2999999999999998</v>
      </c>
      <c r="B18" s="312" t="s">
        <v>635</v>
      </c>
      <c r="C18" s="391"/>
      <c r="D18" s="389"/>
      <c r="E18" s="389"/>
      <c r="F18" s="389"/>
      <c r="G18" s="389"/>
      <c r="H18" s="389"/>
      <c r="I18" s="389"/>
      <c r="J18" s="389"/>
      <c r="K18" s="389"/>
      <c r="L18" s="389"/>
      <c r="M18" s="389"/>
      <c r="N18" s="389"/>
      <c r="O18" s="389"/>
      <c r="P18" s="389"/>
      <c r="Q18" s="389"/>
      <c r="R18" s="389"/>
      <c r="S18" s="389"/>
      <c r="T18" s="389"/>
      <c r="U18" s="389"/>
      <c r="V18" s="293"/>
    </row>
    <row r="19" spans="1:22">
      <c r="A19" s="286">
        <v>2.4</v>
      </c>
      <c r="B19" s="312" t="s">
        <v>636</v>
      </c>
      <c r="C19" s="391"/>
      <c r="D19" s="389"/>
      <c r="E19" s="389"/>
      <c r="F19" s="389"/>
      <c r="G19" s="389"/>
      <c r="H19" s="389"/>
      <c r="I19" s="389"/>
      <c r="J19" s="389"/>
      <c r="K19" s="389"/>
      <c r="L19" s="389"/>
      <c r="M19" s="389"/>
      <c r="N19" s="389"/>
      <c r="O19" s="389"/>
      <c r="P19" s="389"/>
      <c r="Q19" s="389"/>
      <c r="R19" s="389"/>
      <c r="S19" s="389"/>
      <c r="T19" s="389"/>
      <c r="U19" s="389"/>
      <c r="V19" s="293"/>
    </row>
    <row r="20" spans="1:22">
      <c r="A20" s="286">
        <v>2.5</v>
      </c>
      <c r="B20" s="312" t="s">
        <v>637</v>
      </c>
      <c r="C20" s="391"/>
      <c r="D20" s="389"/>
      <c r="E20" s="389"/>
      <c r="F20" s="389"/>
      <c r="G20" s="389"/>
      <c r="H20" s="389"/>
      <c r="I20" s="389"/>
      <c r="J20" s="389"/>
      <c r="K20" s="389"/>
      <c r="L20" s="389"/>
      <c r="M20" s="389"/>
      <c r="N20" s="389"/>
      <c r="O20" s="389"/>
      <c r="P20" s="389"/>
      <c r="Q20" s="389"/>
      <c r="R20" s="389"/>
      <c r="S20" s="389"/>
      <c r="T20" s="389"/>
      <c r="U20" s="389"/>
      <c r="V20" s="293"/>
    </row>
    <row r="21" spans="1:22">
      <c r="A21" s="286">
        <v>2.6</v>
      </c>
      <c r="B21" s="312" t="s">
        <v>638</v>
      </c>
      <c r="C21" s="391"/>
      <c r="D21" s="389"/>
      <c r="E21" s="389"/>
      <c r="F21" s="389"/>
      <c r="G21" s="389"/>
      <c r="H21" s="389"/>
      <c r="I21" s="389"/>
      <c r="J21" s="389"/>
      <c r="K21" s="389"/>
      <c r="L21" s="389"/>
      <c r="M21" s="389"/>
      <c r="N21" s="389"/>
      <c r="O21" s="389"/>
      <c r="P21" s="389"/>
      <c r="Q21" s="389"/>
      <c r="R21" s="389"/>
      <c r="S21" s="389"/>
      <c r="T21" s="389"/>
      <c r="U21" s="389"/>
      <c r="V21" s="293"/>
    </row>
    <row r="22" spans="1:22">
      <c r="A22" s="332">
        <v>3</v>
      </c>
      <c r="B22" s="292" t="s">
        <v>694</v>
      </c>
      <c r="C22" s="390">
        <f>SUM(C23:C28)</f>
        <v>200674909.10399997</v>
      </c>
      <c r="D22" s="390">
        <f>SUM(D23:D28)</f>
        <v>25067851.130096998</v>
      </c>
      <c r="E22" s="392"/>
      <c r="F22" s="392"/>
      <c r="G22" s="390">
        <f>SUM(G23:G28)</f>
        <v>0</v>
      </c>
      <c r="H22" s="392"/>
      <c r="I22" s="392"/>
      <c r="J22" s="392"/>
      <c r="K22" s="392"/>
      <c r="L22" s="390">
        <f>SUM(L23:L28)</f>
        <v>0</v>
      </c>
      <c r="M22" s="392"/>
      <c r="N22" s="392"/>
      <c r="O22" s="392"/>
      <c r="P22" s="392"/>
      <c r="Q22" s="392"/>
      <c r="R22" s="392"/>
      <c r="S22" s="392"/>
      <c r="T22" s="392"/>
      <c r="U22" s="390">
        <f>SUM(U23:U28)</f>
        <v>0</v>
      </c>
      <c r="V22" s="293"/>
    </row>
    <row r="23" spans="1:22">
      <c r="A23" s="286">
        <v>3.1</v>
      </c>
      <c r="B23" s="312" t="s">
        <v>633</v>
      </c>
      <c r="C23" s="391">
        <v>0</v>
      </c>
      <c r="D23" s="389">
        <v>0</v>
      </c>
      <c r="E23" s="392"/>
      <c r="F23" s="392"/>
      <c r="G23" s="389"/>
      <c r="H23" s="392"/>
      <c r="I23" s="392"/>
      <c r="J23" s="392"/>
      <c r="K23" s="392"/>
      <c r="L23" s="389"/>
      <c r="M23" s="392"/>
      <c r="N23" s="392"/>
      <c r="O23" s="392"/>
      <c r="P23" s="392"/>
      <c r="Q23" s="392"/>
      <c r="R23" s="392"/>
      <c r="S23" s="392"/>
      <c r="T23" s="392"/>
      <c r="U23" s="389"/>
      <c r="V23" s="293"/>
    </row>
    <row r="24" spans="1:22">
      <c r="A24" s="286">
        <v>3.2</v>
      </c>
      <c r="B24" s="312" t="s">
        <v>634</v>
      </c>
      <c r="C24" s="391">
        <v>0</v>
      </c>
      <c r="D24" s="389">
        <v>0</v>
      </c>
      <c r="E24" s="392"/>
      <c r="F24" s="392"/>
      <c r="G24" s="389"/>
      <c r="H24" s="392"/>
      <c r="I24" s="392"/>
      <c r="J24" s="392"/>
      <c r="K24" s="392"/>
      <c r="L24" s="389"/>
      <c r="M24" s="392"/>
      <c r="N24" s="392"/>
      <c r="O24" s="392"/>
      <c r="P24" s="392"/>
      <c r="Q24" s="392"/>
      <c r="R24" s="392"/>
      <c r="S24" s="392"/>
      <c r="T24" s="392"/>
      <c r="U24" s="389"/>
      <c r="V24" s="293"/>
    </row>
    <row r="25" spans="1:22">
      <c r="A25" s="286">
        <v>3.3</v>
      </c>
      <c r="B25" s="312" t="s">
        <v>635</v>
      </c>
      <c r="C25" s="391">
        <v>5041800</v>
      </c>
      <c r="D25" s="389">
        <v>5041800</v>
      </c>
      <c r="E25" s="392"/>
      <c r="F25" s="392"/>
      <c r="G25" s="389"/>
      <c r="H25" s="392"/>
      <c r="I25" s="392"/>
      <c r="J25" s="392"/>
      <c r="K25" s="392"/>
      <c r="L25" s="389"/>
      <c r="M25" s="392"/>
      <c r="N25" s="392"/>
      <c r="O25" s="392"/>
      <c r="P25" s="392"/>
      <c r="Q25" s="392"/>
      <c r="R25" s="392"/>
      <c r="S25" s="392"/>
      <c r="T25" s="392"/>
      <c r="U25" s="389"/>
      <c r="V25" s="293"/>
    </row>
    <row r="26" spans="1:22">
      <c r="A26" s="286">
        <v>3.4</v>
      </c>
      <c r="B26" s="312" t="s">
        <v>636</v>
      </c>
      <c r="C26" s="391">
        <v>10044551.130000001</v>
      </c>
      <c r="D26" s="389">
        <v>6844550.7300000004</v>
      </c>
      <c r="E26" s="392"/>
      <c r="F26" s="392"/>
      <c r="G26" s="389"/>
      <c r="H26" s="392"/>
      <c r="I26" s="392"/>
      <c r="J26" s="392"/>
      <c r="K26" s="392"/>
      <c r="L26" s="389"/>
      <c r="M26" s="392"/>
      <c r="N26" s="392"/>
      <c r="O26" s="392"/>
      <c r="P26" s="392"/>
      <c r="Q26" s="392"/>
      <c r="R26" s="392"/>
      <c r="S26" s="392"/>
      <c r="T26" s="392"/>
      <c r="U26" s="389"/>
      <c r="V26" s="293"/>
    </row>
    <row r="27" spans="1:22">
      <c r="A27" s="286">
        <v>3.5</v>
      </c>
      <c r="B27" s="312" t="s">
        <v>637</v>
      </c>
      <c r="C27" s="391">
        <v>134426329.77221501</v>
      </c>
      <c r="D27" s="389">
        <v>11976344.450096998</v>
      </c>
      <c r="E27" s="392"/>
      <c r="F27" s="392"/>
      <c r="G27" s="389"/>
      <c r="H27" s="392"/>
      <c r="I27" s="392"/>
      <c r="J27" s="392"/>
      <c r="K27" s="392"/>
      <c r="L27" s="389"/>
      <c r="M27" s="392"/>
      <c r="N27" s="392"/>
      <c r="O27" s="392"/>
      <c r="P27" s="392"/>
      <c r="Q27" s="392"/>
      <c r="R27" s="392"/>
      <c r="S27" s="392"/>
      <c r="T27" s="392"/>
      <c r="U27" s="389"/>
      <c r="V27" s="293"/>
    </row>
    <row r="28" spans="1:22">
      <c r="A28" s="286">
        <v>3.6</v>
      </c>
      <c r="B28" s="312" t="s">
        <v>638</v>
      </c>
      <c r="C28" s="391">
        <v>51162228.201784961</v>
      </c>
      <c r="D28" s="389">
        <v>1205155.95</v>
      </c>
      <c r="E28" s="392"/>
      <c r="F28" s="392"/>
      <c r="G28" s="389"/>
      <c r="H28" s="392"/>
      <c r="I28" s="392"/>
      <c r="J28" s="392"/>
      <c r="K28" s="392"/>
      <c r="L28" s="389"/>
      <c r="M28" s="392"/>
      <c r="N28" s="392"/>
      <c r="O28" s="392"/>
      <c r="P28" s="392"/>
      <c r="Q28" s="392"/>
      <c r="R28" s="392"/>
      <c r="S28" s="392"/>
      <c r="T28" s="392"/>
      <c r="U28" s="389"/>
      <c r="V28" s="293"/>
    </row>
  </sheetData>
  <mergeCells count="6">
    <mergeCell ref="A5:B7"/>
    <mergeCell ref="C5:U5"/>
    <mergeCell ref="C6:C7"/>
    <mergeCell ref="D6:F6"/>
    <mergeCell ref="G6:K6"/>
    <mergeCell ref="M6:U6"/>
  </mergeCells>
  <pageMargins left="0.7" right="0.7" top="0.75" bottom="0.75" header="0.3" footer="0.3"/>
  <pageSetup scale="17"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zoomScale="85" zoomScaleNormal="85" zoomScaleSheetLayoutView="85" workbookViewId="0">
      <selection activeCell="F31" sqref="F31"/>
    </sheetView>
  </sheetViews>
  <sheetFormatPr defaultColWidth="9.140625" defaultRowHeight="12.75"/>
  <cols>
    <col min="1" max="1" width="11.85546875" style="290" bestFit="1" customWidth="1"/>
    <col min="2" max="2" width="72" style="290" customWidth="1"/>
    <col min="3" max="3" width="19.5703125" style="290" customWidth="1"/>
    <col min="4" max="4" width="21.140625" style="290" customWidth="1"/>
    <col min="5" max="5" width="17.140625" style="290" customWidth="1"/>
    <col min="6" max="6" width="22.28515625" style="290" customWidth="1"/>
    <col min="7" max="7" width="19.28515625" style="290" customWidth="1"/>
    <col min="8" max="8" width="17.140625" style="290" customWidth="1"/>
    <col min="9" max="14" width="22.28515625" style="290" customWidth="1"/>
    <col min="15" max="15" width="23" style="290" customWidth="1"/>
    <col min="16" max="16" width="21.7109375" style="290" bestFit="1" customWidth="1"/>
    <col min="17" max="19" width="19" style="290" bestFit="1" customWidth="1"/>
    <col min="20" max="20" width="14.7109375" style="290" customWidth="1"/>
    <col min="21" max="21" width="20" style="290" customWidth="1"/>
    <col min="22" max="16384" width="9.140625" style="290"/>
  </cols>
  <sheetData>
    <row r="1" spans="1:21" ht="13.5">
      <c r="A1" s="280" t="s">
        <v>30</v>
      </c>
      <c r="B1" s="3" t="str">
        <f>'Info '!C2</f>
        <v>JSC "Liberty Bank"</v>
      </c>
    </row>
    <row r="2" spans="1:21" ht="13.5">
      <c r="A2" s="281" t="s">
        <v>31</v>
      </c>
      <c r="B2" s="360">
        <f>'1. key ratios '!B2</f>
        <v>44651</v>
      </c>
      <c r="C2" s="317"/>
    </row>
    <row r="3" spans="1:21">
      <c r="A3" s="282" t="s">
        <v>641</v>
      </c>
    </row>
    <row r="5" spans="1:21" ht="13.5" customHeight="1">
      <c r="A5" s="811" t="s">
        <v>642</v>
      </c>
      <c r="B5" s="812"/>
      <c r="C5" s="820" t="s">
        <v>643</v>
      </c>
      <c r="D5" s="821"/>
      <c r="E5" s="821"/>
      <c r="F5" s="821"/>
      <c r="G5" s="821"/>
      <c r="H5" s="821"/>
      <c r="I5" s="821"/>
      <c r="J5" s="821"/>
      <c r="K5" s="821"/>
      <c r="L5" s="821"/>
      <c r="M5" s="821"/>
      <c r="N5" s="821"/>
      <c r="O5" s="821"/>
      <c r="P5" s="821"/>
      <c r="Q5" s="821"/>
      <c r="R5" s="821"/>
      <c r="S5" s="821"/>
      <c r="T5" s="822"/>
      <c r="U5" s="329"/>
    </row>
    <row r="6" spans="1:21">
      <c r="A6" s="813"/>
      <c r="B6" s="814"/>
      <c r="C6" s="804" t="s">
        <v>108</v>
      </c>
      <c r="D6" s="817" t="s">
        <v>644</v>
      </c>
      <c r="E6" s="817"/>
      <c r="F6" s="818"/>
      <c r="G6" s="819" t="s">
        <v>645</v>
      </c>
      <c r="H6" s="817"/>
      <c r="I6" s="817"/>
      <c r="J6" s="817"/>
      <c r="K6" s="818"/>
      <c r="L6" s="807" t="s">
        <v>646</v>
      </c>
      <c r="M6" s="808"/>
      <c r="N6" s="808"/>
      <c r="O6" s="808"/>
      <c r="P6" s="808"/>
      <c r="Q6" s="808"/>
      <c r="R6" s="808"/>
      <c r="S6" s="808"/>
      <c r="T6" s="809"/>
      <c r="U6" s="316"/>
    </row>
    <row r="7" spans="1:21">
      <c r="A7" s="815"/>
      <c r="B7" s="816"/>
      <c r="C7" s="805"/>
      <c r="E7" s="310" t="s">
        <v>619</v>
      </c>
      <c r="F7" s="322" t="s">
        <v>620</v>
      </c>
      <c r="H7" s="310" t="s">
        <v>619</v>
      </c>
      <c r="I7" s="322" t="s">
        <v>621</v>
      </c>
      <c r="J7" s="322" t="s">
        <v>622</v>
      </c>
      <c r="K7" s="322" t="s">
        <v>623</v>
      </c>
      <c r="L7" s="333"/>
      <c r="M7" s="310" t="s">
        <v>624</v>
      </c>
      <c r="N7" s="322" t="s">
        <v>622</v>
      </c>
      <c r="O7" s="322" t="s">
        <v>625</v>
      </c>
      <c r="P7" s="322" t="s">
        <v>626</v>
      </c>
      <c r="Q7" s="322" t="s">
        <v>627</v>
      </c>
      <c r="R7" s="322" t="s">
        <v>628</v>
      </c>
      <c r="S7" s="322" t="s">
        <v>629</v>
      </c>
      <c r="T7" s="331" t="s">
        <v>630</v>
      </c>
      <c r="U7" s="329"/>
    </row>
    <row r="8" spans="1:21">
      <c r="A8" s="333">
        <v>1</v>
      </c>
      <c r="B8" s="328" t="s">
        <v>632</v>
      </c>
      <c r="C8" s="399">
        <v>2276287195.0880089</v>
      </c>
      <c r="D8" s="389">
        <v>2029882401.6411994</v>
      </c>
      <c r="E8" s="389">
        <v>33314584.371659003</v>
      </c>
      <c r="F8" s="389">
        <v>578745.84690711997</v>
      </c>
      <c r="G8" s="389">
        <v>106285294.33303204</v>
      </c>
      <c r="H8" s="389">
        <v>5180452.9949570019</v>
      </c>
      <c r="I8" s="389">
        <v>7944566.9612100003</v>
      </c>
      <c r="J8" s="389">
        <v>1122578.8599999999</v>
      </c>
      <c r="K8" s="389">
        <v>14409.699999999999</v>
      </c>
      <c r="L8" s="389">
        <v>140119499.11377579</v>
      </c>
      <c r="M8" s="389">
        <v>12453005.599089991</v>
      </c>
      <c r="N8" s="389">
        <v>7908069.1311879996</v>
      </c>
      <c r="O8" s="389">
        <v>15963618.351135017</v>
      </c>
      <c r="P8" s="389">
        <v>16469562.418989005</v>
      </c>
      <c r="Q8" s="389">
        <v>15383833.046545984</v>
      </c>
      <c r="R8" s="389">
        <v>25501960.856081981</v>
      </c>
      <c r="S8" s="389">
        <v>0</v>
      </c>
      <c r="T8" s="389">
        <v>16591.955000000002</v>
      </c>
      <c r="U8" s="293"/>
    </row>
    <row r="9" spans="1:21">
      <c r="A9" s="312">
        <v>1.1000000000000001</v>
      </c>
      <c r="B9" s="312" t="s">
        <v>647</v>
      </c>
      <c r="C9" s="391">
        <v>1342898765.150049</v>
      </c>
      <c r="D9" s="389">
        <v>1185742284.8480489</v>
      </c>
      <c r="E9" s="389">
        <v>23876016.101658996</v>
      </c>
      <c r="F9" s="389">
        <v>109735.01</v>
      </c>
      <c r="G9" s="389">
        <v>93591710.783213004</v>
      </c>
      <c r="H9" s="389">
        <v>3652046.2495379997</v>
      </c>
      <c r="I9" s="389">
        <v>3932880.5012100013</v>
      </c>
      <c r="J9" s="389">
        <v>996115.81</v>
      </c>
      <c r="K9" s="389">
        <v>0</v>
      </c>
      <c r="L9" s="389">
        <v>63564769.518786915</v>
      </c>
      <c r="M9" s="389">
        <v>9632381.1790900026</v>
      </c>
      <c r="N9" s="389">
        <v>3346767.0211880007</v>
      </c>
      <c r="O9" s="389">
        <v>2223871.1258790004</v>
      </c>
      <c r="P9" s="389">
        <v>2010705.1189890003</v>
      </c>
      <c r="Q9" s="389">
        <v>3323475.9664550005</v>
      </c>
      <c r="R9" s="389">
        <v>4003102.91304</v>
      </c>
      <c r="S9" s="389">
        <v>0</v>
      </c>
      <c r="T9" s="389">
        <v>16591.955000000002</v>
      </c>
      <c r="U9" s="293"/>
    </row>
    <row r="10" spans="1:21">
      <c r="A10" s="334" t="s">
        <v>14</v>
      </c>
      <c r="B10" s="334" t="s">
        <v>648</v>
      </c>
      <c r="C10" s="400">
        <v>1048809290.0081778</v>
      </c>
      <c r="D10" s="389">
        <v>902732705.44141877</v>
      </c>
      <c r="E10" s="389">
        <v>16145848.139813999</v>
      </c>
      <c r="F10" s="389">
        <v>109735.01</v>
      </c>
      <c r="G10" s="389">
        <v>88758613.648687974</v>
      </c>
      <c r="H10" s="389">
        <v>2589112.4095380004</v>
      </c>
      <c r="I10" s="389">
        <v>1847834.306685</v>
      </c>
      <c r="J10" s="389">
        <v>996115.81</v>
      </c>
      <c r="K10" s="389">
        <v>0</v>
      </c>
      <c r="L10" s="389">
        <v>57317970.918070972</v>
      </c>
      <c r="M10" s="389">
        <v>9418670.1790900007</v>
      </c>
      <c r="N10" s="389">
        <v>2886877.8511880003</v>
      </c>
      <c r="O10" s="389">
        <v>1161198.918695</v>
      </c>
      <c r="P10" s="389">
        <v>1052519.7789889998</v>
      </c>
      <c r="Q10" s="389">
        <v>2076030.8364550003</v>
      </c>
      <c r="R10" s="389">
        <v>2037228.7445080001</v>
      </c>
      <c r="S10" s="389">
        <v>0</v>
      </c>
      <c r="T10" s="389">
        <v>0</v>
      </c>
      <c r="U10" s="293"/>
    </row>
    <row r="11" spans="1:21">
      <c r="A11" s="302" t="s">
        <v>649</v>
      </c>
      <c r="B11" s="302" t="s">
        <v>650</v>
      </c>
      <c r="C11" s="401">
        <v>640643761.09504759</v>
      </c>
      <c r="D11" s="389">
        <v>543888656.7096566</v>
      </c>
      <c r="E11" s="389">
        <v>11217623.224086002</v>
      </c>
      <c r="F11" s="389">
        <v>109735.01</v>
      </c>
      <c r="G11" s="389">
        <v>66561820.480135001</v>
      </c>
      <c r="H11" s="389">
        <v>1392596.8463820003</v>
      </c>
      <c r="I11" s="389">
        <v>1032383.167853</v>
      </c>
      <c r="J11" s="389">
        <v>302736.80000000005</v>
      </c>
      <c r="K11" s="389">
        <v>0</v>
      </c>
      <c r="L11" s="389">
        <v>30193283.905256007</v>
      </c>
      <c r="M11" s="389">
        <v>7271479.5434960015</v>
      </c>
      <c r="N11" s="389">
        <v>2121151.2240609997</v>
      </c>
      <c r="O11" s="389">
        <v>917432.91869499988</v>
      </c>
      <c r="P11" s="389">
        <v>553364.85917299998</v>
      </c>
      <c r="Q11" s="389">
        <v>1664746.1201060005</v>
      </c>
      <c r="R11" s="389">
        <v>1833785.9676090002</v>
      </c>
      <c r="S11" s="389">
        <v>0</v>
      </c>
      <c r="T11" s="389">
        <v>0</v>
      </c>
      <c r="U11" s="293"/>
    </row>
    <row r="12" spans="1:21">
      <c r="A12" s="302" t="s">
        <v>651</v>
      </c>
      <c r="B12" s="302" t="s">
        <v>652</v>
      </c>
      <c r="C12" s="401">
        <v>156972443.43460003</v>
      </c>
      <c r="D12" s="389">
        <v>145886539.57847601</v>
      </c>
      <c r="E12" s="389">
        <v>608614.83631499996</v>
      </c>
      <c r="F12" s="389">
        <v>0</v>
      </c>
      <c r="G12" s="389">
        <v>8470236.6109520011</v>
      </c>
      <c r="H12" s="389">
        <v>717961.26315600006</v>
      </c>
      <c r="I12" s="389">
        <v>540958.22883199994</v>
      </c>
      <c r="J12" s="389">
        <v>560215.04000000004</v>
      </c>
      <c r="K12" s="389">
        <v>0</v>
      </c>
      <c r="L12" s="389">
        <v>2615667.245172</v>
      </c>
      <c r="M12" s="389">
        <v>395139.07042600005</v>
      </c>
      <c r="N12" s="389">
        <v>533633.83712699998</v>
      </c>
      <c r="O12" s="389">
        <v>43491.87</v>
      </c>
      <c r="P12" s="389">
        <v>120888.18</v>
      </c>
      <c r="Q12" s="389">
        <v>256443.52634899996</v>
      </c>
      <c r="R12" s="389">
        <v>0</v>
      </c>
      <c r="S12" s="389">
        <v>0</v>
      </c>
      <c r="T12" s="389">
        <v>0</v>
      </c>
      <c r="U12" s="293"/>
    </row>
    <row r="13" spans="1:21">
      <c r="A13" s="302" t="s">
        <v>653</v>
      </c>
      <c r="B13" s="302" t="s">
        <v>654</v>
      </c>
      <c r="C13" s="401">
        <v>97092231.156377017</v>
      </c>
      <c r="D13" s="389">
        <v>63714585.719391011</v>
      </c>
      <c r="E13" s="389">
        <v>296301.42</v>
      </c>
      <c r="F13" s="389">
        <v>0</v>
      </c>
      <c r="G13" s="389">
        <v>11863195.90381</v>
      </c>
      <c r="H13" s="389">
        <v>460644.44</v>
      </c>
      <c r="I13" s="389">
        <v>248021.85</v>
      </c>
      <c r="J13" s="389">
        <v>133163.97</v>
      </c>
      <c r="K13" s="389">
        <v>0</v>
      </c>
      <c r="L13" s="389">
        <v>21514449.533175997</v>
      </c>
      <c r="M13" s="389">
        <v>13661.59</v>
      </c>
      <c r="N13" s="389">
        <v>0</v>
      </c>
      <c r="O13" s="389">
        <v>94886.86</v>
      </c>
      <c r="P13" s="389">
        <v>316824.10981599998</v>
      </c>
      <c r="Q13" s="389">
        <v>0</v>
      </c>
      <c r="R13" s="389">
        <v>20000</v>
      </c>
      <c r="S13" s="389">
        <v>0</v>
      </c>
      <c r="T13" s="389">
        <v>0</v>
      </c>
      <c r="U13" s="293"/>
    </row>
    <row r="14" spans="1:21">
      <c r="A14" s="302" t="s">
        <v>655</v>
      </c>
      <c r="B14" s="302" t="s">
        <v>656</v>
      </c>
      <c r="C14" s="401">
        <v>154100854.322153</v>
      </c>
      <c r="D14" s="389">
        <v>149242923.43389499</v>
      </c>
      <c r="E14" s="389">
        <v>4023308.6594130001</v>
      </c>
      <c r="F14" s="389">
        <v>0</v>
      </c>
      <c r="G14" s="389">
        <v>1863360.6537910001</v>
      </c>
      <c r="H14" s="389">
        <v>17909.86</v>
      </c>
      <c r="I14" s="389">
        <v>26471.06</v>
      </c>
      <c r="J14" s="389">
        <v>0</v>
      </c>
      <c r="K14" s="389">
        <v>0</v>
      </c>
      <c r="L14" s="389">
        <v>2994570.2344669998</v>
      </c>
      <c r="M14" s="389">
        <v>1738389.975168</v>
      </c>
      <c r="N14" s="389">
        <v>232092.78999999998</v>
      </c>
      <c r="O14" s="389">
        <v>105387.26999999999</v>
      </c>
      <c r="P14" s="389">
        <v>61442.630000000005</v>
      </c>
      <c r="Q14" s="389">
        <v>154841.19</v>
      </c>
      <c r="R14" s="389">
        <v>183442.77689900002</v>
      </c>
      <c r="S14" s="389">
        <v>0</v>
      </c>
      <c r="T14" s="389">
        <v>0</v>
      </c>
      <c r="U14" s="293"/>
    </row>
    <row r="15" spans="1:21">
      <c r="A15" s="303">
        <v>1.2</v>
      </c>
      <c r="B15" s="303" t="s">
        <v>657</v>
      </c>
      <c r="C15" s="402">
        <v>59526689.494181797</v>
      </c>
      <c r="D15" s="389">
        <v>23679625.626360957</v>
      </c>
      <c r="E15" s="389">
        <v>477520.32203318004</v>
      </c>
      <c r="F15" s="389">
        <v>2194.7001999999998</v>
      </c>
      <c r="G15" s="389">
        <v>9359171.0783213004</v>
      </c>
      <c r="H15" s="389">
        <v>365204.62495379994</v>
      </c>
      <c r="I15" s="389">
        <v>393288.05012100004</v>
      </c>
      <c r="J15" s="389">
        <v>99611.581000000006</v>
      </c>
      <c r="K15" s="389">
        <v>0</v>
      </c>
      <c r="L15" s="389">
        <v>26487892.789499499</v>
      </c>
      <c r="M15" s="389">
        <v>3451234.6607606001</v>
      </c>
      <c r="N15" s="389">
        <v>1085684.0570363998</v>
      </c>
      <c r="O15" s="389">
        <v>1209166.9285702999</v>
      </c>
      <c r="P15" s="389">
        <v>1825763.8690994002</v>
      </c>
      <c r="Q15" s="389">
        <v>2891956.0514550004</v>
      </c>
      <c r="R15" s="389">
        <v>3512836.5542355003</v>
      </c>
      <c r="S15" s="389">
        <v>0</v>
      </c>
      <c r="T15" s="389">
        <v>16591.955000000002</v>
      </c>
      <c r="U15" s="293"/>
    </row>
    <row r="16" spans="1:21">
      <c r="A16" s="335">
        <v>1.3</v>
      </c>
      <c r="B16" s="303" t="s">
        <v>705</v>
      </c>
      <c r="C16" s="403"/>
      <c r="D16" s="403"/>
      <c r="E16" s="403"/>
      <c r="F16" s="403"/>
      <c r="G16" s="403"/>
      <c r="H16" s="403"/>
      <c r="I16" s="403"/>
      <c r="J16" s="403"/>
      <c r="K16" s="403"/>
      <c r="L16" s="403"/>
      <c r="M16" s="403"/>
      <c r="N16" s="403"/>
      <c r="O16" s="403"/>
      <c r="P16" s="403"/>
      <c r="Q16" s="403"/>
      <c r="R16" s="403"/>
      <c r="S16" s="403"/>
      <c r="T16" s="403"/>
      <c r="U16" s="293"/>
    </row>
    <row r="17" spans="1:21">
      <c r="A17" s="306" t="s">
        <v>658</v>
      </c>
      <c r="B17" s="304" t="s">
        <v>659</v>
      </c>
      <c r="C17" s="404">
        <v>1270167663.3148475</v>
      </c>
      <c r="D17" s="405">
        <v>1115841757.1185622</v>
      </c>
      <c r="E17" s="405">
        <v>20453644.331022419</v>
      </c>
      <c r="F17" s="405">
        <v>109735.01</v>
      </c>
      <c r="G17" s="405">
        <v>92237762.787808567</v>
      </c>
      <c r="H17" s="405">
        <v>3310603.1815186762</v>
      </c>
      <c r="I17" s="405">
        <v>3642580.4263158939</v>
      </c>
      <c r="J17" s="405">
        <v>996115.81</v>
      </c>
      <c r="K17" s="405">
        <v>0</v>
      </c>
      <c r="L17" s="405">
        <v>62088143.408477165</v>
      </c>
      <c r="M17" s="405">
        <v>9585087.6890900023</v>
      </c>
      <c r="N17" s="405">
        <v>3209364.1811880008</v>
      </c>
      <c r="O17" s="405">
        <v>2007890.0668682333</v>
      </c>
      <c r="P17" s="405">
        <v>1697265.261589</v>
      </c>
      <c r="Q17" s="405">
        <v>2946956.4077550014</v>
      </c>
      <c r="R17" s="405">
        <v>3732413.8865410015</v>
      </c>
      <c r="S17" s="405">
        <v>0</v>
      </c>
      <c r="T17" s="405">
        <v>16591.955000000002</v>
      </c>
      <c r="U17" s="293"/>
    </row>
    <row r="18" spans="1:21">
      <c r="A18" s="305" t="s">
        <v>660</v>
      </c>
      <c r="B18" s="305" t="s">
        <v>661</v>
      </c>
      <c r="C18" s="406">
        <v>992578683.03663707</v>
      </c>
      <c r="D18" s="405">
        <v>848011515.43123662</v>
      </c>
      <c r="E18" s="405">
        <v>14516276.514788004</v>
      </c>
      <c r="F18" s="405">
        <v>109735.01</v>
      </c>
      <c r="G18" s="405">
        <v>88576160.696196973</v>
      </c>
      <c r="H18" s="405">
        <v>2585094.4815186756</v>
      </c>
      <c r="I18" s="405">
        <v>1841895.7447043245</v>
      </c>
      <c r="J18" s="405">
        <v>996115.81</v>
      </c>
      <c r="K18" s="405">
        <v>0</v>
      </c>
      <c r="L18" s="405">
        <v>55991006.909203984</v>
      </c>
      <c r="M18" s="405">
        <v>8579657.2039219998</v>
      </c>
      <c r="N18" s="405">
        <v>2831559.1611880003</v>
      </c>
      <c r="O18" s="405">
        <v>1117837.6486949997</v>
      </c>
      <c r="P18" s="405">
        <v>1004729.0715889998</v>
      </c>
      <c r="Q18" s="405">
        <v>2045244.7477550006</v>
      </c>
      <c r="R18" s="405">
        <v>1866215.9780090002</v>
      </c>
      <c r="S18" s="405">
        <v>0</v>
      </c>
      <c r="T18" s="405">
        <v>0</v>
      </c>
      <c r="U18" s="293"/>
    </row>
    <row r="19" spans="1:21">
      <c r="A19" s="306" t="s">
        <v>662</v>
      </c>
      <c r="B19" s="306" t="s">
        <v>663</v>
      </c>
      <c r="C19" s="407">
        <v>2771020643.8773441</v>
      </c>
      <c r="D19" s="405">
        <v>2501960697.0142603</v>
      </c>
      <c r="E19" s="405">
        <v>23152488.347942851</v>
      </c>
      <c r="F19" s="405">
        <v>274298.96899999998</v>
      </c>
      <c r="G19" s="405">
        <v>125078356.6494634</v>
      </c>
      <c r="H19" s="405">
        <v>5488110.0348093184</v>
      </c>
      <c r="I19" s="405">
        <v>3522089.0656579873</v>
      </c>
      <c r="J19" s="405">
        <v>1061596.74</v>
      </c>
      <c r="K19" s="405">
        <v>0</v>
      </c>
      <c r="L19" s="405">
        <v>143981590.21361631</v>
      </c>
      <c r="M19" s="405">
        <v>17790401.580468331</v>
      </c>
      <c r="N19" s="405">
        <v>3835224.0617481405</v>
      </c>
      <c r="O19" s="405">
        <v>2267890.5869589048</v>
      </c>
      <c r="P19" s="405">
        <v>2674977.9870555289</v>
      </c>
      <c r="Q19" s="405">
        <v>5958685.4479782023</v>
      </c>
      <c r="R19" s="405">
        <v>7621198.5388590004</v>
      </c>
      <c r="S19" s="405">
        <v>0</v>
      </c>
      <c r="T19" s="405">
        <v>10286.696914963532</v>
      </c>
      <c r="U19" s="293"/>
    </row>
    <row r="20" spans="1:21">
      <c r="A20" s="305" t="s">
        <v>664</v>
      </c>
      <c r="B20" s="305" t="s">
        <v>661</v>
      </c>
      <c r="C20" s="406">
        <v>1846627844.7752907</v>
      </c>
      <c r="D20" s="405">
        <v>1655320629.1397431</v>
      </c>
      <c r="E20" s="405">
        <v>20821125.850584846</v>
      </c>
      <c r="F20" s="405">
        <v>274298.96899999998</v>
      </c>
      <c r="G20" s="405">
        <v>122490940.31424764</v>
      </c>
      <c r="H20" s="405">
        <v>5191729.5944187511</v>
      </c>
      <c r="I20" s="405">
        <v>2942724.7795695127</v>
      </c>
      <c r="J20" s="405">
        <v>1061596.74</v>
      </c>
      <c r="K20" s="405">
        <v>0</v>
      </c>
      <c r="L20" s="405">
        <v>68816275.321299687</v>
      </c>
      <c r="M20" s="405">
        <v>17248935.921088066</v>
      </c>
      <c r="N20" s="405">
        <v>3738423.8471633168</v>
      </c>
      <c r="O20" s="405">
        <v>2044241.8053682887</v>
      </c>
      <c r="P20" s="405">
        <v>1259943.6089715525</v>
      </c>
      <c r="Q20" s="405">
        <v>4823944.4952844474</v>
      </c>
      <c r="R20" s="405">
        <v>4125520.4323909995</v>
      </c>
      <c r="S20" s="405">
        <v>0</v>
      </c>
      <c r="T20" s="405">
        <v>0</v>
      </c>
      <c r="U20" s="293"/>
    </row>
    <row r="21" spans="1:21">
      <c r="A21" s="307">
        <v>1.4</v>
      </c>
      <c r="B21" s="308" t="s">
        <v>665</v>
      </c>
      <c r="C21" s="408">
        <v>597643.23199999996</v>
      </c>
      <c r="D21" s="405">
        <v>582962.32400000002</v>
      </c>
      <c r="E21" s="405">
        <v>0</v>
      </c>
      <c r="F21" s="405">
        <v>0</v>
      </c>
      <c r="G21" s="405">
        <v>14680.907999999999</v>
      </c>
      <c r="H21" s="405">
        <v>14680.907999999999</v>
      </c>
      <c r="I21" s="405">
        <v>0</v>
      </c>
      <c r="J21" s="405">
        <v>0</v>
      </c>
      <c r="K21" s="405">
        <v>0</v>
      </c>
      <c r="L21" s="405">
        <v>0</v>
      </c>
      <c r="M21" s="405">
        <v>0</v>
      </c>
      <c r="N21" s="405">
        <v>0</v>
      </c>
      <c r="O21" s="405">
        <v>0</v>
      </c>
      <c r="P21" s="405">
        <v>0</v>
      </c>
      <c r="Q21" s="405">
        <v>0</v>
      </c>
      <c r="R21" s="405">
        <v>0</v>
      </c>
      <c r="S21" s="405">
        <v>0</v>
      </c>
      <c r="T21" s="405">
        <v>0</v>
      </c>
      <c r="U21" s="293"/>
    </row>
    <row r="22" spans="1:21">
      <c r="A22" s="307">
        <v>1.5</v>
      </c>
      <c r="B22" s="308" t="s">
        <v>666</v>
      </c>
      <c r="C22" s="408"/>
      <c r="D22" s="405"/>
      <c r="E22" s="405"/>
      <c r="F22" s="405"/>
      <c r="G22" s="405"/>
      <c r="H22" s="405"/>
      <c r="I22" s="405"/>
      <c r="J22" s="405"/>
      <c r="K22" s="405"/>
      <c r="L22" s="405"/>
      <c r="M22" s="405"/>
      <c r="N22" s="405"/>
      <c r="O22" s="405"/>
      <c r="P22" s="405"/>
      <c r="Q22" s="405"/>
      <c r="R22" s="405"/>
      <c r="S22" s="405"/>
      <c r="T22" s="405"/>
      <c r="U22" s="293"/>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scale="2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topLeftCell="C6" zoomScaleNormal="100" workbookViewId="0">
      <selection activeCell="O39" sqref="O39"/>
    </sheetView>
  </sheetViews>
  <sheetFormatPr defaultColWidth="9.140625" defaultRowHeight="12.75"/>
  <cols>
    <col min="1" max="1" width="11.85546875" style="290" bestFit="1" customWidth="1"/>
    <col min="2" max="2" width="60.42578125" style="290" customWidth="1"/>
    <col min="3" max="5" width="15.140625" style="290" customWidth="1"/>
    <col min="6" max="7" width="15.140625" style="336" customWidth="1"/>
    <col min="8" max="9" width="15.140625" style="290" customWidth="1"/>
    <col min="10" max="14" width="15.140625" style="336" customWidth="1"/>
    <col min="15" max="15" width="15.140625" style="290" customWidth="1"/>
    <col min="16" max="16384" width="9.140625" style="290"/>
  </cols>
  <sheetData>
    <row r="1" spans="1:15" ht="13.5">
      <c r="A1" s="280" t="s">
        <v>30</v>
      </c>
      <c r="B1" s="3" t="str">
        <f>'Info '!C2</f>
        <v>JSC "Liberty Bank"</v>
      </c>
      <c r="F1" s="290"/>
      <c r="G1" s="290"/>
      <c r="J1" s="290"/>
      <c r="K1" s="290"/>
      <c r="L1" s="290"/>
      <c r="M1" s="290"/>
      <c r="N1" s="290"/>
    </row>
    <row r="2" spans="1:15" ht="13.5">
      <c r="A2" s="281" t="s">
        <v>31</v>
      </c>
      <c r="B2" s="360">
        <f>'1. key ratios '!B2</f>
        <v>44651</v>
      </c>
      <c r="F2" s="290"/>
      <c r="G2" s="290"/>
      <c r="J2" s="290"/>
      <c r="K2" s="290"/>
      <c r="L2" s="290"/>
      <c r="M2" s="290"/>
      <c r="N2" s="290"/>
    </row>
    <row r="3" spans="1:15">
      <c r="A3" s="282" t="s">
        <v>667</v>
      </c>
      <c r="F3" s="290"/>
      <c r="G3" s="290"/>
      <c r="J3" s="290"/>
      <c r="K3" s="290"/>
      <c r="L3" s="290"/>
      <c r="M3" s="290"/>
      <c r="N3" s="290"/>
    </row>
    <row r="4" spans="1:15">
      <c r="F4" s="290"/>
      <c r="G4" s="290"/>
      <c r="J4" s="290"/>
      <c r="K4" s="290"/>
      <c r="L4" s="290"/>
      <c r="M4" s="290"/>
      <c r="N4" s="290"/>
    </row>
    <row r="5" spans="1:15" ht="46.5" customHeight="1">
      <c r="A5" s="778" t="s">
        <v>693</v>
      </c>
      <c r="B5" s="779"/>
      <c r="C5" s="823" t="s">
        <v>668</v>
      </c>
      <c r="D5" s="824"/>
      <c r="E5" s="824"/>
      <c r="F5" s="824"/>
      <c r="G5" s="824"/>
      <c r="H5" s="825"/>
      <c r="I5" s="823" t="s">
        <v>669</v>
      </c>
      <c r="J5" s="826"/>
      <c r="K5" s="826"/>
      <c r="L5" s="826"/>
      <c r="M5" s="826"/>
      <c r="N5" s="827"/>
      <c r="O5" s="828" t="s">
        <v>670</v>
      </c>
    </row>
    <row r="6" spans="1:15" ht="75" customHeight="1">
      <c r="A6" s="782"/>
      <c r="B6" s="783"/>
      <c r="C6" s="309"/>
      <c r="D6" s="310" t="s">
        <v>671</v>
      </c>
      <c r="E6" s="310" t="s">
        <v>672</v>
      </c>
      <c r="F6" s="310" t="s">
        <v>673</v>
      </c>
      <c r="G6" s="310" t="s">
        <v>674</v>
      </c>
      <c r="H6" s="310" t="s">
        <v>675</v>
      </c>
      <c r="I6" s="315"/>
      <c r="J6" s="310" t="s">
        <v>671</v>
      </c>
      <c r="K6" s="310" t="s">
        <v>672</v>
      </c>
      <c r="L6" s="310" t="s">
        <v>673</v>
      </c>
      <c r="M6" s="310" t="s">
        <v>674</v>
      </c>
      <c r="N6" s="310" t="s">
        <v>675</v>
      </c>
      <c r="O6" s="829"/>
    </row>
    <row r="7" spans="1:15">
      <c r="A7" s="286">
        <v>1</v>
      </c>
      <c r="B7" s="291" t="s">
        <v>696</v>
      </c>
      <c r="C7" s="393">
        <v>587274905.15094471</v>
      </c>
      <c r="D7" s="389">
        <v>561184646.55144048</v>
      </c>
      <c r="E7" s="389">
        <v>5841832.8199999994</v>
      </c>
      <c r="F7" s="389">
        <v>3681059.5974690015</v>
      </c>
      <c r="G7" s="389">
        <v>3331371.02</v>
      </c>
      <c r="H7" s="389">
        <v>13235995.162031004</v>
      </c>
      <c r="I7" s="389">
        <v>27807168.433900066</v>
      </c>
      <c r="J7" s="389">
        <v>11216986.600628363</v>
      </c>
      <c r="K7" s="389">
        <v>584183.28200000001</v>
      </c>
      <c r="L7" s="389">
        <v>1104317.8792406996</v>
      </c>
      <c r="M7" s="389">
        <v>1665685.51</v>
      </c>
      <c r="N7" s="389">
        <v>13235995.162031004</v>
      </c>
      <c r="O7" s="389"/>
    </row>
    <row r="8" spans="1:15">
      <c r="A8" s="286">
        <v>2</v>
      </c>
      <c r="B8" s="291" t="s">
        <v>566</v>
      </c>
      <c r="C8" s="393">
        <v>31250476.751535997</v>
      </c>
      <c r="D8" s="389">
        <v>31250476.751535997</v>
      </c>
      <c r="E8" s="389">
        <v>0</v>
      </c>
      <c r="F8" s="394">
        <v>0</v>
      </c>
      <c r="G8" s="394">
        <v>0</v>
      </c>
      <c r="H8" s="389">
        <v>0</v>
      </c>
      <c r="I8" s="389">
        <v>625009.53503072006</v>
      </c>
      <c r="J8" s="394">
        <v>625009.53503072006</v>
      </c>
      <c r="K8" s="394">
        <v>0</v>
      </c>
      <c r="L8" s="394">
        <v>0</v>
      </c>
      <c r="M8" s="394">
        <v>0</v>
      </c>
      <c r="N8" s="394">
        <v>0</v>
      </c>
      <c r="O8" s="389"/>
    </row>
    <row r="9" spans="1:15">
      <c r="A9" s="286">
        <v>3</v>
      </c>
      <c r="B9" s="291" t="s">
        <v>567</v>
      </c>
      <c r="C9" s="393">
        <v>67871981.181545004</v>
      </c>
      <c r="D9" s="389">
        <v>67871981.181545004</v>
      </c>
      <c r="E9" s="389">
        <v>0</v>
      </c>
      <c r="F9" s="395">
        <v>0</v>
      </c>
      <c r="G9" s="395">
        <v>0</v>
      </c>
      <c r="H9" s="389">
        <v>0</v>
      </c>
      <c r="I9" s="389">
        <v>1357439.6236309004</v>
      </c>
      <c r="J9" s="395">
        <v>1357439.6236309004</v>
      </c>
      <c r="K9" s="395">
        <v>0</v>
      </c>
      <c r="L9" s="395">
        <v>0</v>
      </c>
      <c r="M9" s="395">
        <v>0</v>
      </c>
      <c r="N9" s="395">
        <v>0</v>
      </c>
      <c r="O9" s="389"/>
    </row>
    <row r="10" spans="1:15">
      <c r="A10" s="286">
        <v>4</v>
      </c>
      <c r="B10" s="291" t="s">
        <v>697</v>
      </c>
      <c r="C10" s="393">
        <v>71125559.323437005</v>
      </c>
      <c r="D10" s="389">
        <v>55058099.378350988</v>
      </c>
      <c r="E10" s="389">
        <v>13060998.387891</v>
      </c>
      <c r="F10" s="395">
        <v>2827339.22138</v>
      </c>
      <c r="G10" s="395">
        <v>0</v>
      </c>
      <c r="H10" s="389">
        <v>179122.335815</v>
      </c>
      <c r="I10" s="389">
        <v>3434585.9285851219</v>
      </c>
      <c r="J10" s="395">
        <v>1101161.9875670199</v>
      </c>
      <c r="K10" s="395">
        <v>1306099.8387891001</v>
      </c>
      <c r="L10" s="395">
        <v>848201.76641399995</v>
      </c>
      <c r="M10" s="395">
        <v>0</v>
      </c>
      <c r="N10" s="395">
        <v>179122.335815</v>
      </c>
      <c r="O10" s="389"/>
    </row>
    <row r="11" spans="1:15">
      <c r="A11" s="286">
        <v>5</v>
      </c>
      <c r="B11" s="291" t="s">
        <v>568</v>
      </c>
      <c r="C11" s="393">
        <v>69779643.328388989</v>
      </c>
      <c r="D11" s="389">
        <v>44993217.700849988</v>
      </c>
      <c r="E11" s="389">
        <v>21470979.802347001</v>
      </c>
      <c r="F11" s="395">
        <v>3190199.025192</v>
      </c>
      <c r="G11" s="395">
        <v>79430.509999999995</v>
      </c>
      <c r="H11" s="389">
        <v>45816.29</v>
      </c>
      <c r="I11" s="389">
        <v>4089553.586809299</v>
      </c>
      <c r="J11" s="395">
        <v>899864.35401699995</v>
      </c>
      <c r="K11" s="395">
        <v>2147097.9802347003</v>
      </c>
      <c r="L11" s="395">
        <v>957059.70755759999</v>
      </c>
      <c r="M11" s="395">
        <v>39715.254999999997</v>
      </c>
      <c r="N11" s="395">
        <v>45816.29</v>
      </c>
      <c r="O11" s="389"/>
    </row>
    <row r="12" spans="1:15">
      <c r="A12" s="286">
        <v>6</v>
      </c>
      <c r="B12" s="291" t="s">
        <v>569</v>
      </c>
      <c r="C12" s="393">
        <v>10627322.662677003</v>
      </c>
      <c r="D12" s="389">
        <v>10406326.982677002</v>
      </c>
      <c r="E12" s="389">
        <v>208274.25</v>
      </c>
      <c r="F12" s="395">
        <v>0</v>
      </c>
      <c r="G12" s="395">
        <v>0</v>
      </c>
      <c r="H12" s="389">
        <v>12721.43</v>
      </c>
      <c r="I12" s="389">
        <v>241675.39465353999</v>
      </c>
      <c r="J12" s="395">
        <v>208126.53965354001</v>
      </c>
      <c r="K12" s="395">
        <v>20827.424999999999</v>
      </c>
      <c r="L12" s="395">
        <v>0</v>
      </c>
      <c r="M12" s="395">
        <v>0</v>
      </c>
      <c r="N12" s="395">
        <v>12721.43</v>
      </c>
      <c r="O12" s="389"/>
    </row>
    <row r="13" spans="1:15">
      <c r="A13" s="286">
        <v>7</v>
      </c>
      <c r="B13" s="291" t="s">
        <v>570</v>
      </c>
      <c r="C13" s="393">
        <v>42344800.841535993</v>
      </c>
      <c r="D13" s="389">
        <v>40567202.656891994</v>
      </c>
      <c r="E13" s="389">
        <v>1389013.5500000003</v>
      </c>
      <c r="F13" s="395">
        <v>340734.16621599998</v>
      </c>
      <c r="G13" s="395">
        <v>13979.7</v>
      </c>
      <c r="H13" s="389">
        <v>33870.768428000003</v>
      </c>
      <c r="I13" s="389">
        <v>1093326.2764306401</v>
      </c>
      <c r="J13" s="395">
        <v>811344.05313784035</v>
      </c>
      <c r="K13" s="395">
        <v>138901.35500000001</v>
      </c>
      <c r="L13" s="395">
        <v>102220.24986479999</v>
      </c>
      <c r="M13" s="395">
        <v>6989.85</v>
      </c>
      <c r="N13" s="395">
        <v>33870.768428000003</v>
      </c>
      <c r="O13" s="389"/>
    </row>
    <row r="14" spans="1:15">
      <c r="A14" s="286">
        <v>8</v>
      </c>
      <c r="B14" s="291" t="s">
        <v>571</v>
      </c>
      <c r="C14" s="393">
        <v>12663901.972414998</v>
      </c>
      <c r="D14" s="389">
        <v>12392132.442415001</v>
      </c>
      <c r="E14" s="389">
        <v>213472.65</v>
      </c>
      <c r="F14" s="395">
        <v>19506.04</v>
      </c>
      <c r="G14" s="395">
        <v>0</v>
      </c>
      <c r="H14" s="389">
        <v>38790.839999999997</v>
      </c>
      <c r="I14" s="389">
        <v>313832.56584830018</v>
      </c>
      <c r="J14" s="395">
        <v>247842.64884830004</v>
      </c>
      <c r="K14" s="395">
        <v>21347.264999999999</v>
      </c>
      <c r="L14" s="395">
        <v>5851.8119999999999</v>
      </c>
      <c r="M14" s="395">
        <v>0</v>
      </c>
      <c r="N14" s="395">
        <v>38790.839999999997</v>
      </c>
      <c r="O14" s="389"/>
    </row>
    <row r="15" spans="1:15">
      <c r="A15" s="286">
        <v>9</v>
      </c>
      <c r="B15" s="291" t="s">
        <v>572</v>
      </c>
      <c r="C15" s="393">
        <v>6277020.2693510018</v>
      </c>
      <c r="D15" s="389">
        <v>5744062.929351001</v>
      </c>
      <c r="E15" s="389">
        <v>479139.24</v>
      </c>
      <c r="F15" s="395">
        <v>0</v>
      </c>
      <c r="G15" s="395">
        <v>3753.28</v>
      </c>
      <c r="H15" s="389">
        <v>50064.82</v>
      </c>
      <c r="I15" s="389">
        <v>214736.64258701997</v>
      </c>
      <c r="J15" s="395">
        <v>114881.25858702001</v>
      </c>
      <c r="K15" s="395">
        <v>47913.924000000006</v>
      </c>
      <c r="L15" s="395">
        <v>0</v>
      </c>
      <c r="M15" s="395">
        <v>1876.64</v>
      </c>
      <c r="N15" s="395">
        <v>50064.82</v>
      </c>
      <c r="O15" s="389"/>
    </row>
    <row r="16" spans="1:15">
      <c r="A16" s="286">
        <v>10</v>
      </c>
      <c r="B16" s="291" t="s">
        <v>573</v>
      </c>
      <c r="C16" s="393">
        <v>1457611.9844870002</v>
      </c>
      <c r="D16" s="389">
        <v>1398017.354487</v>
      </c>
      <c r="E16" s="389">
        <v>49366.09</v>
      </c>
      <c r="F16" s="395">
        <v>0</v>
      </c>
      <c r="G16" s="395">
        <v>0</v>
      </c>
      <c r="H16" s="389">
        <v>10228.539999999999</v>
      </c>
      <c r="I16" s="389">
        <v>43125.496089740001</v>
      </c>
      <c r="J16" s="395">
        <v>27960.34708974</v>
      </c>
      <c r="K16" s="395">
        <v>4936.6090000000004</v>
      </c>
      <c r="L16" s="395">
        <v>0</v>
      </c>
      <c r="M16" s="395">
        <v>0</v>
      </c>
      <c r="N16" s="395">
        <v>10228.539999999999</v>
      </c>
      <c r="O16" s="389"/>
    </row>
    <row r="17" spans="1:15">
      <c r="A17" s="286">
        <v>11</v>
      </c>
      <c r="B17" s="291" t="s">
        <v>574</v>
      </c>
      <c r="C17" s="393">
        <v>26306785.952075996</v>
      </c>
      <c r="D17" s="389">
        <v>26182018.492075998</v>
      </c>
      <c r="E17" s="389">
        <v>87049.93</v>
      </c>
      <c r="F17" s="395">
        <v>9885.35</v>
      </c>
      <c r="G17" s="395">
        <v>0</v>
      </c>
      <c r="H17" s="389">
        <v>27832.18</v>
      </c>
      <c r="I17" s="389">
        <v>563067.60204152006</v>
      </c>
      <c r="J17" s="395">
        <v>523564.8240415199</v>
      </c>
      <c r="K17" s="395">
        <v>8704.9930000000004</v>
      </c>
      <c r="L17" s="395">
        <v>2965.605</v>
      </c>
      <c r="M17" s="395">
        <v>0</v>
      </c>
      <c r="N17" s="395">
        <v>27832.18</v>
      </c>
      <c r="O17" s="389"/>
    </row>
    <row r="18" spans="1:15">
      <c r="A18" s="286">
        <v>12</v>
      </c>
      <c r="B18" s="291" t="s">
        <v>575</v>
      </c>
      <c r="C18" s="393">
        <v>105779177.073763</v>
      </c>
      <c r="D18" s="389">
        <v>97485739.059906989</v>
      </c>
      <c r="E18" s="389">
        <v>1414888.0654719998</v>
      </c>
      <c r="F18" s="395">
        <v>3117415.2983839996</v>
      </c>
      <c r="G18" s="395">
        <v>689344.16</v>
      </c>
      <c r="H18" s="389">
        <v>3071790.4899999998</v>
      </c>
      <c r="I18" s="389">
        <v>6442890.7472605361</v>
      </c>
      <c r="J18" s="395">
        <v>1949714.7811981393</v>
      </c>
      <c r="K18" s="395">
        <v>141488.80654720002</v>
      </c>
      <c r="L18" s="395">
        <v>935224.5895152</v>
      </c>
      <c r="M18" s="395">
        <v>344672.08</v>
      </c>
      <c r="N18" s="395">
        <v>3071790.4899999998</v>
      </c>
      <c r="O18" s="389"/>
    </row>
    <row r="19" spans="1:15">
      <c r="A19" s="286">
        <v>13</v>
      </c>
      <c r="B19" s="291" t="s">
        <v>576</v>
      </c>
      <c r="C19" s="393">
        <v>49737901.601620026</v>
      </c>
      <c r="D19" s="389">
        <v>47747008.193204015</v>
      </c>
      <c r="E19" s="389">
        <v>1160706.2584160001</v>
      </c>
      <c r="F19" s="395">
        <v>474631.82999999996</v>
      </c>
      <c r="G19" s="395">
        <v>107348.88</v>
      </c>
      <c r="H19" s="389">
        <v>248206.43999999997</v>
      </c>
      <c r="I19" s="389">
        <v>1515281.21870568</v>
      </c>
      <c r="J19" s="395">
        <v>954940.16386408044</v>
      </c>
      <c r="K19" s="395">
        <v>116070.62584159999</v>
      </c>
      <c r="L19" s="395">
        <v>142389.54899999997</v>
      </c>
      <c r="M19" s="395">
        <v>53674.44</v>
      </c>
      <c r="N19" s="395">
        <v>248206.43999999997</v>
      </c>
      <c r="O19" s="389"/>
    </row>
    <row r="20" spans="1:15">
      <c r="A20" s="286">
        <v>14</v>
      </c>
      <c r="B20" s="291" t="s">
        <v>577</v>
      </c>
      <c r="C20" s="393">
        <v>64338188.694785029</v>
      </c>
      <c r="D20" s="389">
        <v>41923139.366343006</v>
      </c>
      <c r="E20" s="389">
        <v>15798664.821516998</v>
      </c>
      <c r="F20" s="395">
        <v>5566417.041925001</v>
      </c>
      <c r="G20" s="395">
        <v>960167.46500000008</v>
      </c>
      <c r="H20" s="389">
        <v>89800</v>
      </c>
      <c r="I20" s="389">
        <v>4622993.5897560595</v>
      </c>
      <c r="J20" s="395">
        <v>803318.26252686023</v>
      </c>
      <c r="K20" s="395">
        <v>1579866.4821516997</v>
      </c>
      <c r="L20" s="395">
        <v>1669925.1125775001</v>
      </c>
      <c r="M20" s="395">
        <v>480083.73250000004</v>
      </c>
      <c r="N20" s="395">
        <v>89800</v>
      </c>
      <c r="O20" s="389"/>
    </row>
    <row r="21" spans="1:15">
      <c r="A21" s="286">
        <v>15</v>
      </c>
      <c r="B21" s="291" t="s">
        <v>578</v>
      </c>
      <c r="C21" s="393">
        <v>19863939.297455005</v>
      </c>
      <c r="D21" s="389">
        <v>17386479.448500004</v>
      </c>
      <c r="E21" s="389">
        <v>1171483.2245070001</v>
      </c>
      <c r="F21" s="395">
        <v>927727.02444800001</v>
      </c>
      <c r="G21" s="395">
        <v>210945.27</v>
      </c>
      <c r="H21" s="389">
        <v>167304.33000000002</v>
      </c>
      <c r="I21" s="389">
        <v>1015972.9837550999</v>
      </c>
      <c r="J21" s="395">
        <v>347729.58896999998</v>
      </c>
      <c r="K21" s="395">
        <v>117148.3224507</v>
      </c>
      <c r="L21" s="395">
        <v>278318.1073344</v>
      </c>
      <c r="M21" s="395">
        <v>105472.63499999999</v>
      </c>
      <c r="N21" s="395">
        <v>167304.33000000002</v>
      </c>
      <c r="O21" s="389"/>
    </row>
    <row r="22" spans="1:15">
      <c r="A22" s="286">
        <v>16</v>
      </c>
      <c r="B22" s="291" t="s">
        <v>579</v>
      </c>
      <c r="C22" s="393">
        <v>18971275.040866997</v>
      </c>
      <c r="D22" s="389">
        <v>18971275.040866997</v>
      </c>
      <c r="E22" s="389">
        <v>0</v>
      </c>
      <c r="F22" s="395">
        <v>0</v>
      </c>
      <c r="G22" s="395">
        <v>0</v>
      </c>
      <c r="H22" s="389">
        <v>0</v>
      </c>
      <c r="I22" s="389">
        <v>379425.50081734004</v>
      </c>
      <c r="J22" s="395">
        <v>379425.50081734004</v>
      </c>
      <c r="K22" s="395">
        <v>0</v>
      </c>
      <c r="L22" s="395">
        <v>0</v>
      </c>
      <c r="M22" s="395">
        <v>0</v>
      </c>
      <c r="N22" s="395">
        <v>0</v>
      </c>
      <c r="O22" s="389"/>
    </row>
    <row r="23" spans="1:15">
      <c r="A23" s="286">
        <v>17</v>
      </c>
      <c r="B23" s="291" t="s">
        <v>700</v>
      </c>
      <c r="C23" s="393">
        <v>1920193.185791</v>
      </c>
      <c r="D23" s="389">
        <v>1920193.185791</v>
      </c>
      <c r="E23" s="389">
        <v>0</v>
      </c>
      <c r="F23" s="395">
        <v>0</v>
      </c>
      <c r="G23" s="395">
        <v>0</v>
      </c>
      <c r="H23" s="389">
        <v>0</v>
      </c>
      <c r="I23" s="389">
        <v>38403.86371582</v>
      </c>
      <c r="J23" s="395">
        <v>38403.86371582</v>
      </c>
      <c r="K23" s="395">
        <v>0</v>
      </c>
      <c r="L23" s="395">
        <v>0</v>
      </c>
      <c r="M23" s="395">
        <v>0</v>
      </c>
      <c r="N23" s="395">
        <v>0</v>
      </c>
      <c r="O23" s="389"/>
    </row>
    <row r="24" spans="1:15">
      <c r="A24" s="286">
        <v>18</v>
      </c>
      <c r="B24" s="291" t="s">
        <v>580</v>
      </c>
      <c r="C24" s="393">
        <v>50270792.980351001</v>
      </c>
      <c r="D24" s="389">
        <v>50241265.751154996</v>
      </c>
      <c r="E24" s="389">
        <v>29527.229196</v>
      </c>
      <c r="F24" s="395">
        <v>0</v>
      </c>
      <c r="G24" s="395">
        <v>0</v>
      </c>
      <c r="H24" s="389">
        <v>0</v>
      </c>
      <c r="I24" s="389">
        <v>1007778.0379427001</v>
      </c>
      <c r="J24" s="395">
        <v>1004825.3150231</v>
      </c>
      <c r="K24" s="395">
        <v>2952.7229195999998</v>
      </c>
      <c r="L24" s="395">
        <v>0</v>
      </c>
      <c r="M24" s="395">
        <v>0</v>
      </c>
      <c r="N24" s="395">
        <v>0</v>
      </c>
      <c r="O24" s="389"/>
    </row>
    <row r="25" spans="1:15">
      <c r="A25" s="286">
        <v>19</v>
      </c>
      <c r="B25" s="291" t="s">
        <v>581</v>
      </c>
      <c r="C25" s="393">
        <v>2580375.0178139997</v>
      </c>
      <c r="D25" s="389">
        <v>2184379.3403679999</v>
      </c>
      <c r="E25" s="389">
        <v>75594.497629999998</v>
      </c>
      <c r="F25" s="395">
        <v>0</v>
      </c>
      <c r="G25" s="395">
        <v>0</v>
      </c>
      <c r="H25" s="389">
        <v>320401.17981600005</v>
      </c>
      <c r="I25" s="389">
        <v>371648.21638635994</v>
      </c>
      <c r="J25" s="395">
        <v>43687.58680736</v>
      </c>
      <c r="K25" s="395">
        <v>7559.4497630000005</v>
      </c>
      <c r="L25" s="395">
        <v>0</v>
      </c>
      <c r="M25" s="395">
        <v>0</v>
      </c>
      <c r="N25" s="395">
        <v>320401.17981600005</v>
      </c>
      <c r="O25" s="389"/>
    </row>
    <row r="26" spans="1:15">
      <c r="A26" s="286">
        <v>20</v>
      </c>
      <c r="B26" s="291" t="s">
        <v>699</v>
      </c>
      <c r="C26" s="393">
        <v>37175193.939259999</v>
      </c>
      <c r="D26" s="389">
        <v>20495440.131003998</v>
      </c>
      <c r="E26" s="389">
        <v>0</v>
      </c>
      <c r="F26" s="395">
        <v>16679753.808255998</v>
      </c>
      <c r="G26" s="395">
        <v>0</v>
      </c>
      <c r="H26" s="389">
        <v>0</v>
      </c>
      <c r="I26" s="389">
        <v>5412885.0804968802</v>
      </c>
      <c r="J26" s="395">
        <v>408958.93802007998</v>
      </c>
      <c r="K26" s="395">
        <v>0</v>
      </c>
      <c r="L26" s="395">
        <v>5003926.1424767999</v>
      </c>
      <c r="M26" s="395">
        <v>0</v>
      </c>
      <c r="N26" s="395">
        <v>0</v>
      </c>
      <c r="O26" s="389"/>
    </row>
    <row r="27" spans="1:15">
      <c r="A27" s="286">
        <v>21</v>
      </c>
      <c r="B27" s="291" t="s">
        <v>582</v>
      </c>
      <c r="C27" s="393">
        <v>7105549.29</v>
      </c>
      <c r="D27" s="389">
        <v>7085594.29</v>
      </c>
      <c r="E27" s="389">
        <v>0</v>
      </c>
      <c r="F27" s="395">
        <v>0</v>
      </c>
      <c r="G27" s="395">
        <v>19955</v>
      </c>
      <c r="H27" s="389">
        <v>0</v>
      </c>
      <c r="I27" s="389">
        <v>151689.38579999999</v>
      </c>
      <c r="J27" s="395">
        <v>141711.88579999999</v>
      </c>
      <c r="K27" s="395">
        <v>0</v>
      </c>
      <c r="L27" s="395">
        <v>0</v>
      </c>
      <c r="M27" s="395">
        <v>9977.5</v>
      </c>
      <c r="N27" s="395">
        <v>0</v>
      </c>
      <c r="O27" s="389"/>
    </row>
    <row r="28" spans="1:15">
      <c r="A28" s="286">
        <v>22</v>
      </c>
      <c r="B28" s="291" t="s">
        <v>583</v>
      </c>
      <c r="C28" s="393">
        <v>11948323.966529001</v>
      </c>
      <c r="D28" s="389">
        <v>10656441.707077</v>
      </c>
      <c r="E28" s="389">
        <v>419056.80541899992</v>
      </c>
      <c r="F28" s="395">
        <v>694760.12</v>
      </c>
      <c r="G28" s="395">
        <v>178065.33403299999</v>
      </c>
      <c r="H28" s="389">
        <v>0</v>
      </c>
      <c r="I28" s="389">
        <v>551924.99169994006</v>
      </c>
      <c r="J28" s="395">
        <v>212558.60814154005</v>
      </c>
      <c r="K28" s="395">
        <v>41905.680541900001</v>
      </c>
      <c r="L28" s="395">
        <v>208428.03599999999</v>
      </c>
      <c r="M28" s="395">
        <v>89032.667016499996</v>
      </c>
      <c r="N28" s="395">
        <v>0</v>
      </c>
      <c r="O28" s="389"/>
    </row>
    <row r="29" spans="1:15">
      <c r="A29" s="286">
        <v>23</v>
      </c>
      <c r="B29" s="291" t="s">
        <v>584</v>
      </c>
      <c r="C29" s="393">
        <v>185439784.6132699</v>
      </c>
      <c r="D29" s="389">
        <v>161190679.62418202</v>
      </c>
      <c r="E29" s="389">
        <v>12196498.452295003</v>
      </c>
      <c r="F29" s="395">
        <v>6777860.1234590011</v>
      </c>
      <c r="G29" s="395">
        <v>1909801.3333339996</v>
      </c>
      <c r="H29" s="389">
        <v>3364945.0799999977</v>
      </c>
      <c r="I29" s="389">
        <v>10796667.221417826</v>
      </c>
      <c r="J29" s="395">
        <v>3223813.5924836327</v>
      </c>
      <c r="K29" s="395">
        <v>1219649.8452295</v>
      </c>
      <c r="L29" s="395">
        <v>2033358.0370376997</v>
      </c>
      <c r="M29" s="395">
        <v>954900.66666699981</v>
      </c>
      <c r="N29" s="395">
        <v>3364945.0799999977</v>
      </c>
      <c r="O29" s="389"/>
    </row>
    <row r="30" spans="1:15">
      <c r="A30" s="286">
        <v>24</v>
      </c>
      <c r="B30" s="291" t="s">
        <v>698</v>
      </c>
      <c r="C30" s="393">
        <v>238000997.83200955</v>
      </c>
      <c r="D30" s="389">
        <v>219732051.43606558</v>
      </c>
      <c r="E30" s="389">
        <v>6043336.7846469991</v>
      </c>
      <c r="F30" s="395">
        <v>1997840.0984459999</v>
      </c>
      <c r="G30" s="395">
        <v>2960202.9651679997</v>
      </c>
      <c r="H30" s="389">
        <v>7267566.5476830034</v>
      </c>
      <c r="I30" s="389">
        <v>14208140.363586804</v>
      </c>
      <c r="J30" s="395">
        <v>4256786.6253213091</v>
      </c>
      <c r="K30" s="395">
        <v>604333.67846469977</v>
      </c>
      <c r="L30" s="395">
        <v>599352.02953380009</v>
      </c>
      <c r="M30" s="395">
        <v>1480101.4825839999</v>
      </c>
      <c r="N30" s="395">
        <v>7267566.5476830034</v>
      </c>
      <c r="O30" s="389"/>
    </row>
    <row r="31" spans="1:15">
      <c r="A31" s="286">
        <v>25</v>
      </c>
      <c r="B31" s="291" t="s">
        <v>585</v>
      </c>
      <c r="C31" s="393">
        <v>6229758.7202549977</v>
      </c>
      <c r="D31" s="389">
        <v>5618089.1402550004</v>
      </c>
      <c r="E31" s="389">
        <v>44734.78</v>
      </c>
      <c r="F31" s="395">
        <v>114685.61000000002</v>
      </c>
      <c r="G31" s="395">
        <v>14651.41</v>
      </c>
      <c r="H31" s="389">
        <v>437597.78000000026</v>
      </c>
      <c r="I31" s="389">
        <v>596164.42880509992</v>
      </c>
      <c r="J31" s="395">
        <v>112361.78280510001</v>
      </c>
      <c r="K31" s="395">
        <v>4473.4780000000001</v>
      </c>
      <c r="L31" s="395">
        <v>34405.683000000005</v>
      </c>
      <c r="M31" s="395">
        <v>7325.7049999999999</v>
      </c>
      <c r="N31" s="395">
        <v>437597.78000000026</v>
      </c>
      <c r="O31" s="389"/>
    </row>
    <row r="32" spans="1:15">
      <c r="A32" s="286">
        <v>26</v>
      </c>
      <c r="B32" s="291" t="s">
        <v>695</v>
      </c>
      <c r="C32" s="393">
        <v>549945734.41586888</v>
      </c>
      <c r="D32" s="389">
        <v>470196443.50487518</v>
      </c>
      <c r="E32" s="389">
        <v>25130676.693695031</v>
      </c>
      <c r="F32" s="395">
        <v>10517106.90804</v>
      </c>
      <c r="G32" s="395">
        <v>6489202.9705390008</v>
      </c>
      <c r="H32" s="389">
        <v>37612304.338713929</v>
      </c>
      <c r="I32" s="389">
        <v>55864153.151263081</v>
      </c>
      <c r="J32" s="395">
        <v>9339047.5854967944</v>
      </c>
      <c r="K32" s="395">
        <v>2513067.6693695039</v>
      </c>
      <c r="L32" s="395">
        <v>3155132.0724120028</v>
      </c>
      <c r="M32" s="395">
        <v>3244601.4852695004</v>
      </c>
      <c r="N32" s="395">
        <v>37612304.338713929</v>
      </c>
      <c r="O32" s="389"/>
    </row>
    <row r="33" spans="1:15">
      <c r="A33" s="286">
        <v>27</v>
      </c>
      <c r="B33" s="311" t="s">
        <v>108</v>
      </c>
      <c r="C33" s="396">
        <f>SUM(C7:C32)</f>
        <v>2276287195.0880322</v>
      </c>
      <c r="D33" s="396">
        <f t="shared" ref="D33:O33" si="0">SUM(D7:D32)</f>
        <v>2029882401.6412144</v>
      </c>
      <c r="E33" s="396">
        <f t="shared" si="0"/>
        <v>106285294.33303201</v>
      </c>
      <c r="F33" s="396">
        <f t="shared" si="0"/>
        <v>56936921.263214998</v>
      </c>
      <c r="G33" s="396">
        <f t="shared" si="0"/>
        <v>16968219.298074</v>
      </c>
      <c r="H33" s="396">
        <f t="shared" si="0"/>
        <v>66214358.552486934</v>
      </c>
      <c r="I33" s="396">
        <f t="shared" si="0"/>
        <v>142759539.86701608</v>
      </c>
      <c r="J33" s="396">
        <f t="shared" si="0"/>
        <v>40351465.853223123</v>
      </c>
      <c r="K33" s="396">
        <f t="shared" si="0"/>
        <v>10628529.433303203</v>
      </c>
      <c r="L33" s="396">
        <f t="shared" si="0"/>
        <v>17081076.378964502</v>
      </c>
      <c r="M33" s="396">
        <f t="shared" si="0"/>
        <v>8484109.6490369998</v>
      </c>
      <c r="N33" s="396">
        <f t="shared" si="0"/>
        <v>66214358.552486934</v>
      </c>
      <c r="O33" s="396">
        <f t="shared" si="0"/>
        <v>0</v>
      </c>
    </row>
    <row r="34" spans="1:15">
      <c r="A34" s="293"/>
      <c r="B34" s="293"/>
      <c r="C34" s="293"/>
      <c r="D34" s="293"/>
      <c r="E34" s="293"/>
      <c r="H34" s="293"/>
      <c r="I34" s="293"/>
      <c r="O34" s="293"/>
    </row>
    <row r="35" spans="1:15">
      <c r="A35" s="293"/>
      <c r="B35" s="326"/>
      <c r="C35" s="326"/>
      <c r="D35" s="293"/>
      <c r="E35" s="293"/>
      <c r="H35" s="293"/>
      <c r="I35" s="293"/>
      <c r="O35" s="293"/>
    </row>
    <row r="36" spans="1:15">
      <c r="A36" s="293"/>
      <c r="B36" s="293"/>
      <c r="C36" s="293"/>
      <c r="D36" s="293"/>
      <c r="E36" s="293"/>
      <c r="H36" s="293"/>
      <c r="I36" s="293"/>
      <c r="O36" s="293"/>
    </row>
    <row r="37" spans="1:15">
      <c r="A37" s="293"/>
      <c r="B37" s="293"/>
      <c r="C37" s="293"/>
      <c r="D37" s="293"/>
      <c r="E37" s="293"/>
      <c r="H37" s="293"/>
      <c r="I37" s="293"/>
      <c r="O37" s="293"/>
    </row>
    <row r="38" spans="1:15">
      <c r="A38" s="293"/>
      <c r="B38" s="293"/>
      <c r="C38" s="293"/>
      <c r="D38" s="293"/>
      <c r="E38" s="293"/>
      <c r="H38" s="293"/>
      <c r="I38" s="293"/>
      <c r="O38" s="293"/>
    </row>
    <row r="39" spans="1:15">
      <c r="A39" s="293"/>
      <c r="B39" s="293"/>
      <c r="C39" s="293"/>
      <c r="D39" s="293"/>
      <c r="E39" s="293"/>
      <c r="H39" s="293"/>
      <c r="I39" s="293"/>
      <c r="O39" s="293"/>
    </row>
    <row r="40" spans="1:15">
      <c r="A40" s="293"/>
      <c r="B40" s="293"/>
      <c r="C40" s="293"/>
      <c r="D40" s="293"/>
      <c r="E40" s="293"/>
      <c r="H40" s="293"/>
      <c r="I40" s="293"/>
      <c r="O40" s="293"/>
    </row>
    <row r="41" spans="1:15">
      <c r="A41" s="327"/>
      <c r="B41" s="327"/>
      <c r="C41" s="327"/>
      <c r="D41" s="293"/>
      <c r="E41" s="293"/>
      <c r="H41" s="293"/>
      <c r="I41" s="293"/>
      <c r="O41" s="293"/>
    </row>
    <row r="42" spans="1:15">
      <c r="A42" s="327"/>
      <c r="B42" s="327"/>
      <c r="C42" s="327"/>
      <c r="D42" s="293"/>
      <c r="E42" s="293"/>
      <c r="H42" s="293"/>
      <c r="I42" s="293"/>
      <c r="O42" s="293"/>
    </row>
    <row r="43" spans="1:15">
      <c r="A43" s="293"/>
      <c r="B43" s="293"/>
      <c r="C43" s="293"/>
      <c r="D43" s="293"/>
      <c r="E43" s="293"/>
      <c r="H43" s="293"/>
      <c r="I43" s="293"/>
      <c r="O43" s="293"/>
    </row>
    <row r="44" spans="1:15">
      <c r="A44" s="293"/>
      <c r="B44" s="293"/>
      <c r="C44" s="293"/>
      <c r="D44" s="293"/>
      <c r="E44" s="293"/>
      <c r="H44" s="293"/>
      <c r="I44" s="293"/>
      <c r="O44" s="293"/>
    </row>
    <row r="45" spans="1:15">
      <c r="A45" s="293"/>
      <c r="B45" s="293"/>
      <c r="C45" s="293"/>
      <c r="D45" s="293"/>
      <c r="E45" s="293"/>
      <c r="H45" s="293"/>
      <c r="I45" s="293"/>
      <c r="O45" s="293"/>
    </row>
    <row r="46" spans="1:15">
      <c r="A46" s="293"/>
      <c r="B46" s="293"/>
      <c r="C46" s="293"/>
      <c r="D46" s="293"/>
      <c r="E46" s="293"/>
      <c r="H46" s="293"/>
      <c r="I46" s="293"/>
      <c r="O46" s="293"/>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scale="3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90" zoomScaleNormal="90" workbookViewId="0">
      <selection activeCell="D26" sqref="D26"/>
    </sheetView>
  </sheetViews>
  <sheetFormatPr defaultColWidth="8.7109375" defaultRowHeight="12"/>
  <cols>
    <col min="1" max="1" width="11.85546875" style="337" bestFit="1" customWidth="1"/>
    <col min="2" max="2" width="80" style="337" customWidth="1"/>
    <col min="3" max="3" width="17.140625" style="337" bestFit="1" customWidth="1"/>
    <col min="4" max="4" width="22.42578125" style="337" bestFit="1" customWidth="1"/>
    <col min="5" max="5" width="22.28515625" style="337" bestFit="1" customWidth="1"/>
    <col min="6" max="6" width="20.140625" style="337" bestFit="1" customWidth="1"/>
    <col min="7" max="7" width="20.85546875" style="337" bestFit="1" customWidth="1"/>
    <col min="8" max="8" width="23.42578125" style="337" bestFit="1" customWidth="1"/>
    <col min="9" max="9" width="22.140625" style="337" customWidth="1"/>
    <col min="10" max="10" width="19.140625" style="337" bestFit="1" customWidth="1"/>
    <col min="11" max="11" width="17.85546875" style="337" bestFit="1" customWidth="1"/>
    <col min="12" max="16384" width="8.7109375" style="337"/>
  </cols>
  <sheetData>
    <row r="1" spans="1:11" s="290" customFormat="1" ht="13.5">
      <c r="A1" s="280" t="s">
        <v>30</v>
      </c>
      <c r="B1" s="3" t="str">
        <f>'Info '!C2</f>
        <v>JSC "Liberty Bank"</v>
      </c>
    </row>
    <row r="2" spans="1:11" s="290" customFormat="1" ht="13.5">
      <c r="A2" s="281" t="s">
        <v>31</v>
      </c>
      <c r="B2" s="360">
        <f>'1. key ratios '!B2</f>
        <v>44651</v>
      </c>
    </row>
    <row r="3" spans="1:11" s="290" customFormat="1" ht="12.75">
      <c r="A3" s="282" t="s">
        <v>676</v>
      </c>
    </row>
    <row r="4" spans="1:11">
      <c r="C4" s="338" t="s">
        <v>0</v>
      </c>
      <c r="D4" s="338" t="s">
        <v>1</v>
      </c>
      <c r="E4" s="338" t="s">
        <v>2</v>
      </c>
      <c r="F4" s="338" t="s">
        <v>3</v>
      </c>
      <c r="G4" s="338" t="s">
        <v>4</v>
      </c>
      <c r="H4" s="338" t="s">
        <v>5</v>
      </c>
      <c r="I4" s="338" t="s">
        <v>8</v>
      </c>
      <c r="J4" s="338" t="s">
        <v>9</v>
      </c>
      <c r="K4" s="338" t="s">
        <v>10</v>
      </c>
    </row>
    <row r="5" spans="1:11" ht="105" customHeight="1">
      <c r="A5" s="830" t="s">
        <v>677</v>
      </c>
      <c r="B5" s="831"/>
      <c r="C5" s="314" t="s">
        <v>678</v>
      </c>
      <c r="D5" s="314" t="s">
        <v>679</v>
      </c>
      <c r="E5" s="314" t="s">
        <v>680</v>
      </c>
      <c r="F5" s="339" t="s">
        <v>681</v>
      </c>
      <c r="G5" s="314" t="s">
        <v>682</v>
      </c>
      <c r="H5" s="314" t="s">
        <v>683</v>
      </c>
      <c r="I5" s="314" t="s">
        <v>684</v>
      </c>
      <c r="J5" s="314" t="s">
        <v>685</v>
      </c>
      <c r="K5" s="314" t="s">
        <v>686</v>
      </c>
    </row>
    <row r="6" spans="1:11" ht="12.75">
      <c r="A6" s="286">
        <v>1</v>
      </c>
      <c r="B6" s="286" t="s">
        <v>632</v>
      </c>
      <c r="C6" s="389">
        <v>28614336.763737001</v>
      </c>
      <c r="D6" s="389">
        <v>597643.23199999996</v>
      </c>
      <c r="E6" s="389">
        <v>0</v>
      </c>
      <c r="F6" s="389">
        <v>170589006.65898895</v>
      </c>
      <c r="G6" s="389">
        <v>987435286.6738894</v>
      </c>
      <c r="H6" s="389">
        <v>22274423.818719</v>
      </c>
      <c r="I6" s="389">
        <v>435761590.86290538</v>
      </c>
      <c r="J6" s="389">
        <v>39091012.066415943</v>
      </c>
      <c r="K6" s="389">
        <v>591923895.01137662</v>
      </c>
    </row>
    <row r="7" spans="1:11" ht="12.75">
      <c r="A7" s="286">
        <v>2</v>
      </c>
      <c r="B7" s="286" t="s">
        <v>687</v>
      </c>
      <c r="C7" s="389"/>
      <c r="D7" s="389">
        <v>0</v>
      </c>
      <c r="E7" s="389"/>
      <c r="F7" s="389"/>
      <c r="G7" s="389"/>
      <c r="H7" s="389"/>
      <c r="I7" s="389"/>
      <c r="J7" s="389"/>
      <c r="K7" s="389"/>
    </row>
    <row r="8" spans="1:11" ht="12.75">
      <c r="A8" s="286">
        <v>3</v>
      </c>
      <c r="B8" s="286" t="s">
        <v>640</v>
      </c>
      <c r="C8" s="389">
        <v>9896752.0801309999</v>
      </c>
      <c r="D8" s="389"/>
      <c r="E8" s="389"/>
      <c r="F8" s="389"/>
      <c r="G8" s="389"/>
      <c r="H8" s="389"/>
      <c r="I8" s="389"/>
      <c r="J8" s="389"/>
      <c r="K8" s="389">
        <v>190778157.02386898</v>
      </c>
    </row>
    <row r="9" spans="1:11" ht="12.75">
      <c r="A9" s="286">
        <v>4</v>
      </c>
      <c r="B9" s="312" t="s">
        <v>688</v>
      </c>
      <c r="C9" s="389">
        <v>0</v>
      </c>
      <c r="D9" s="389"/>
      <c r="E9" s="389"/>
      <c r="F9" s="389">
        <v>1227278.3731732322</v>
      </c>
      <c r="G9" s="389">
        <v>55991006.909203999</v>
      </c>
      <c r="H9" s="389">
        <v>0</v>
      </c>
      <c r="I9" s="389">
        <v>20310148.798100002</v>
      </c>
      <c r="J9" s="389"/>
      <c r="K9" s="389">
        <v>62591065.033284664</v>
      </c>
    </row>
    <row r="10" spans="1:11" ht="12.75">
      <c r="A10" s="286">
        <v>5</v>
      </c>
      <c r="B10" s="312" t="s">
        <v>689</v>
      </c>
      <c r="C10" s="389"/>
      <c r="D10" s="389"/>
      <c r="E10" s="389"/>
      <c r="F10" s="389"/>
      <c r="G10" s="389"/>
      <c r="H10" s="389"/>
      <c r="I10" s="389"/>
      <c r="J10" s="389"/>
      <c r="K10" s="389"/>
    </row>
    <row r="11" spans="1:11" ht="12.75">
      <c r="A11" s="286">
        <v>6</v>
      </c>
      <c r="B11" s="312" t="s">
        <v>690</v>
      </c>
      <c r="C11" s="389"/>
      <c r="D11" s="389"/>
      <c r="E11" s="389"/>
      <c r="F11" s="389"/>
      <c r="G11" s="389"/>
      <c r="H11" s="389"/>
      <c r="I11" s="389"/>
      <c r="J11" s="389"/>
      <c r="K11" s="389"/>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scale="3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topLeftCell="C1" zoomScale="85" zoomScaleNormal="85" zoomScaleSheetLayoutView="85" workbookViewId="0">
      <selection activeCell="N32" sqref="N32"/>
    </sheetView>
  </sheetViews>
  <sheetFormatPr defaultRowHeight="15"/>
  <cols>
    <col min="1" max="1" width="10" bestFit="1" customWidth="1"/>
    <col min="2" max="2" width="71.42578125" customWidth="1"/>
    <col min="3" max="3" width="15.7109375" customWidth="1"/>
    <col min="4" max="4" width="15.28515625" customWidth="1"/>
    <col min="5" max="5" width="13.140625" customWidth="1"/>
    <col min="6" max="14" width="12.140625" customWidth="1"/>
    <col min="15" max="15" width="12.42578125" bestFit="1" customWidth="1"/>
    <col min="16" max="16" width="24.28515625" customWidth="1"/>
    <col min="17" max="17" width="24.140625" customWidth="1"/>
    <col min="18" max="19" width="26.42578125" customWidth="1"/>
  </cols>
  <sheetData>
    <row r="1" spans="1:19">
      <c r="A1" s="280" t="s">
        <v>30</v>
      </c>
      <c r="B1" s="3" t="str">
        <f>'Info '!C2</f>
        <v>JSC "Liberty Bank"</v>
      </c>
    </row>
    <row r="2" spans="1:19">
      <c r="A2" s="281" t="s">
        <v>31</v>
      </c>
      <c r="B2" s="360">
        <f>'1. key ratios '!B2</f>
        <v>44651</v>
      </c>
    </row>
    <row r="3" spans="1:19">
      <c r="A3" s="282" t="s">
        <v>716</v>
      </c>
      <c r="B3" s="290"/>
    </row>
    <row r="4" spans="1:19">
      <c r="A4" s="282"/>
      <c r="B4" s="290"/>
    </row>
    <row r="5" spans="1:19" ht="21" customHeight="1">
      <c r="A5" s="834" t="s">
        <v>717</v>
      </c>
      <c r="B5" s="834"/>
      <c r="C5" s="832" t="s">
        <v>736</v>
      </c>
      <c r="D5" s="832"/>
      <c r="E5" s="832"/>
      <c r="F5" s="832"/>
      <c r="G5" s="832"/>
      <c r="H5" s="832"/>
      <c r="I5" s="832" t="s">
        <v>738</v>
      </c>
      <c r="J5" s="832"/>
      <c r="K5" s="832"/>
      <c r="L5" s="832"/>
      <c r="M5" s="832"/>
      <c r="N5" s="833"/>
      <c r="O5" s="835" t="s">
        <v>718</v>
      </c>
      <c r="P5" s="835" t="s">
        <v>732</v>
      </c>
      <c r="Q5" s="835" t="s">
        <v>733</v>
      </c>
      <c r="R5" s="835" t="s">
        <v>737</v>
      </c>
      <c r="S5" s="835" t="s">
        <v>734</v>
      </c>
    </row>
    <row r="6" spans="1:19" ht="30.75" customHeight="1">
      <c r="A6" s="834"/>
      <c r="B6" s="834"/>
      <c r="C6" s="351"/>
      <c r="D6" s="350" t="s">
        <v>671</v>
      </c>
      <c r="E6" s="350" t="s">
        <v>672</v>
      </c>
      <c r="F6" s="350" t="s">
        <v>673</v>
      </c>
      <c r="G6" s="350" t="s">
        <v>674</v>
      </c>
      <c r="H6" s="350" t="s">
        <v>675</v>
      </c>
      <c r="I6" s="351"/>
      <c r="J6" s="350" t="s">
        <v>671</v>
      </c>
      <c r="K6" s="350" t="s">
        <v>672</v>
      </c>
      <c r="L6" s="350" t="s">
        <v>673</v>
      </c>
      <c r="M6" s="350" t="s">
        <v>674</v>
      </c>
      <c r="N6" s="352" t="s">
        <v>675</v>
      </c>
      <c r="O6" s="835"/>
      <c r="P6" s="835"/>
      <c r="Q6" s="835"/>
      <c r="R6" s="835"/>
      <c r="S6" s="835"/>
    </row>
    <row r="7" spans="1:19">
      <c r="A7" s="342">
        <v>1</v>
      </c>
      <c r="B7" s="345" t="s">
        <v>726</v>
      </c>
      <c r="C7" s="389">
        <v>126456.21</v>
      </c>
      <c r="D7" s="389">
        <v>126456.21</v>
      </c>
      <c r="E7" s="389">
        <v>0</v>
      </c>
      <c r="F7" s="389">
        <v>0</v>
      </c>
      <c r="G7" s="389">
        <v>0</v>
      </c>
      <c r="H7" s="389">
        <v>0</v>
      </c>
      <c r="I7" s="389">
        <v>2529.1242000000002</v>
      </c>
      <c r="J7" s="389">
        <v>2529.1242000000002</v>
      </c>
      <c r="K7" s="389">
        <v>0</v>
      </c>
      <c r="L7" s="389">
        <v>0</v>
      </c>
      <c r="M7" s="389">
        <v>0</v>
      </c>
      <c r="N7" s="389">
        <v>0</v>
      </c>
      <c r="O7" s="389">
        <v>4</v>
      </c>
      <c r="P7" s="410">
        <v>0</v>
      </c>
      <c r="Q7" s="410">
        <v>0</v>
      </c>
      <c r="R7" s="410">
        <v>0.15598156626708962</v>
      </c>
      <c r="S7" s="411">
        <v>44.28789904885371</v>
      </c>
    </row>
    <row r="8" spans="1:19">
      <c r="A8" s="342">
        <v>2</v>
      </c>
      <c r="B8" s="346" t="s">
        <v>725</v>
      </c>
      <c r="C8" s="389">
        <v>828792839.03660607</v>
      </c>
      <c r="D8" s="389">
        <v>750392791.32062507</v>
      </c>
      <c r="E8" s="389">
        <v>25187984.895824999</v>
      </c>
      <c r="F8" s="389">
        <v>10743667.919845</v>
      </c>
      <c r="G8" s="389">
        <v>8987379.9721390009</v>
      </c>
      <c r="H8" s="389">
        <v>33481014.928172</v>
      </c>
      <c r="I8" s="389">
        <v>58652915.81679</v>
      </c>
      <c r="J8" s="389">
        <v>14936312.037012501</v>
      </c>
      <c r="K8" s="389">
        <v>2518798.4895825</v>
      </c>
      <c r="L8" s="389">
        <v>3223100.3759535002</v>
      </c>
      <c r="M8" s="389">
        <v>4493689.9860695004</v>
      </c>
      <c r="N8" s="389">
        <v>33481014.928172</v>
      </c>
      <c r="O8" s="389">
        <v>443616</v>
      </c>
      <c r="P8" s="410">
        <v>0.25108522514683929</v>
      </c>
      <c r="Q8" s="410">
        <v>0.30126891289039132</v>
      </c>
      <c r="R8" s="410">
        <v>0.24553148374126985</v>
      </c>
      <c r="S8" s="411">
        <v>35.833209698240907</v>
      </c>
    </row>
    <row r="9" spans="1:19">
      <c r="A9" s="342">
        <v>3</v>
      </c>
      <c r="B9" s="346" t="s">
        <v>724</v>
      </c>
      <c r="C9" s="389">
        <v>0</v>
      </c>
      <c r="D9" s="389">
        <v>0</v>
      </c>
      <c r="E9" s="389">
        <v>0</v>
      </c>
      <c r="F9" s="389">
        <v>0</v>
      </c>
      <c r="G9" s="389">
        <v>0</v>
      </c>
      <c r="H9" s="389">
        <v>0</v>
      </c>
      <c r="I9" s="389">
        <v>0</v>
      </c>
      <c r="J9" s="389">
        <v>0</v>
      </c>
      <c r="K9" s="389">
        <v>0</v>
      </c>
      <c r="L9" s="389">
        <v>0</v>
      </c>
      <c r="M9" s="389">
        <v>0</v>
      </c>
      <c r="N9" s="389">
        <v>0</v>
      </c>
      <c r="O9" s="389">
        <v>0</v>
      </c>
      <c r="P9" s="410">
        <v>0</v>
      </c>
      <c r="Q9" s="410">
        <v>0</v>
      </c>
      <c r="R9" s="410">
        <v>0</v>
      </c>
      <c r="S9" s="411">
        <v>0</v>
      </c>
    </row>
    <row r="10" spans="1:19">
      <c r="A10" s="342">
        <v>4</v>
      </c>
      <c r="B10" s="346" t="s">
        <v>723</v>
      </c>
      <c r="C10" s="389">
        <v>14407891.18</v>
      </c>
      <c r="D10" s="389">
        <v>1604675.75</v>
      </c>
      <c r="E10" s="389">
        <v>491706.96</v>
      </c>
      <c r="F10" s="389">
        <v>200724.06</v>
      </c>
      <c r="G10" s="389">
        <v>207405.18</v>
      </c>
      <c r="H10" s="389">
        <v>11903379.23</v>
      </c>
      <c r="I10" s="389">
        <v>12148563.249</v>
      </c>
      <c r="J10" s="389">
        <v>32093.514999999999</v>
      </c>
      <c r="K10" s="389">
        <v>49170.696000000004</v>
      </c>
      <c r="L10" s="389">
        <v>60217.218000000001</v>
      </c>
      <c r="M10" s="389">
        <v>103702.59</v>
      </c>
      <c r="N10" s="389">
        <v>11903379.23</v>
      </c>
      <c r="O10" s="389">
        <v>20540</v>
      </c>
      <c r="P10" s="410">
        <v>0.23241153697521885</v>
      </c>
      <c r="Q10" s="410">
        <v>0.25887335384171961</v>
      </c>
      <c r="R10" s="410">
        <v>0.48578101657166317</v>
      </c>
      <c r="S10" s="411">
        <v>3.0101855742558343</v>
      </c>
    </row>
    <row r="11" spans="1:19">
      <c r="A11" s="342">
        <v>5</v>
      </c>
      <c r="B11" s="346" t="s">
        <v>722</v>
      </c>
      <c r="C11" s="389">
        <v>9597452.3192906007</v>
      </c>
      <c r="D11" s="389">
        <v>6974873.6317175999</v>
      </c>
      <c r="E11" s="389">
        <v>279595.03000000003</v>
      </c>
      <c r="F11" s="389">
        <v>84224.87</v>
      </c>
      <c r="G11" s="389">
        <v>60975.95</v>
      </c>
      <c r="H11" s="389">
        <v>2197782.8375730002</v>
      </c>
      <c r="I11" s="389">
        <v>2420951.4306073519</v>
      </c>
      <c r="J11" s="389">
        <v>139453.65403435199</v>
      </c>
      <c r="K11" s="389">
        <v>27959.503000000001</v>
      </c>
      <c r="L11" s="389">
        <v>25267.460999999999</v>
      </c>
      <c r="M11" s="389">
        <v>30487.974999999999</v>
      </c>
      <c r="N11" s="389">
        <v>2197782.8375730002</v>
      </c>
      <c r="O11" s="389">
        <v>86475</v>
      </c>
      <c r="P11" s="410">
        <v>0.17723871110374179</v>
      </c>
      <c r="Q11" s="410">
        <v>0.251881659274305</v>
      </c>
      <c r="R11" s="410">
        <v>0.18127000243868813</v>
      </c>
      <c r="S11" s="411">
        <v>17.203364404005594</v>
      </c>
    </row>
    <row r="12" spans="1:19">
      <c r="A12" s="342">
        <v>6</v>
      </c>
      <c r="B12" s="346" t="s">
        <v>721</v>
      </c>
      <c r="C12" s="389">
        <v>17148545.602228999</v>
      </c>
      <c r="D12" s="389">
        <v>14144353.432228999</v>
      </c>
      <c r="E12" s="389">
        <v>425163.03</v>
      </c>
      <c r="F12" s="389">
        <v>153189.29999999999</v>
      </c>
      <c r="G12" s="389">
        <v>258530.35</v>
      </c>
      <c r="H12" s="389">
        <v>2167309.4900000002</v>
      </c>
      <c r="I12" s="389">
        <v>2667934.8196445801</v>
      </c>
      <c r="J12" s="389">
        <v>282887.06164457998</v>
      </c>
      <c r="K12" s="389">
        <v>42516.303</v>
      </c>
      <c r="L12" s="389">
        <v>45956.79</v>
      </c>
      <c r="M12" s="389">
        <v>129265.175</v>
      </c>
      <c r="N12" s="389">
        <v>2167309.4900000002</v>
      </c>
      <c r="O12" s="389">
        <v>31868</v>
      </c>
      <c r="P12" s="410">
        <v>2.1616826178451455E-3</v>
      </c>
      <c r="Q12" s="410">
        <v>0.20012259512373029</v>
      </c>
      <c r="R12" s="410">
        <v>0.23232021115252702</v>
      </c>
      <c r="S12" s="411">
        <v>31.483403833602857</v>
      </c>
    </row>
    <row r="13" spans="1:19">
      <c r="A13" s="342">
        <v>7</v>
      </c>
      <c r="B13" s="346" t="s">
        <v>720</v>
      </c>
      <c r="C13" s="389">
        <v>163635364.61648601</v>
      </c>
      <c r="D13" s="389">
        <v>157232188.25626099</v>
      </c>
      <c r="E13" s="389">
        <v>3209171.8933450002</v>
      </c>
      <c r="F13" s="389">
        <v>2490351.3184799999</v>
      </c>
      <c r="G13" s="389">
        <v>134962.02840000001</v>
      </c>
      <c r="H13" s="389">
        <v>568691.12</v>
      </c>
      <c r="I13" s="389">
        <v>4848838.4842037205</v>
      </c>
      <c r="J13" s="389">
        <v>3144643.7651252202</v>
      </c>
      <c r="K13" s="389">
        <v>320917.1893345</v>
      </c>
      <c r="L13" s="389">
        <v>747105.39554399997</v>
      </c>
      <c r="M13" s="389">
        <v>67481.014200000005</v>
      </c>
      <c r="N13" s="389">
        <v>568691.12</v>
      </c>
      <c r="O13" s="389">
        <v>2171</v>
      </c>
      <c r="P13" s="410">
        <v>0.10443550549286948</v>
      </c>
      <c r="Q13" s="410">
        <v>0.11435211163008191</v>
      </c>
      <c r="R13" s="410">
        <v>0.1094113946492123</v>
      </c>
      <c r="S13" s="411">
        <v>126.37656486538484</v>
      </c>
    </row>
    <row r="14" spans="1:19">
      <c r="A14" s="353">
        <v>7.1</v>
      </c>
      <c r="B14" s="347" t="s">
        <v>729</v>
      </c>
      <c r="C14" s="389">
        <v>148334375.03050801</v>
      </c>
      <c r="D14" s="389">
        <v>142403100.459948</v>
      </c>
      <c r="E14" s="389">
        <v>2822348.1236800002</v>
      </c>
      <c r="F14" s="389">
        <v>2475761.0884799999</v>
      </c>
      <c r="G14" s="389">
        <v>134962.02840000001</v>
      </c>
      <c r="H14" s="389">
        <v>498203.33</v>
      </c>
      <c r="I14" s="389">
        <v>4438709.4923109598</v>
      </c>
      <c r="J14" s="389">
        <v>2848062.0091989599</v>
      </c>
      <c r="K14" s="389">
        <v>282234.81236799998</v>
      </c>
      <c r="L14" s="389">
        <v>742728.32654399995</v>
      </c>
      <c r="M14" s="389">
        <v>67481.014200000005</v>
      </c>
      <c r="N14" s="389">
        <v>498203.33</v>
      </c>
      <c r="O14" s="389">
        <v>1873</v>
      </c>
      <c r="P14" s="410">
        <v>0.10264049930802654</v>
      </c>
      <c r="Q14" s="410">
        <v>0.11223176439411631</v>
      </c>
      <c r="R14" s="410">
        <v>0.10882946192693391</v>
      </c>
      <c r="S14" s="411">
        <v>126.474642427425</v>
      </c>
    </row>
    <row r="15" spans="1:19">
      <c r="A15" s="353">
        <v>7.2</v>
      </c>
      <c r="B15" s="347" t="s">
        <v>731</v>
      </c>
      <c r="C15" s="389">
        <v>3604131.6978239999</v>
      </c>
      <c r="D15" s="389">
        <v>3604131.6978239999</v>
      </c>
      <c r="E15" s="389">
        <v>0</v>
      </c>
      <c r="F15" s="389">
        <v>0</v>
      </c>
      <c r="G15" s="389">
        <v>0</v>
      </c>
      <c r="H15" s="389">
        <v>0</v>
      </c>
      <c r="I15" s="389">
        <v>72082.63395648</v>
      </c>
      <c r="J15" s="389">
        <v>72082.63395648</v>
      </c>
      <c r="K15" s="389">
        <v>0</v>
      </c>
      <c r="L15" s="389">
        <v>0</v>
      </c>
      <c r="M15" s="389">
        <v>0</v>
      </c>
      <c r="N15" s="389">
        <v>0</v>
      </c>
      <c r="O15" s="389">
        <v>42</v>
      </c>
      <c r="P15" s="410">
        <v>0.13023238380809596</v>
      </c>
      <c r="Q15" s="410">
        <v>0.14451500749625187</v>
      </c>
      <c r="R15" s="410">
        <v>0.10775622706984363</v>
      </c>
      <c r="S15" s="411">
        <v>147.45461085849675</v>
      </c>
    </row>
    <row r="16" spans="1:19">
      <c r="A16" s="353">
        <v>7.3</v>
      </c>
      <c r="B16" s="347" t="s">
        <v>728</v>
      </c>
      <c r="C16" s="389">
        <v>11696857.888154</v>
      </c>
      <c r="D16" s="389">
        <v>11224956.098489</v>
      </c>
      <c r="E16" s="389">
        <v>386823.76966500003</v>
      </c>
      <c r="F16" s="389">
        <v>14590.23</v>
      </c>
      <c r="G16" s="389">
        <v>0</v>
      </c>
      <c r="H16" s="389">
        <v>70487.789999999994</v>
      </c>
      <c r="I16" s="389">
        <v>338046.35793628002</v>
      </c>
      <c r="J16" s="389">
        <v>224499.12196978001</v>
      </c>
      <c r="K16" s="389">
        <v>38682.3769665</v>
      </c>
      <c r="L16" s="389">
        <v>4377.0690000000004</v>
      </c>
      <c r="M16" s="389">
        <v>0</v>
      </c>
      <c r="N16" s="389">
        <v>70487.789999999994</v>
      </c>
      <c r="O16" s="389">
        <v>256</v>
      </c>
      <c r="P16" s="410">
        <v>0.11729308516098129</v>
      </c>
      <c r="Q16" s="410">
        <v>0.12960318741476815</v>
      </c>
      <c r="R16" s="410">
        <v>0.11730121168293416</v>
      </c>
      <c r="S16" s="411">
        <v>118.63804838281904</v>
      </c>
    </row>
    <row r="17" spans="1:19">
      <c r="A17" s="342">
        <v>8</v>
      </c>
      <c r="B17" s="346" t="s">
        <v>727</v>
      </c>
      <c r="C17" s="389">
        <v>102745161.472177</v>
      </c>
      <c r="D17" s="389">
        <v>100138822.325468</v>
      </c>
      <c r="E17" s="389">
        <v>1378887.704525</v>
      </c>
      <c r="F17" s="389">
        <v>526009.03718400002</v>
      </c>
      <c r="G17" s="389">
        <v>171320.51</v>
      </c>
      <c r="H17" s="389">
        <v>530121.89500000002</v>
      </c>
      <c r="I17" s="389">
        <v>2914250.07811706</v>
      </c>
      <c r="J17" s="389">
        <v>2002776.4465093601</v>
      </c>
      <c r="K17" s="389">
        <v>137888.7704525</v>
      </c>
      <c r="L17" s="389">
        <v>157802.7111552</v>
      </c>
      <c r="M17" s="389">
        <v>85660.255000000005</v>
      </c>
      <c r="N17" s="389">
        <v>530121.89500000002</v>
      </c>
      <c r="O17" s="389">
        <v>81750</v>
      </c>
      <c r="P17" s="410">
        <v>0.19658281492275703</v>
      </c>
      <c r="Q17" s="410">
        <v>0.25443258818859993</v>
      </c>
      <c r="R17" s="410">
        <v>0.2138952036393911</v>
      </c>
      <c r="S17" s="411">
        <v>0.71354428876299214</v>
      </c>
    </row>
    <row r="18" spans="1:19">
      <c r="A18" s="343">
        <v>9</v>
      </c>
      <c r="B18" s="348" t="s">
        <v>719</v>
      </c>
      <c r="C18" s="409">
        <v>0</v>
      </c>
      <c r="D18" s="409">
        <v>0</v>
      </c>
      <c r="E18" s="409">
        <v>0</v>
      </c>
      <c r="F18" s="409">
        <v>0</v>
      </c>
      <c r="G18" s="409">
        <v>0</v>
      </c>
      <c r="H18" s="409">
        <v>0</v>
      </c>
      <c r="I18" s="409">
        <v>0</v>
      </c>
      <c r="J18" s="409">
        <v>0</v>
      </c>
      <c r="K18" s="409">
        <v>0</v>
      </c>
      <c r="L18" s="409">
        <v>0</v>
      </c>
      <c r="M18" s="409">
        <v>0</v>
      </c>
      <c r="N18" s="409">
        <v>0</v>
      </c>
      <c r="O18" s="409">
        <v>0</v>
      </c>
      <c r="P18" s="410">
        <v>0</v>
      </c>
      <c r="Q18" s="410">
        <v>0</v>
      </c>
      <c r="R18" s="410">
        <v>0</v>
      </c>
      <c r="S18" s="412">
        <v>0</v>
      </c>
    </row>
    <row r="19" spans="1:19">
      <c r="A19" s="344">
        <v>10</v>
      </c>
      <c r="B19" s="349" t="s">
        <v>730</v>
      </c>
      <c r="C19" s="390">
        <v>1136453710.4367888</v>
      </c>
      <c r="D19" s="390">
        <v>1030614160.9263008</v>
      </c>
      <c r="E19" s="390">
        <v>30972509.513695002</v>
      </c>
      <c r="F19" s="390">
        <v>14198166.505509</v>
      </c>
      <c r="G19" s="390">
        <v>9820573.9905389994</v>
      </c>
      <c r="H19" s="390">
        <v>50848299.500744998</v>
      </c>
      <c r="I19" s="390">
        <v>83655983.002562717</v>
      </c>
      <c r="J19" s="390">
        <v>20540695.603526015</v>
      </c>
      <c r="K19" s="390">
        <v>3097250.9513694998</v>
      </c>
      <c r="L19" s="390">
        <v>4259449.9516527001</v>
      </c>
      <c r="M19" s="390">
        <v>4910286.9952694997</v>
      </c>
      <c r="N19" s="390">
        <v>50848299.500744998</v>
      </c>
      <c r="O19" s="390">
        <v>666424</v>
      </c>
      <c r="P19" s="695">
        <v>0.2242430550979583</v>
      </c>
      <c r="Q19" s="695">
        <v>0.27567473410667676</v>
      </c>
      <c r="R19" s="695">
        <v>0.22536553194005726</v>
      </c>
      <c r="S19" s="413">
        <v>45.057066190414623</v>
      </c>
    </row>
    <row r="20" spans="1:19" ht="25.5">
      <c r="A20" s="353">
        <v>10.1</v>
      </c>
      <c r="B20" s="347" t="s">
        <v>735</v>
      </c>
      <c r="C20" s="389">
        <v>341728081.111</v>
      </c>
      <c r="D20" s="389">
        <v>325337586.80000001</v>
      </c>
      <c r="E20" s="389">
        <v>2655049.7444000002</v>
      </c>
      <c r="F20" s="389">
        <v>1834939.5</v>
      </c>
      <c r="G20" s="389">
        <v>1889453.35</v>
      </c>
      <c r="H20" s="389">
        <v>10011051.716600001</v>
      </c>
      <c r="I20" s="389">
        <v>18278516.737640001</v>
      </c>
      <c r="J20" s="389">
        <v>6506751.5215999996</v>
      </c>
      <c r="K20" s="389">
        <v>265504.97444000002</v>
      </c>
      <c r="L20" s="389">
        <v>550481.85</v>
      </c>
      <c r="M20" s="389">
        <v>944726.67500000005</v>
      </c>
      <c r="N20" s="389">
        <v>10011051.716600001</v>
      </c>
      <c r="O20" s="389">
        <v>370168</v>
      </c>
      <c r="P20" s="410">
        <v>0.3070303951702556</v>
      </c>
      <c r="Q20" s="410">
        <v>0.35415597239393248</v>
      </c>
      <c r="R20" s="410">
        <v>0.2983454307421568</v>
      </c>
      <c r="S20" s="411">
        <v>32.003682737172966</v>
      </c>
    </row>
  </sheetData>
  <mergeCells count="8">
    <mergeCell ref="C5:H5"/>
    <mergeCell ref="I5:N5"/>
    <mergeCell ref="A5:B6"/>
    <mergeCell ref="S5:S6"/>
    <mergeCell ref="R5:R6"/>
    <mergeCell ref="Q5:Q6"/>
    <mergeCell ref="P5:P6"/>
    <mergeCell ref="O5:O6"/>
  </mergeCells>
  <pageMargins left="0.7" right="0.7" top="0.75" bottom="0.75" header="0.3" footer="0.3"/>
  <pageSetup paperSize="9" scale="2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Normal="100" workbookViewId="0">
      <pane xSplit="1" ySplit="5" topLeftCell="B6" activePane="bottomRight" state="frozen"/>
      <selection activeCell="G25" sqref="G25"/>
      <selection pane="topRight" activeCell="G25" sqref="G25"/>
      <selection pane="bottomLeft" activeCell="G25" sqref="G25"/>
      <selection pane="bottomRight" activeCell="G25" sqref="G25"/>
    </sheetView>
  </sheetViews>
  <sheetFormatPr defaultColWidth="9.140625" defaultRowHeight="14.25"/>
  <cols>
    <col min="1" max="1" width="9.5703125" style="442" bestFit="1" customWidth="1"/>
    <col min="2" max="2" width="48" style="442" customWidth="1"/>
    <col min="3" max="8" width="14.42578125" style="466" customWidth="1"/>
    <col min="9" max="16384" width="9.140625" style="464"/>
  </cols>
  <sheetData>
    <row r="1" spans="1:8">
      <c r="A1" s="440" t="s">
        <v>30</v>
      </c>
      <c r="B1" s="442" t="str">
        <f>'Info '!C2</f>
        <v>JSC "Liberty Bank"</v>
      </c>
    </row>
    <row r="2" spans="1:8">
      <c r="A2" s="440" t="s">
        <v>31</v>
      </c>
      <c r="B2" s="495">
        <f>'1. key ratios '!B2</f>
        <v>44651</v>
      </c>
    </row>
    <row r="3" spans="1:8">
      <c r="A3" s="440"/>
    </row>
    <row r="4" spans="1:8" ht="15" thickBot="1">
      <c r="A4" s="447" t="s">
        <v>32</v>
      </c>
      <c r="B4" s="496" t="s">
        <v>33</v>
      </c>
      <c r="C4" s="470"/>
      <c r="D4" s="471"/>
      <c r="E4" s="471"/>
      <c r="F4" s="472"/>
      <c r="G4" s="472"/>
      <c r="H4" s="509" t="s">
        <v>73</v>
      </c>
    </row>
    <row r="5" spans="1:8">
      <c r="A5" s="497"/>
      <c r="B5" s="498"/>
      <c r="C5" s="729" t="s">
        <v>68</v>
      </c>
      <c r="D5" s="730"/>
      <c r="E5" s="731"/>
      <c r="F5" s="729" t="s">
        <v>72</v>
      </c>
      <c r="G5" s="730"/>
      <c r="H5" s="732"/>
    </row>
    <row r="6" spans="1:8">
      <c r="A6" s="499" t="s">
        <v>6</v>
      </c>
      <c r="B6" s="500" t="s">
        <v>34</v>
      </c>
      <c r="C6" s="510" t="s">
        <v>69</v>
      </c>
      <c r="D6" s="510" t="s">
        <v>70</v>
      </c>
      <c r="E6" s="510" t="s">
        <v>71</v>
      </c>
      <c r="F6" s="510" t="s">
        <v>69</v>
      </c>
      <c r="G6" s="510" t="s">
        <v>70</v>
      </c>
      <c r="H6" s="511" t="s">
        <v>71</v>
      </c>
    </row>
    <row r="7" spans="1:8">
      <c r="A7" s="499">
        <v>1</v>
      </c>
      <c r="B7" s="501" t="s">
        <v>35</v>
      </c>
      <c r="C7" s="482">
        <v>185062675.27000001</v>
      </c>
      <c r="D7" s="482">
        <v>86552480.305999994</v>
      </c>
      <c r="E7" s="479">
        <f>C7+D7</f>
        <v>271615155.57599998</v>
      </c>
      <c r="F7" s="512">
        <v>188025428.12</v>
      </c>
      <c r="G7" s="513">
        <v>66345889.769999996</v>
      </c>
      <c r="H7" s="514">
        <f>F7+G7</f>
        <v>254371317.88999999</v>
      </c>
    </row>
    <row r="8" spans="1:8">
      <c r="A8" s="499">
        <v>2</v>
      </c>
      <c r="B8" s="501" t="s">
        <v>36</v>
      </c>
      <c r="C8" s="482">
        <v>28156320.550000001</v>
      </c>
      <c r="D8" s="482">
        <v>66318224.987000003</v>
      </c>
      <c r="E8" s="479">
        <f t="shared" ref="E8:E20" si="0">C8+D8</f>
        <v>94474545.537</v>
      </c>
      <c r="F8" s="512">
        <v>6623018.8200000003</v>
      </c>
      <c r="G8" s="513">
        <v>136932638.62</v>
      </c>
      <c r="H8" s="514">
        <f t="shared" ref="H8:H40" si="1">F8+G8</f>
        <v>143555657.44</v>
      </c>
    </row>
    <row r="9" spans="1:8">
      <c r="A9" s="499">
        <v>3</v>
      </c>
      <c r="B9" s="501" t="s">
        <v>37</v>
      </c>
      <c r="C9" s="482">
        <v>588676.18999999994</v>
      </c>
      <c r="D9" s="482">
        <v>173866661.95899999</v>
      </c>
      <c r="E9" s="479">
        <f t="shared" si="0"/>
        <v>174455338.14899999</v>
      </c>
      <c r="F9" s="512">
        <v>570134.26</v>
      </c>
      <c r="G9" s="513">
        <v>90513546.5</v>
      </c>
      <c r="H9" s="514">
        <f t="shared" si="1"/>
        <v>91083680.760000005</v>
      </c>
    </row>
    <row r="10" spans="1:8">
      <c r="A10" s="499">
        <v>4</v>
      </c>
      <c r="B10" s="501" t="s">
        <v>38</v>
      </c>
      <c r="C10" s="482">
        <v>0</v>
      </c>
      <c r="D10" s="482">
        <v>0</v>
      </c>
      <c r="E10" s="479">
        <f t="shared" si="0"/>
        <v>0</v>
      </c>
      <c r="F10" s="512">
        <v>0</v>
      </c>
      <c r="G10" s="513">
        <v>0</v>
      </c>
      <c r="H10" s="514">
        <f t="shared" si="1"/>
        <v>0</v>
      </c>
    </row>
    <row r="11" spans="1:8">
      <c r="A11" s="499">
        <v>5</v>
      </c>
      <c r="B11" s="501" t="s">
        <v>39</v>
      </c>
      <c r="C11" s="482">
        <v>229112506.67999998</v>
      </c>
      <c r="D11" s="482">
        <v>0</v>
      </c>
      <c r="E11" s="479">
        <f t="shared" si="0"/>
        <v>229112506.67999998</v>
      </c>
      <c r="F11" s="512">
        <v>258746377.63999999</v>
      </c>
      <c r="G11" s="513">
        <v>0</v>
      </c>
      <c r="H11" s="514">
        <f t="shared" si="1"/>
        <v>258746377.63999999</v>
      </c>
    </row>
    <row r="12" spans="1:8">
      <c r="A12" s="499">
        <v>6.1</v>
      </c>
      <c r="B12" s="502" t="s">
        <v>40</v>
      </c>
      <c r="C12" s="482">
        <v>1781129895.5600083</v>
      </c>
      <c r="D12" s="482">
        <v>495157299.52799976</v>
      </c>
      <c r="E12" s="479">
        <f t="shared" si="0"/>
        <v>2276287195.0880079</v>
      </c>
      <c r="F12" s="512">
        <v>1350423682.2900023</v>
      </c>
      <c r="G12" s="513">
        <v>424999916.95000005</v>
      </c>
      <c r="H12" s="514">
        <f t="shared" si="1"/>
        <v>1775423599.2400024</v>
      </c>
    </row>
    <row r="13" spans="1:8">
      <c r="A13" s="499">
        <v>6.2</v>
      </c>
      <c r="B13" s="502" t="s">
        <v>41</v>
      </c>
      <c r="C13" s="482">
        <v>-111792456.175405</v>
      </c>
      <c r="D13" s="482">
        <v>-30967083.691595543</v>
      </c>
      <c r="E13" s="479">
        <f t="shared" si="0"/>
        <v>-142759539.86700055</v>
      </c>
      <c r="F13" s="512">
        <v>-91365961.222556502</v>
      </c>
      <c r="G13" s="513">
        <v>-32519496.107443202</v>
      </c>
      <c r="H13" s="514">
        <f t="shared" si="1"/>
        <v>-123885457.3299997</v>
      </c>
    </row>
    <row r="14" spans="1:8">
      <c r="A14" s="499">
        <v>6</v>
      </c>
      <c r="B14" s="501" t="s">
        <v>42</v>
      </c>
      <c r="C14" s="479">
        <f>C12+C13</f>
        <v>1669337439.3846033</v>
      </c>
      <c r="D14" s="479">
        <f>D12+D13</f>
        <v>464190215.8364042</v>
      </c>
      <c r="E14" s="479">
        <f>C14+D14</f>
        <v>2133527655.2210073</v>
      </c>
      <c r="F14" s="479">
        <f>F12+F13</f>
        <v>1259057721.0674458</v>
      </c>
      <c r="G14" s="479">
        <f>G12+G13</f>
        <v>392480420.84255683</v>
      </c>
      <c r="H14" s="514">
        <f t="shared" si="1"/>
        <v>1651538141.9100027</v>
      </c>
    </row>
    <row r="15" spans="1:8">
      <c r="A15" s="499">
        <v>7</v>
      </c>
      <c r="B15" s="501" t="s">
        <v>43</v>
      </c>
      <c r="C15" s="482">
        <v>38106939.750000007</v>
      </c>
      <c r="D15" s="482">
        <v>3132674.4109999998</v>
      </c>
      <c r="E15" s="479">
        <f t="shared" si="0"/>
        <v>41239614.161000006</v>
      </c>
      <c r="F15" s="512">
        <v>32742663.309999999</v>
      </c>
      <c r="G15" s="513">
        <v>3295684.6</v>
      </c>
      <c r="H15" s="514">
        <f t="shared" si="1"/>
        <v>36038347.909999996</v>
      </c>
    </row>
    <row r="16" spans="1:8">
      <c r="A16" s="499">
        <v>8</v>
      </c>
      <c r="B16" s="501" t="s">
        <v>198</v>
      </c>
      <c r="C16" s="482">
        <v>162037.742</v>
      </c>
      <c r="D16" s="482">
        <v>0</v>
      </c>
      <c r="E16" s="479">
        <f t="shared" si="0"/>
        <v>162037.742</v>
      </c>
      <c r="F16" s="512">
        <v>103192</v>
      </c>
      <c r="G16" s="513">
        <v>0</v>
      </c>
      <c r="H16" s="514">
        <f t="shared" si="1"/>
        <v>103192</v>
      </c>
    </row>
    <row r="17" spans="1:8">
      <c r="A17" s="499">
        <v>9</v>
      </c>
      <c r="B17" s="501" t="s">
        <v>44</v>
      </c>
      <c r="C17" s="482">
        <v>106733.3</v>
      </c>
      <c r="D17" s="482">
        <v>0</v>
      </c>
      <c r="E17" s="479">
        <f t="shared" si="0"/>
        <v>106733.3</v>
      </c>
      <c r="F17" s="512">
        <v>106733.3</v>
      </c>
      <c r="G17" s="513">
        <v>0</v>
      </c>
      <c r="H17" s="514">
        <f t="shared" si="1"/>
        <v>106733.3</v>
      </c>
    </row>
    <row r="18" spans="1:8">
      <c r="A18" s="499">
        <v>10</v>
      </c>
      <c r="B18" s="501" t="s">
        <v>45</v>
      </c>
      <c r="C18" s="482">
        <v>236991320.08000001</v>
      </c>
      <c r="D18" s="482">
        <v>0</v>
      </c>
      <c r="E18" s="479">
        <f t="shared" si="0"/>
        <v>236991320.08000001</v>
      </c>
      <c r="F18" s="512">
        <v>233214657.25000009</v>
      </c>
      <c r="G18" s="513">
        <v>0</v>
      </c>
      <c r="H18" s="514">
        <f t="shared" si="1"/>
        <v>233214657.25000009</v>
      </c>
    </row>
    <row r="19" spans="1:8">
      <c r="A19" s="499">
        <v>11</v>
      </c>
      <c r="B19" s="501" t="s">
        <v>46</v>
      </c>
      <c r="C19" s="482">
        <v>52064078.099999994</v>
      </c>
      <c r="D19" s="482">
        <v>16643543.294</v>
      </c>
      <c r="E19" s="479">
        <f t="shared" si="0"/>
        <v>68707621.393999994</v>
      </c>
      <c r="F19" s="512">
        <v>47204409.969999999</v>
      </c>
      <c r="G19" s="513">
        <v>12422034.5</v>
      </c>
      <c r="H19" s="514">
        <f t="shared" si="1"/>
        <v>59626444.469999999</v>
      </c>
    </row>
    <row r="20" spans="1:8">
      <c r="A20" s="499">
        <v>12</v>
      </c>
      <c r="B20" s="503" t="s">
        <v>47</v>
      </c>
      <c r="C20" s="479">
        <f>SUM(C7:C11)+SUM(C14:C19)</f>
        <v>2439688727.0466032</v>
      </c>
      <c r="D20" s="479">
        <f>SUM(D7:D11)+SUM(D14:D19)</f>
        <v>810703800.79340422</v>
      </c>
      <c r="E20" s="479">
        <f t="shared" si="0"/>
        <v>3250392527.8400073</v>
      </c>
      <c r="F20" s="479">
        <f>SUM(F7:F11)+SUM(F14:F19)</f>
        <v>2026394335.7374456</v>
      </c>
      <c r="G20" s="479">
        <f>SUM(G7:G11)+SUM(G14:G19)</f>
        <v>701990214.83255684</v>
      </c>
      <c r="H20" s="514">
        <f t="shared" si="1"/>
        <v>2728384550.5700026</v>
      </c>
    </row>
    <row r="21" spans="1:8">
      <c r="A21" s="499"/>
      <c r="B21" s="500" t="s">
        <v>48</v>
      </c>
      <c r="C21" s="515"/>
      <c r="D21" s="515"/>
      <c r="E21" s="515"/>
      <c r="F21" s="516"/>
      <c r="G21" s="478"/>
      <c r="H21" s="517"/>
    </row>
    <row r="22" spans="1:8">
      <c r="A22" s="499">
        <v>13</v>
      </c>
      <c r="B22" s="501" t="s">
        <v>49</v>
      </c>
      <c r="C22" s="482">
        <v>849992.65999999992</v>
      </c>
      <c r="D22" s="482">
        <v>3533394.855</v>
      </c>
      <c r="E22" s="479">
        <f>C22+D22</f>
        <v>4383387.5149999997</v>
      </c>
      <c r="F22" s="512">
        <v>23685110.890000001</v>
      </c>
      <c r="G22" s="513">
        <v>6173040.3900000006</v>
      </c>
      <c r="H22" s="514">
        <f t="shared" si="1"/>
        <v>29858151.280000001</v>
      </c>
    </row>
    <row r="23" spans="1:8">
      <c r="A23" s="499">
        <v>14</v>
      </c>
      <c r="B23" s="501" t="s">
        <v>50</v>
      </c>
      <c r="C23" s="482">
        <v>729750224.12899601</v>
      </c>
      <c r="D23" s="482">
        <v>277676483.05329388</v>
      </c>
      <c r="E23" s="479">
        <f t="shared" ref="E23:E40" si="2">C23+D23</f>
        <v>1007426707.1822898</v>
      </c>
      <c r="F23" s="512">
        <v>558668346.81000471</v>
      </c>
      <c r="G23" s="513">
        <v>166849253.64100346</v>
      </c>
      <c r="H23" s="514">
        <f t="shared" si="1"/>
        <v>725517600.4510082</v>
      </c>
    </row>
    <row r="24" spans="1:8">
      <c r="A24" s="499">
        <v>15</v>
      </c>
      <c r="B24" s="501" t="s">
        <v>51</v>
      </c>
      <c r="C24" s="482">
        <v>122478207.45000002</v>
      </c>
      <c r="D24" s="482">
        <v>135551143.07319</v>
      </c>
      <c r="E24" s="479">
        <f t="shared" si="2"/>
        <v>258029350.52319002</v>
      </c>
      <c r="F24" s="512">
        <v>177627350.07000008</v>
      </c>
      <c r="G24" s="513">
        <v>140382596.52538389</v>
      </c>
      <c r="H24" s="514">
        <f t="shared" si="1"/>
        <v>318009946.595384</v>
      </c>
    </row>
    <row r="25" spans="1:8">
      <c r="A25" s="499">
        <v>16</v>
      </c>
      <c r="B25" s="501" t="s">
        <v>52</v>
      </c>
      <c r="C25" s="482">
        <v>888437002.38999963</v>
      </c>
      <c r="D25" s="482">
        <v>245077043.48451784</v>
      </c>
      <c r="E25" s="479">
        <f t="shared" si="2"/>
        <v>1133514045.8745174</v>
      </c>
      <c r="F25" s="512">
        <v>613189199.53999972</v>
      </c>
      <c r="G25" s="513">
        <v>249085889.27361196</v>
      </c>
      <c r="H25" s="514">
        <f t="shared" si="1"/>
        <v>862275088.81361175</v>
      </c>
    </row>
    <row r="26" spans="1:8">
      <c r="A26" s="499">
        <v>17</v>
      </c>
      <c r="B26" s="501" t="s">
        <v>53</v>
      </c>
      <c r="C26" s="515">
        <v>0</v>
      </c>
      <c r="D26" s="515">
        <v>0</v>
      </c>
      <c r="E26" s="479">
        <f t="shared" si="2"/>
        <v>0</v>
      </c>
      <c r="F26" s="516">
        <v>0</v>
      </c>
      <c r="G26" s="478">
        <v>0</v>
      </c>
      <c r="H26" s="514">
        <f t="shared" si="1"/>
        <v>0</v>
      </c>
    </row>
    <row r="27" spans="1:8">
      <c r="A27" s="499">
        <v>18</v>
      </c>
      <c r="B27" s="501" t="s">
        <v>54</v>
      </c>
      <c r="C27" s="482">
        <v>182800000</v>
      </c>
      <c r="D27" s="482">
        <v>96646679.5703592</v>
      </c>
      <c r="E27" s="479">
        <f t="shared" si="2"/>
        <v>279446679.57035923</v>
      </c>
      <c r="F27" s="512">
        <v>212150000</v>
      </c>
      <c r="G27" s="513">
        <v>84289780.0380418</v>
      </c>
      <c r="H27" s="514">
        <f t="shared" si="1"/>
        <v>296439780.03804183</v>
      </c>
    </row>
    <row r="28" spans="1:8">
      <c r="A28" s="499">
        <v>19</v>
      </c>
      <c r="B28" s="501" t="s">
        <v>55</v>
      </c>
      <c r="C28" s="482">
        <v>15457988.85</v>
      </c>
      <c r="D28" s="482">
        <v>1980325.3720000002</v>
      </c>
      <c r="E28" s="479">
        <f t="shared" si="2"/>
        <v>17438314.221999999</v>
      </c>
      <c r="F28" s="512">
        <v>9779604.0600000005</v>
      </c>
      <c r="G28" s="513">
        <v>2223476.0299999998</v>
      </c>
      <c r="H28" s="514">
        <f t="shared" si="1"/>
        <v>12003080.09</v>
      </c>
    </row>
    <row r="29" spans="1:8">
      <c r="A29" s="499">
        <v>20</v>
      </c>
      <c r="B29" s="501" t="s">
        <v>56</v>
      </c>
      <c r="C29" s="482">
        <v>43685549.158486277</v>
      </c>
      <c r="D29" s="482">
        <v>38234400.357113726</v>
      </c>
      <c r="E29" s="479">
        <f t="shared" si="2"/>
        <v>81919949.515599996</v>
      </c>
      <c r="F29" s="512">
        <v>26441615.071399998</v>
      </c>
      <c r="G29" s="513">
        <v>40449460.907199994</v>
      </c>
      <c r="H29" s="514">
        <f t="shared" si="1"/>
        <v>66891075.978599995</v>
      </c>
    </row>
    <row r="30" spans="1:8">
      <c r="A30" s="499">
        <v>21</v>
      </c>
      <c r="B30" s="501" t="s">
        <v>57</v>
      </c>
      <c r="C30" s="482">
        <v>6437000</v>
      </c>
      <c r="D30" s="482">
        <v>105670952.83</v>
      </c>
      <c r="E30" s="479">
        <f t="shared" si="2"/>
        <v>112107952.83</v>
      </c>
      <c r="F30" s="512">
        <v>6437000</v>
      </c>
      <c r="G30" s="513">
        <v>110993032.58</v>
      </c>
      <c r="H30" s="514">
        <f t="shared" si="1"/>
        <v>117430032.58</v>
      </c>
    </row>
    <row r="31" spans="1:8">
      <c r="A31" s="499">
        <v>22</v>
      </c>
      <c r="B31" s="503" t="s">
        <v>58</v>
      </c>
      <c r="C31" s="479">
        <f>SUM(C22:C30)</f>
        <v>1989895964.6374819</v>
      </c>
      <c r="D31" s="479">
        <f>SUM(D22:D30)</f>
        <v>904370422.59547472</v>
      </c>
      <c r="E31" s="479">
        <f>C31+D31</f>
        <v>2894266387.2329569</v>
      </c>
      <c r="F31" s="479">
        <f>SUM(F22:F30)</f>
        <v>1627978226.4414043</v>
      </c>
      <c r="G31" s="479">
        <f>SUM(G22:G30)</f>
        <v>800446529.38524115</v>
      </c>
      <c r="H31" s="514">
        <f t="shared" si="1"/>
        <v>2428424755.8266454</v>
      </c>
    </row>
    <row r="32" spans="1:8">
      <c r="A32" s="499"/>
      <c r="B32" s="500" t="s">
        <v>59</v>
      </c>
      <c r="C32" s="515"/>
      <c r="D32" s="515"/>
      <c r="E32" s="482"/>
      <c r="F32" s="516"/>
      <c r="G32" s="478"/>
      <c r="H32" s="517"/>
    </row>
    <row r="33" spans="1:8">
      <c r="A33" s="499">
        <v>23</v>
      </c>
      <c r="B33" s="501" t="s">
        <v>60</v>
      </c>
      <c r="C33" s="482">
        <v>54628742.530000001</v>
      </c>
      <c r="D33" s="515">
        <v>0</v>
      </c>
      <c r="E33" s="479">
        <f t="shared" si="2"/>
        <v>54628742.530000001</v>
      </c>
      <c r="F33" s="512">
        <v>54628742.530000001</v>
      </c>
      <c r="G33" s="478">
        <v>0</v>
      </c>
      <c r="H33" s="514">
        <f t="shared" si="1"/>
        <v>54628742.530000001</v>
      </c>
    </row>
    <row r="34" spans="1:8">
      <c r="A34" s="499">
        <v>24</v>
      </c>
      <c r="B34" s="501" t="s">
        <v>61</v>
      </c>
      <c r="C34" s="482">
        <v>61390.64</v>
      </c>
      <c r="D34" s="515">
        <v>0</v>
      </c>
      <c r="E34" s="479">
        <f t="shared" si="2"/>
        <v>61390.64</v>
      </c>
      <c r="F34" s="512">
        <v>61390.64</v>
      </c>
      <c r="G34" s="478">
        <v>0</v>
      </c>
      <c r="H34" s="514">
        <f t="shared" si="1"/>
        <v>61390.64</v>
      </c>
    </row>
    <row r="35" spans="1:8">
      <c r="A35" s="499">
        <v>25</v>
      </c>
      <c r="B35" s="504" t="s">
        <v>62</v>
      </c>
      <c r="C35" s="482">
        <v>-10154020.07</v>
      </c>
      <c r="D35" s="515">
        <v>0</v>
      </c>
      <c r="E35" s="479">
        <f t="shared" si="2"/>
        <v>-10154020.07</v>
      </c>
      <c r="F35" s="512">
        <v>-10154020.07</v>
      </c>
      <c r="G35" s="478">
        <v>0</v>
      </c>
      <c r="H35" s="514">
        <f t="shared" si="1"/>
        <v>-10154020.07</v>
      </c>
    </row>
    <row r="36" spans="1:8">
      <c r="A36" s="499">
        <v>26</v>
      </c>
      <c r="B36" s="501" t="s">
        <v>63</v>
      </c>
      <c r="C36" s="482">
        <v>39651986.239999995</v>
      </c>
      <c r="D36" s="515">
        <v>0</v>
      </c>
      <c r="E36" s="479">
        <f t="shared" si="2"/>
        <v>39651986.239999995</v>
      </c>
      <c r="F36" s="512">
        <v>39651986.239999995</v>
      </c>
      <c r="G36" s="478">
        <v>0</v>
      </c>
      <c r="H36" s="514">
        <f t="shared" si="1"/>
        <v>39651986.239999995</v>
      </c>
    </row>
    <row r="37" spans="1:8">
      <c r="A37" s="499">
        <v>27</v>
      </c>
      <c r="B37" s="501" t="s">
        <v>64</v>
      </c>
      <c r="C37" s="482">
        <v>1694027.75</v>
      </c>
      <c r="D37" s="515">
        <v>0</v>
      </c>
      <c r="E37" s="479">
        <f t="shared" si="2"/>
        <v>1694027.75</v>
      </c>
      <c r="F37" s="512">
        <v>1694027.75</v>
      </c>
      <c r="G37" s="478">
        <v>0</v>
      </c>
      <c r="H37" s="514">
        <f t="shared" si="1"/>
        <v>1694027.75</v>
      </c>
    </row>
    <row r="38" spans="1:8">
      <c r="A38" s="499">
        <v>28</v>
      </c>
      <c r="B38" s="501" t="s">
        <v>65</v>
      </c>
      <c r="C38" s="482">
        <v>234965515.87</v>
      </c>
      <c r="D38" s="515">
        <v>0</v>
      </c>
      <c r="E38" s="479">
        <f t="shared" si="2"/>
        <v>234965515.87</v>
      </c>
      <c r="F38" s="512">
        <v>185003719.13999999</v>
      </c>
      <c r="G38" s="478">
        <v>0</v>
      </c>
      <c r="H38" s="514">
        <f t="shared" si="1"/>
        <v>185003719.13999999</v>
      </c>
    </row>
    <row r="39" spans="1:8">
      <c r="A39" s="499">
        <v>29</v>
      </c>
      <c r="B39" s="501" t="s">
        <v>66</v>
      </c>
      <c r="C39" s="482">
        <v>35278497.609999999</v>
      </c>
      <c r="D39" s="515">
        <v>0</v>
      </c>
      <c r="E39" s="479">
        <f t="shared" si="2"/>
        <v>35278497.609999999</v>
      </c>
      <c r="F39" s="512">
        <v>29073948.760000002</v>
      </c>
      <c r="G39" s="478">
        <v>0</v>
      </c>
      <c r="H39" s="514">
        <f t="shared" si="1"/>
        <v>29073948.760000002</v>
      </c>
    </row>
    <row r="40" spans="1:8">
      <c r="A40" s="499">
        <v>30</v>
      </c>
      <c r="B40" s="505" t="s">
        <v>265</v>
      </c>
      <c r="C40" s="482">
        <v>356126140.57000005</v>
      </c>
      <c r="D40" s="515">
        <v>0</v>
      </c>
      <c r="E40" s="479">
        <f t="shared" si="2"/>
        <v>356126140.57000005</v>
      </c>
      <c r="F40" s="512">
        <v>299959794.99000001</v>
      </c>
      <c r="G40" s="478">
        <v>0</v>
      </c>
      <c r="H40" s="514">
        <f t="shared" si="1"/>
        <v>299959794.99000001</v>
      </c>
    </row>
    <row r="41" spans="1:8" ht="15" thickBot="1">
      <c r="A41" s="506">
        <v>31</v>
      </c>
      <c r="B41" s="507" t="s">
        <v>67</v>
      </c>
      <c r="C41" s="493">
        <f>C31+C40</f>
        <v>2346022105.2074819</v>
      </c>
      <c r="D41" s="493">
        <f>D31+D40</f>
        <v>904370422.59547472</v>
      </c>
      <c r="E41" s="493">
        <f>C41+D41</f>
        <v>3250392527.8029566</v>
      </c>
      <c r="F41" s="493">
        <f>F31+F40</f>
        <v>1927938021.4314044</v>
      </c>
      <c r="G41" s="493">
        <f>G31+G40</f>
        <v>800446529.38524115</v>
      </c>
      <c r="H41" s="518">
        <f>F41+G41</f>
        <v>2728384550.8166456</v>
      </c>
    </row>
    <row r="43" spans="1:8">
      <c r="B43" s="508"/>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zoomScaleNormal="100" workbookViewId="0">
      <pane xSplit="1" ySplit="6" topLeftCell="B31" activePane="bottomRight" state="frozen"/>
      <selection activeCell="G25" sqref="G25"/>
      <selection pane="topRight" activeCell="G25" sqref="G25"/>
      <selection pane="bottomLeft" activeCell="G25" sqref="G25"/>
      <selection pane="bottomRight" activeCell="G25" sqref="G25"/>
    </sheetView>
  </sheetViews>
  <sheetFormatPr defaultColWidth="9.140625" defaultRowHeight="12.75"/>
  <cols>
    <col min="1" max="1" width="9.5703125" style="442" bestFit="1" customWidth="1"/>
    <col min="2" max="2" width="58" style="442" customWidth="1"/>
    <col min="3" max="8" width="13.28515625" style="466" customWidth="1"/>
    <col min="9" max="9" width="8.85546875" style="442" customWidth="1"/>
    <col min="10" max="16384" width="9.140625" style="442"/>
  </cols>
  <sheetData>
    <row r="1" spans="1:8">
      <c r="A1" s="440" t="s">
        <v>30</v>
      </c>
      <c r="B1" s="441" t="str">
        <f>'Info '!C2</f>
        <v>JSC "Liberty Bank"</v>
      </c>
      <c r="C1" s="465"/>
    </row>
    <row r="2" spans="1:8">
      <c r="A2" s="440" t="s">
        <v>31</v>
      </c>
      <c r="B2" s="443">
        <f>'1. key ratios '!B2</f>
        <v>44651</v>
      </c>
      <c r="C2" s="467"/>
      <c r="D2" s="468"/>
      <c r="E2" s="468"/>
      <c r="F2" s="468"/>
      <c r="G2" s="468"/>
      <c r="H2" s="468"/>
    </row>
    <row r="3" spans="1:8">
      <c r="A3" s="440"/>
      <c r="B3" s="441"/>
      <c r="C3" s="469"/>
      <c r="D3" s="468"/>
      <c r="E3" s="468"/>
      <c r="F3" s="468"/>
      <c r="G3" s="468"/>
      <c r="H3" s="468"/>
    </row>
    <row r="4" spans="1:8" ht="13.5" thickBot="1">
      <c r="A4" s="445" t="s">
        <v>194</v>
      </c>
      <c r="B4" s="446" t="s">
        <v>22</v>
      </c>
      <c r="C4" s="470"/>
      <c r="D4" s="471"/>
      <c r="E4" s="471"/>
      <c r="F4" s="472"/>
      <c r="G4" s="472"/>
      <c r="H4" s="473" t="s">
        <v>73</v>
      </c>
    </row>
    <row r="5" spans="1:8">
      <c r="A5" s="448" t="s">
        <v>6</v>
      </c>
      <c r="B5" s="449"/>
      <c r="C5" s="729" t="s">
        <v>68</v>
      </c>
      <c r="D5" s="730"/>
      <c r="E5" s="731"/>
      <c r="F5" s="729" t="s">
        <v>72</v>
      </c>
      <c r="G5" s="730"/>
      <c r="H5" s="732"/>
    </row>
    <row r="6" spans="1:8">
      <c r="A6" s="450" t="s">
        <v>6</v>
      </c>
      <c r="B6" s="451"/>
      <c r="C6" s="474" t="s">
        <v>69</v>
      </c>
      <c r="D6" s="474" t="s">
        <v>70</v>
      </c>
      <c r="E6" s="474" t="s">
        <v>71</v>
      </c>
      <c r="F6" s="474" t="s">
        <v>69</v>
      </c>
      <c r="G6" s="474" t="s">
        <v>70</v>
      </c>
      <c r="H6" s="475" t="s">
        <v>71</v>
      </c>
    </row>
    <row r="7" spans="1:8">
      <c r="A7" s="452"/>
      <c r="B7" s="446" t="s">
        <v>193</v>
      </c>
      <c r="C7" s="476"/>
      <c r="D7" s="476"/>
      <c r="E7" s="476"/>
      <c r="F7" s="476"/>
      <c r="G7" s="476"/>
      <c r="H7" s="477"/>
    </row>
    <row r="8" spans="1:8">
      <c r="A8" s="452">
        <v>1</v>
      </c>
      <c r="B8" s="453" t="s">
        <v>192</v>
      </c>
      <c r="C8" s="478">
        <v>1950813.4</v>
      </c>
      <c r="D8" s="478">
        <v>-1486.6800000000026</v>
      </c>
      <c r="E8" s="479">
        <f>C8+D8</f>
        <v>1949326.72</v>
      </c>
      <c r="F8" s="478">
        <v>1138606.8400000001</v>
      </c>
      <c r="G8" s="478">
        <v>-75465.630000000034</v>
      </c>
      <c r="H8" s="480">
        <f>F8+G8</f>
        <v>1063141.21</v>
      </c>
    </row>
    <row r="9" spans="1:8">
      <c r="A9" s="452">
        <v>2</v>
      </c>
      <c r="B9" s="453" t="s">
        <v>191</v>
      </c>
      <c r="C9" s="481">
        <f>SUM(C10:C18)</f>
        <v>78831518.700000003</v>
      </c>
      <c r="D9" s="481">
        <f>SUM(D10:D18)</f>
        <v>7286825.0900000008</v>
      </c>
      <c r="E9" s="479">
        <f t="shared" ref="E9:E67" si="0">C9+D9</f>
        <v>86118343.790000007</v>
      </c>
      <c r="F9" s="481">
        <f>SUM(F10:F18)</f>
        <v>66959397.009999998</v>
      </c>
      <c r="G9" s="481">
        <f>SUM(G10:G18)</f>
        <v>6662997.120000001</v>
      </c>
      <c r="H9" s="480">
        <f t="shared" ref="H9:H67" si="1">F9+G9</f>
        <v>73622394.129999995</v>
      </c>
    </row>
    <row r="10" spans="1:8">
      <c r="A10" s="452">
        <v>2.1</v>
      </c>
      <c r="B10" s="454" t="s">
        <v>190</v>
      </c>
      <c r="C10" s="478">
        <v>0</v>
      </c>
      <c r="D10" s="478">
        <v>0</v>
      </c>
      <c r="E10" s="479">
        <f t="shared" si="0"/>
        <v>0</v>
      </c>
      <c r="F10" s="478">
        <v>0</v>
      </c>
      <c r="G10" s="478">
        <v>0</v>
      </c>
      <c r="H10" s="480">
        <f t="shared" si="1"/>
        <v>0</v>
      </c>
    </row>
    <row r="11" spans="1:8">
      <c r="A11" s="452">
        <v>2.2000000000000002</v>
      </c>
      <c r="B11" s="454" t="s">
        <v>189</v>
      </c>
      <c r="C11" s="478">
        <v>6974689.1100000003</v>
      </c>
      <c r="D11" s="478">
        <v>2666018.4129999997</v>
      </c>
      <c r="E11" s="479">
        <f t="shared" si="0"/>
        <v>9640707.523</v>
      </c>
      <c r="F11" s="478">
        <v>4260636.3999999994</v>
      </c>
      <c r="G11" s="478">
        <v>2873368.1070000008</v>
      </c>
      <c r="H11" s="480">
        <f t="shared" si="1"/>
        <v>7134004.5070000002</v>
      </c>
    </row>
    <row r="12" spans="1:8">
      <c r="A12" s="452">
        <v>2.2999999999999998</v>
      </c>
      <c r="B12" s="454" t="s">
        <v>188</v>
      </c>
      <c r="C12" s="478">
        <v>687390.53</v>
      </c>
      <c r="D12" s="478">
        <v>302570.90900000004</v>
      </c>
      <c r="E12" s="479">
        <f t="shared" si="0"/>
        <v>989961.43900000001</v>
      </c>
      <c r="F12" s="478">
        <v>627186.33000000007</v>
      </c>
      <c r="G12" s="478">
        <v>147237.39800000002</v>
      </c>
      <c r="H12" s="480">
        <f t="shared" si="1"/>
        <v>774423.72800000012</v>
      </c>
    </row>
    <row r="13" spans="1:8">
      <c r="A13" s="452">
        <v>2.4</v>
      </c>
      <c r="B13" s="454" t="s">
        <v>187</v>
      </c>
      <c r="C13" s="478">
        <v>724007.08999999985</v>
      </c>
      <c r="D13" s="478">
        <v>16723.608</v>
      </c>
      <c r="E13" s="479">
        <f t="shared" si="0"/>
        <v>740730.69799999986</v>
      </c>
      <c r="F13" s="478">
        <v>263750.61</v>
      </c>
      <c r="G13" s="478">
        <v>16845.135000000002</v>
      </c>
      <c r="H13" s="480">
        <f t="shared" si="1"/>
        <v>280595.745</v>
      </c>
    </row>
    <row r="14" spans="1:8">
      <c r="A14" s="452">
        <v>2.5</v>
      </c>
      <c r="B14" s="454" t="s">
        <v>186</v>
      </c>
      <c r="C14" s="478">
        <v>95622.599999999991</v>
      </c>
      <c r="D14" s="478">
        <v>1306917.9570000002</v>
      </c>
      <c r="E14" s="479">
        <f t="shared" si="0"/>
        <v>1402540.5570000003</v>
      </c>
      <c r="F14" s="478">
        <v>5305.0700000000006</v>
      </c>
      <c r="G14" s="478">
        <v>872027.80599999987</v>
      </c>
      <c r="H14" s="480">
        <f t="shared" si="1"/>
        <v>877332.87599999981</v>
      </c>
    </row>
    <row r="15" spans="1:8">
      <c r="A15" s="452">
        <v>2.6</v>
      </c>
      <c r="B15" s="454" t="s">
        <v>185</v>
      </c>
      <c r="C15" s="478">
        <v>82444.060000000012</v>
      </c>
      <c r="D15" s="478">
        <v>509193.61499999999</v>
      </c>
      <c r="E15" s="479">
        <f t="shared" si="0"/>
        <v>591637.67500000005</v>
      </c>
      <c r="F15" s="478">
        <v>790.43000000000006</v>
      </c>
      <c r="G15" s="478">
        <v>2396.3180000000002</v>
      </c>
      <c r="H15" s="480">
        <f t="shared" si="1"/>
        <v>3186.7480000000005</v>
      </c>
    </row>
    <row r="16" spans="1:8">
      <c r="A16" s="452">
        <v>2.7</v>
      </c>
      <c r="B16" s="454" t="s">
        <v>184</v>
      </c>
      <c r="C16" s="478">
        <v>32133.71</v>
      </c>
      <c r="D16" s="478">
        <v>11070.105</v>
      </c>
      <c r="E16" s="479">
        <f t="shared" si="0"/>
        <v>43203.815000000002</v>
      </c>
      <c r="F16" s="478">
        <v>19193.93</v>
      </c>
      <c r="G16" s="478">
        <v>27218.498</v>
      </c>
      <c r="H16" s="480">
        <f t="shared" si="1"/>
        <v>46412.428</v>
      </c>
    </row>
    <row r="17" spans="1:8">
      <c r="A17" s="452">
        <v>2.8</v>
      </c>
      <c r="B17" s="454" t="s">
        <v>183</v>
      </c>
      <c r="C17" s="478">
        <v>68418282.120000005</v>
      </c>
      <c r="D17" s="478">
        <v>1781153.6300000001</v>
      </c>
      <c r="E17" s="479">
        <f t="shared" si="0"/>
        <v>70199435.75</v>
      </c>
      <c r="F17" s="478">
        <v>60912385.669999994</v>
      </c>
      <c r="G17" s="478">
        <v>1894177.55</v>
      </c>
      <c r="H17" s="480">
        <f t="shared" si="1"/>
        <v>62806563.219999991</v>
      </c>
    </row>
    <row r="18" spans="1:8">
      <c r="A18" s="452">
        <v>2.9</v>
      </c>
      <c r="B18" s="454" t="s">
        <v>182</v>
      </c>
      <c r="C18" s="478">
        <v>1816949.4799999995</v>
      </c>
      <c r="D18" s="478">
        <v>693176.85299999989</v>
      </c>
      <c r="E18" s="479">
        <f t="shared" si="0"/>
        <v>2510126.3329999996</v>
      </c>
      <c r="F18" s="478">
        <v>870148.57000000007</v>
      </c>
      <c r="G18" s="478">
        <v>829726.30799999996</v>
      </c>
      <c r="H18" s="480">
        <f t="shared" si="1"/>
        <v>1699874.878</v>
      </c>
    </row>
    <row r="19" spans="1:8">
      <c r="A19" s="452">
        <v>3</v>
      </c>
      <c r="B19" s="453" t="s">
        <v>181</v>
      </c>
      <c r="C19" s="478">
        <v>2544724.84</v>
      </c>
      <c r="D19" s="478">
        <v>275700.56</v>
      </c>
      <c r="E19" s="479">
        <f t="shared" si="0"/>
        <v>2820425.4</v>
      </c>
      <c r="F19" s="478">
        <v>1664897.2800000003</v>
      </c>
      <c r="G19" s="478">
        <v>234564.45</v>
      </c>
      <c r="H19" s="480">
        <f t="shared" si="1"/>
        <v>1899461.7300000002</v>
      </c>
    </row>
    <row r="20" spans="1:8">
      <c r="A20" s="452">
        <v>4</v>
      </c>
      <c r="B20" s="453" t="s">
        <v>180</v>
      </c>
      <c r="C20" s="478">
        <v>5490165.5300000003</v>
      </c>
      <c r="D20" s="478">
        <v>0</v>
      </c>
      <c r="E20" s="479">
        <f t="shared" si="0"/>
        <v>5490165.5300000003</v>
      </c>
      <c r="F20" s="478">
        <v>5882441.0999999996</v>
      </c>
      <c r="G20" s="478">
        <v>0</v>
      </c>
      <c r="H20" s="480">
        <f t="shared" si="1"/>
        <v>5882441.0999999996</v>
      </c>
    </row>
    <row r="21" spans="1:8">
      <c r="A21" s="452">
        <v>5</v>
      </c>
      <c r="B21" s="453" t="s">
        <v>179</v>
      </c>
      <c r="C21" s="478">
        <v>405154.57</v>
      </c>
      <c r="D21" s="478">
        <v>10313.73</v>
      </c>
      <c r="E21" s="479">
        <f t="shared" si="0"/>
        <v>415468.3</v>
      </c>
      <c r="F21" s="478">
        <v>493789.56</v>
      </c>
      <c r="G21" s="478">
        <v>5202.8599999999997</v>
      </c>
      <c r="H21" s="480">
        <f>F21+G21</f>
        <v>498992.42</v>
      </c>
    </row>
    <row r="22" spans="1:8">
      <c r="A22" s="452">
        <v>6</v>
      </c>
      <c r="B22" s="455" t="s">
        <v>178</v>
      </c>
      <c r="C22" s="481">
        <f>C8+C9+C19+C20+C21</f>
        <v>89222377.040000007</v>
      </c>
      <c r="D22" s="481">
        <f>D8+D9+D19+D20+D21</f>
        <v>7571352.7000000011</v>
      </c>
      <c r="E22" s="479">
        <f>C22+D22</f>
        <v>96793729.74000001</v>
      </c>
      <c r="F22" s="481">
        <f>F8+F9+F19+F20+F21</f>
        <v>76139131.789999992</v>
      </c>
      <c r="G22" s="481">
        <f>G8+G9+G19+G20+G21</f>
        <v>6827298.8000000017</v>
      </c>
      <c r="H22" s="480">
        <f>F22+G22</f>
        <v>82966430.589999989</v>
      </c>
    </row>
    <row r="23" spans="1:8">
      <c r="A23" s="452"/>
      <c r="B23" s="446" t="s">
        <v>177</v>
      </c>
      <c r="C23" s="478"/>
      <c r="D23" s="478"/>
      <c r="E23" s="482"/>
      <c r="F23" s="478"/>
      <c r="G23" s="478"/>
      <c r="H23" s="483"/>
    </row>
    <row r="24" spans="1:8">
      <c r="A24" s="452">
        <v>7</v>
      </c>
      <c r="B24" s="453" t="s">
        <v>176</v>
      </c>
      <c r="C24" s="478">
        <v>12842919.25</v>
      </c>
      <c r="D24" s="478">
        <v>294517.24</v>
      </c>
      <c r="E24" s="479">
        <f t="shared" si="0"/>
        <v>13137436.49</v>
      </c>
      <c r="F24" s="478">
        <v>9634566.9100000001</v>
      </c>
      <c r="G24" s="478">
        <v>611682.9</v>
      </c>
      <c r="H24" s="480">
        <f t="shared" si="1"/>
        <v>10246249.810000001</v>
      </c>
    </row>
    <row r="25" spans="1:8">
      <c r="A25" s="452">
        <v>8</v>
      </c>
      <c r="B25" s="453" t="s">
        <v>175</v>
      </c>
      <c r="C25" s="478">
        <v>19680459.790000003</v>
      </c>
      <c r="D25" s="478">
        <v>1234440.3</v>
      </c>
      <c r="E25" s="479">
        <f t="shared" si="0"/>
        <v>20914900.090000004</v>
      </c>
      <c r="F25" s="478">
        <v>15455086.500000002</v>
      </c>
      <c r="G25" s="478">
        <v>1749358.33</v>
      </c>
      <c r="H25" s="480">
        <f t="shared" si="1"/>
        <v>17204444.830000002</v>
      </c>
    </row>
    <row r="26" spans="1:8">
      <c r="A26" s="452">
        <v>9</v>
      </c>
      <c r="B26" s="453" t="s">
        <v>174</v>
      </c>
      <c r="C26" s="478">
        <v>57798.149999999994</v>
      </c>
      <c r="D26" s="478">
        <v>1876.96</v>
      </c>
      <c r="E26" s="479">
        <f t="shared" si="0"/>
        <v>59675.109999999993</v>
      </c>
      <c r="F26" s="478">
        <v>34805.089999999997</v>
      </c>
      <c r="G26" s="478">
        <v>2012.2800000000002</v>
      </c>
      <c r="H26" s="480">
        <f t="shared" si="1"/>
        <v>36817.369999999995</v>
      </c>
    </row>
    <row r="27" spans="1:8">
      <c r="A27" s="452">
        <v>10</v>
      </c>
      <c r="B27" s="453" t="s">
        <v>173</v>
      </c>
      <c r="C27" s="478">
        <v>356924.4</v>
      </c>
      <c r="D27" s="478">
        <v>2211693.46</v>
      </c>
      <c r="E27" s="479">
        <f t="shared" si="0"/>
        <v>2568617.86</v>
      </c>
      <c r="F27" s="478">
        <v>351890.1</v>
      </c>
      <c r="G27" s="478">
        <v>2260344.94</v>
      </c>
      <c r="H27" s="480">
        <f t="shared" si="1"/>
        <v>2612235.04</v>
      </c>
    </row>
    <row r="28" spans="1:8">
      <c r="A28" s="452">
        <v>11</v>
      </c>
      <c r="B28" s="453" t="s">
        <v>172</v>
      </c>
      <c r="C28" s="478">
        <v>3420634.18</v>
      </c>
      <c r="D28" s="478">
        <v>664820.55000000005</v>
      </c>
      <c r="E28" s="479">
        <f t="shared" si="0"/>
        <v>4085454.7300000004</v>
      </c>
      <c r="F28" s="478">
        <v>3281107.44</v>
      </c>
      <c r="G28" s="478">
        <v>515830.85</v>
      </c>
      <c r="H28" s="480">
        <f t="shared" si="1"/>
        <v>3796938.29</v>
      </c>
    </row>
    <row r="29" spans="1:8">
      <c r="A29" s="452">
        <v>12</v>
      </c>
      <c r="B29" s="453" t="s">
        <v>171</v>
      </c>
      <c r="C29" s="478">
        <v>78549.31</v>
      </c>
      <c r="D29" s="478">
        <v>385856.83</v>
      </c>
      <c r="E29" s="479">
        <f t="shared" si="0"/>
        <v>464406.14</v>
      </c>
      <c r="F29" s="478">
        <v>54967.17</v>
      </c>
      <c r="G29" s="478">
        <v>505106.19</v>
      </c>
      <c r="H29" s="480">
        <f t="shared" si="1"/>
        <v>560073.36</v>
      </c>
    </row>
    <row r="30" spans="1:8">
      <c r="A30" s="452">
        <v>13</v>
      </c>
      <c r="B30" s="456" t="s">
        <v>170</v>
      </c>
      <c r="C30" s="481">
        <f>SUM(C24:C29)</f>
        <v>36437285.080000006</v>
      </c>
      <c r="D30" s="481">
        <f>SUM(D24:D29)</f>
        <v>4793205.34</v>
      </c>
      <c r="E30" s="479">
        <f t="shared" si="0"/>
        <v>41230490.420000002</v>
      </c>
      <c r="F30" s="481">
        <f>SUM(F24:F29)</f>
        <v>28812423.210000008</v>
      </c>
      <c r="G30" s="481">
        <f>SUM(G24:G29)</f>
        <v>5644335.4899999993</v>
      </c>
      <c r="H30" s="480">
        <f t="shared" si="1"/>
        <v>34456758.70000001</v>
      </c>
    </row>
    <row r="31" spans="1:8">
      <c r="A31" s="452">
        <v>14</v>
      </c>
      <c r="B31" s="456" t="s">
        <v>169</v>
      </c>
      <c r="C31" s="481">
        <f>C22-C30</f>
        <v>52785091.960000001</v>
      </c>
      <c r="D31" s="481">
        <f>D22-D30</f>
        <v>2778147.3600000013</v>
      </c>
      <c r="E31" s="479">
        <f t="shared" si="0"/>
        <v>55563239.32</v>
      </c>
      <c r="F31" s="481">
        <f>F22-F30</f>
        <v>47326708.579999983</v>
      </c>
      <c r="G31" s="481">
        <f>G22-G30</f>
        <v>1182963.3100000024</v>
      </c>
      <c r="H31" s="480">
        <f t="shared" si="1"/>
        <v>48509671.889999986</v>
      </c>
    </row>
    <row r="32" spans="1:8">
      <c r="A32" s="452"/>
      <c r="B32" s="457"/>
      <c r="C32" s="484"/>
      <c r="D32" s="484"/>
      <c r="E32" s="484"/>
      <c r="F32" s="484"/>
      <c r="G32" s="484"/>
      <c r="H32" s="485"/>
    </row>
    <row r="33" spans="1:8">
      <c r="A33" s="452"/>
      <c r="B33" s="457" t="s">
        <v>168</v>
      </c>
      <c r="C33" s="478"/>
      <c r="D33" s="478"/>
      <c r="E33" s="482"/>
      <c r="F33" s="478"/>
      <c r="G33" s="478"/>
      <c r="H33" s="483"/>
    </row>
    <row r="34" spans="1:8">
      <c r="A34" s="452">
        <v>15</v>
      </c>
      <c r="B34" s="458" t="s">
        <v>167</v>
      </c>
      <c r="C34" s="486">
        <f>C35-C36</f>
        <v>5287031.3000000007</v>
      </c>
      <c r="D34" s="486">
        <f>D35-D36</f>
        <v>-1022135.8799999999</v>
      </c>
      <c r="E34" s="479">
        <f t="shared" si="0"/>
        <v>4264895.4200000009</v>
      </c>
      <c r="F34" s="486">
        <f>F35-F36</f>
        <v>5716785.0500000007</v>
      </c>
      <c r="G34" s="486">
        <f>G35-G36</f>
        <v>-909953.35999999964</v>
      </c>
      <c r="H34" s="480">
        <f t="shared" si="1"/>
        <v>4806831.6900000013</v>
      </c>
    </row>
    <row r="35" spans="1:8">
      <c r="A35" s="452">
        <v>15.1</v>
      </c>
      <c r="B35" s="454" t="s">
        <v>166</v>
      </c>
      <c r="C35" s="478">
        <v>6511130.6900000004</v>
      </c>
      <c r="D35" s="478">
        <v>1623247.5</v>
      </c>
      <c r="E35" s="479">
        <f t="shared" si="0"/>
        <v>8134378.1900000004</v>
      </c>
      <c r="F35" s="478">
        <v>6649761.0300000003</v>
      </c>
      <c r="G35" s="478">
        <v>1344089.6300000001</v>
      </c>
      <c r="H35" s="480">
        <f t="shared" si="1"/>
        <v>7993850.6600000001</v>
      </c>
    </row>
    <row r="36" spans="1:8">
      <c r="A36" s="452">
        <v>15.2</v>
      </c>
      <c r="B36" s="454" t="s">
        <v>165</v>
      </c>
      <c r="C36" s="478">
        <v>1224099.3900000001</v>
      </c>
      <c r="D36" s="478">
        <v>2645383.38</v>
      </c>
      <c r="E36" s="479">
        <f t="shared" si="0"/>
        <v>3869482.77</v>
      </c>
      <c r="F36" s="478">
        <v>932975.98</v>
      </c>
      <c r="G36" s="478">
        <v>2254042.9899999998</v>
      </c>
      <c r="H36" s="480">
        <f t="shared" si="1"/>
        <v>3187018.9699999997</v>
      </c>
    </row>
    <row r="37" spans="1:8">
      <c r="A37" s="452">
        <v>16</v>
      </c>
      <c r="B37" s="453" t="s">
        <v>164</v>
      </c>
      <c r="C37" s="478">
        <v>0</v>
      </c>
      <c r="D37" s="478">
        <v>0</v>
      </c>
      <c r="E37" s="479">
        <f t="shared" si="0"/>
        <v>0</v>
      </c>
      <c r="F37" s="478">
        <v>0</v>
      </c>
      <c r="G37" s="478">
        <v>0</v>
      </c>
      <c r="H37" s="480">
        <f t="shared" si="1"/>
        <v>0</v>
      </c>
    </row>
    <row r="38" spans="1:8">
      <c r="A38" s="452">
        <v>17</v>
      </c>
      <c r="B38" s="453" t="s">
        <v>163</v>
      </c>
      <c r="C38" s="478">
        <v>0</v>
      </c>
      <c r="D38" s="478">
        <v>0</v>
      </c>
      <c r="E38" s="479">
        <f t="shared" si="0"/>
        <v>0</v>
      </c>
      <c r="F38" s="478">
        <v>0</v>
      </c>
      <c r="G38" s="478">
        <v>0</v>
      </c>
      <c r="H38" s="480">
        <f t="shared" si="1"/>
        <v>0</v>
      </c>
    </row>
    <row r="39" spans="1:8">
      <c r="A39" s="452">
        <v>18</v>
      </c>
      <c r="B39" s="453" t="s">
        <v>162</v>
      </c>
      <c r="C39" s="478">
        <v>10583.1</v>
      </c>
      <c r="D39" s="478">
        <v>8997.19</v>
      </c>
      <c r="E39" s="479">
        <f t="shared" si="0"/>
        <v>19580.29</v>
      </c>
      <c r="F39" s="478">
        <v>15378</v>
      </c>
      <c r="G39" s="478">
        <v>10553.27</v>
      </c>
      <c r="H39" s="480">
        <f t="shared" si="1"/>
        <v>25931.27</v>
      </c>
    </row>
    <row r="40" spans="1:8">
      <c r="A40" s="452">
        <v>19</v>
      </c>
      <c r="B40" s="453" t="s">
        <v>161</v>
      </c>
      <c r="C40" s="478">
        <v>8297428.2000000011</v>
      </c>
      <c r="D40" s="478">
        <v>0</v>
      </c>
      <c r="E40" s="479">
        <f t="shared" si="0"/>
        <v>8297428.2000000011</v>
      </c>
      <c r="F40" s="478">
        <v>568749.45000000019</v>
      </c>
      <c r="G40" s="478">
        <v>0</v>
      </c>
      <c r="H40" s="480">
        <f t="shared" si="1"/>
        <v>568749.45000000019</v>
      </c>
    </row>
    <row r="41" spans="1:8">
      <c r="A41" s="452">
        <v>20</v>
      </c>
      <c r="B41" s="453" t="s">
        <v>160</v>
      </c>
      <c r="C41" s="478">
        <v>-8137962.1499999985</v>
      </c>
      <c r="D41" s="478">
        <v>0</v>
      </c>
      <c r="E41" s="479">
        <f t="shared" si="0"/>
        <v>-8137962.1499999985</v>
      </c>
      <c r="F41" s="478">
        <v>-796395.06</v>
      </c>
      <c r="G41" s="478">
        <v>0</v>
      </c>
      <c r="H41" s="480">
        <f t="shared" si="1"/>
        <v>-796395.06</v>
      </c>
    </row>
    <row r="42" spans="1:8">
      <c r="A42" s="452">
        <v>21</v>
      </c>
      <c r="B42" s="453" t="s">
        <v>159</v>
      </c>
      <c r="C42" s="478">
        <v>-25826.21</v>
      </c>
      <c r="D42" s="478">
        <v>0</v>
      </c>
      <c r="E42" s="479">
        <f t="shared" si="0"/>
        <v>-25826.21</v>
      </c>
      <c r="F42" s="478">
        <v>-98834.890000000014</v>
      </c>
      <c r="G42" s="478">
        <v>0</v>
      </c>
      <c r="H42" s="480">
        <f t="shared" si="1"/>
        <v>-98834.890000000014</v>
      </c>
    </row>
    <row r="43" spans="1:8">
      <c r="A43" s="452">
        <v>22</v>
      </c>
      <c r="B43" s="453" t="s">
        <v>158</v>
      </c>
      <c r="C43" s="478">
        <v>4905.91</v>
      </c>
      <c r="D43" s="478">
        <v>4181.91</v>
      </c>
      <c r="E43" s="479">
        <f t="shared" si="0"/>
        <v>9087.82</v>
      </c>
      <c r="F43" s="478">
        <v>2537.4499999999998</v>
      </c>
      <c r="G43" s="478">
        <v>28614.97</v>
      </c>
      <c r="H43" s="480">
        <f t="shared" si="1"/>
        <v>31152.420000000002</v>
      </c>
    </row>
    <row r="44" spans="1:8">
      <c r="A44" s="452">
        <v>23</v>
      </c>
      <c r="B44" s="453" t="s">
        <v>157</v>
      </c>
      <c r="C44" s="478">
        <v>6620912.0999999996</v>
      </c>
      <c r="D44" s="478">
        <v>0</v>
      </c>
      <c r="E44" s="479">
        <f t="shared" si="0"/>
        <v>6620912.0999999996</v>
      </c>
      <c r="F44" s="478">
        <v>1828820.55</v>
      </c>
      <c r="G44" s="478">
        <v>0</v>
      </c>
      <c r="H44" s="480">
        <f t="shared" si="1"/>
        <v>1828820.55</v>
      </c>
    </row>
    <row r="45" spans="1:8">
      <c r="A45" s="452">
        <v>24</v>
      </c>
      <c r="B45" s="456" t="s">
        <v>272</v>
      </c>
      <c r="C45" s="481">
        <f>C34+C37+C38+C39+C40+C41+C42+C43+C44</f>
        <v>12057072.250000004</v>
      </c>
      <c r="D45" s="481">
        <f>D34+D37+D38+D39+D40+D41+D42+D43+D44</f>
        <v>-1008956.7799999999</v>
      </c>
      <c r="E45" s="479">
        <f t="shared" si="0"/>
        <v>11048115.470000004</v>
      </c>
      <c r="F45" s="481">
        <f>F34+F37+F38+F39+F40+F41+F42+F43+F44</f>
        <v>7237040.5500000017</v>
      </c>
      <c r="G45" s="481">
        <f>G34+G37+G38+G39+G40+G41+G42+G43+G44</f>
        <v>-870785.11999999965</v>
      </c>
      <c r="H45" s="480">
        <f t="shared" si="1"/>
        <v>6366255.4300000016</v>
      </c>
    </row>
    <row r="46" spans="1:8">
      <c r="A46" s="452"/>
      <c r="B46" s="446" t="s">
        <v>156</v>
      </c>
      <c r="C46" s="478"/>
      <c r="D46" s="478"/>
      <c r="E46" s="478"/>
      <c r="F46" s="478"/>
      <c r="G46" s="478"/>
      <c r="H46" s="487"/>
    </row>
    <row r="47" spans="1:8">
      <c r="A47" s="452">
        <v>25</v>
      </c>
      <c r="B47" s="453" t="s">
        <v>155</v>
      </c>
      <c r="C47" s="478">
        <v>930211.02</v>
      </c>
      <c r="D47" s="478">
        <v>781.86</v>
      </c>
      <c r="E47" s="479">
        <f t="shared" si="0"/>
        <v>930992.88</v>
      </c>
      <c r="F47" s="478">
        <v>857561.95</v>
      </c>
      <c r="G47" s="478">
        <v>9375.0300000000007</v>
      </c>
      <c r="H47" s="480">
        <f t="shared" si="1"/>
        <v>866936.98</v>
      </c>
    </row>
    <row r="48" spans="1:8">
      <c r="A48" s="452">
        <v>26</v>
      </c>
      <c r="B48" s="453" t="s">
        <v>154</v>
      </c>
      <c r="C48" s="478">
        <v>3185956.21</v>
      </c>
      <c r="D48" s="478">
        <v>169150.61</v>
      </c>
      <c r="E48" s="479">
        <f t="shared" si="0"/>
        <v>3355106.82</v>
      </c>
      <c r="F48" s="478">
        <v>1382762.4100000001</v>
      </c>
      <c r="G48" s="478">
        <v>171594.93</v>
      </c>
      <c r="H48" s="480">
        <f t="shared" si="1"/>
        <v>1554357.34</v>
      </c>
    </row>
    <row r="49" spans="1:8">
      <c r="A49" s="452">
        <v>27</v>
      </c>
      <c r="B49" s="453" t="s">
        <v>153</v>
      </c>
      <c r="C49" s="478">
        <v>19636983.139999997</v>
      </c>
      <c r="D49" s="478">
        <v>0</v>
      </c>
      <c r="E49" s="479">
        <f t="shared" si="0"/>
        <v>19636983.139999997</v>
      </c>
      <c r="F49" s="478">
        <v>18489535.41</v>
      </c>
      <c r="G49" s="478">
        <v>0</v>
      </c>
      <c r="H49" s="480">
        <f t="shared" si="1"/>
        <v>18489535.41</v>
      </c>
    </row>
    <row r="50" spans="1:8">
      <c r="A50" s="452">
        <v>28</v>
      </c>
      <c r="B50" s="453" t="s">
        <v>152</v>
      </c>
      <c r="C50" s="478">
        <v>386195.35</v>
      </c>
      <c r="D50" s="478">
        <v>0</v>
      </c>
      <c r="E50" s="479">
        <f t="shared" si="0"/>
        <v>386195.35</v>
      </c>
      <c r="F50" s="478">
        <v>352846.27</v>
      </c>
      <c r="G50" s="478">
        <v>0</v>
      </c>
      <c r="H50" s="480">
        <f t="shared" si="1"/>
        <v>352846.27</v>
      </c>
    </row>
    <row r="51" spans="1:8">
      <c r="A51" s="452">
        <v>29</v>
      </c>
      <c r="B51" s="453" t="s">
        <v>151</v>
      </c>
      <c r="C51" s="478">
        <v>8514762.3100000005</v>
      </c>
      <c r="D51" s="478">
        <v>0</v>
      </c>
      <c r="E51" s="479">
        <f t="shared" si="0"/>
        <v>8514762.3100000005</v>
      </c>
      <c r="F51" s="478">
        <v>8607370.9199999999</v>
      </c>
      <c r="G51" s="478">
        <v>0</v>
      </c>
      <c r="H51" s="480">
        <f t="shared" si="1"/>
        <v>8607370.9199999999</v>
      </c>
    </row>
    <row r="52" spans="1:8">
      <c r="A52" s="452">
        <v>30</v>
      </c>
      <c r="B52" s="453" t="s">
        <v>150</v>
      </c>
      <c r="C52" s="478">
        <v>8512657.1099999975</v>
      </c>
      <c r="D52" s="478">
        <v>259841.59</v>
      </c>
      <c r="E52" s="479">
        <f t="shared" si="0"/>
        <v>8772498.6999999974</v>
      </c>
      <c r="F52" s="478">
        <v>7548657.6199999992</v>
      </c>
      <c r="G52" s="478">
        <v>186492.35</v>
      </c>
      <c r="H52" s="480">
        <f t="shared" si="1"/>
        <v>7735149.9699999988</v>
      </c>
    </row>
    <row r="53" spans="1:8">
      <c r="A53" s="452">
        <v>31</v>
      </c>
      <c r="B53" s="456" t="s">
        <v>273</v>
      </c>
      <c r="C53" s="481">
        <f>C47+C48+C49+C50+C51+C52</f>
        <v>41166765.140000001</v>
      </c>
      <c r="D53" s="481">
        <f>D47+D48+D49+D50+D51+D52</f>
        <v>429774.05999999994</v>
      </c>
      <c r="E53" s="479">
        <f t="shared" si="0"/>
        <v>41596539.200000003</v>
      </c>
      <c r="F53" s="481">
        <f>F47+F48+F49+F50+F51+F52</f>
        <v>37238734.579999998</v>
      </c>
      <c r="G53" s="481">
        <f>G47+G48+G49+G50+G51+G52</f>
        <v>367462.31</v>
      </c>
      <c r="H53" s="480">
        <f t="shared" si="1"/>
        <v>37606196.890000001</v>
      </c>
    </row>
    <row r="54" spans="1:8">
      <c r="A54" s="452">
        <v>32</v>
      </c>
      <c r="B54" s="456" t="s">
        <v>274</v>
      </c>
      <c r="C54" s="481">
        <f>C45-C53</f>
        <v>-29109692.889999997</v>
      </c>
      <c r="D54" s="481">
        <f>D45-D53</f>
        <v>-1438730.8399999999</v>
      </c>
      <c r="E54" s="479">
        <f t="shared" si="0"/>
        <v>-30548423.729999997</v>
      </c>
      <c r="F54" s="481">
        <f>F45-F53</f>
        <v>-30001694.029999997</v>
      </c>
      <c r="G54" s="481">
        <f>G45-G53</f>
        <v>-1238247.4299999997</v>
      </c>
      <c r="H54" s="480">
        <f t="shared" si="1"/>
        <v>-31239941.459999997</v>
      </c>
    </row>
    <row r="55" spans="1:8">
      <c r="A55" s="452"/>
      <c r="B55" s="457"/>
      <c r="C55" s="484"/>
      <c r="D55" s="484"/>
      <c r="E55" s="484"/>
      <c r="F55" s="484"/>
      <c r="G55" s="484"/>
      <c r="H55" s="485"/>
    </row>
    <row r="56" spans="1:8">
      <c r="A56" s="452">
        <v>33</v>
      </c>
      <c r="B56" s="456" t="s">
        <v>149</v>
      </c>
      <c r="C56" s="481">
        <f>C31+C54</f>
        <v>23675399.070000004</v>
      </c>
      <c r="D56" s="481">
        <f>D31+D54</f>
        <v>1339416.5200000014</v>
      </c>
      <c r="E56" s="479">
        <f t="shared" si="0"/>
        <v>25014815.590000004</v>
      </c>
      <c r="F56" s="481">
        <f>F31+F54</f>
        <v>17325014.549999986</v>
      </c>
      <c r="G56" s="481">
        <f>G31+G54</f>
        <v>-55284.119999997318</v>
      </c>
      <c r="H56" s="480">
        <f t="shared" si="1"/>
        <v>17269730.429999989</v>
      </c>
    </row>
    <row r="57" spans="1:8">
      <c r="A57" s="452"/>
      <c r="B57" s="457"/>
      <c r="C57" s="484"/>
      <c r="D57" s="484"/>
      <c r="E57" s="484"/>
      <c r="F57" s="484"/>
      <c r="G57" s="484"/>
      <c r="H57" s="485"/>
    </row>
    <row r="58" spans="1:8">
      <c r="A58" s="452">
        <v>34</v>
      </c>
      <c r="B58" s="453" t="s">
        <v>148</v>
      </c>
      <c r="C58" s="478">
        <v>7894794.2700000005</v>
      </c>
      <c r="D58" s="478">
        <v>-649328.22</v>
      </c>
      <c r="E58" s="479">
        <f t="shared" si="0"/>
        <v>7245466.0500000007</v>
      </c>
      <c r="F58" s="478">
        <v>5558798.1200000001</v>
      </c>
      <c r="G58" s="478">
        <v>957356.96</v>
      </c>
      <c r="H58" s="480">
        <f t="shared" si="1"/>
        <v>6516155.0800000001</v>
      </c>
    </row>
    <row r="59" spans="1:8" s="459" customFormat="1">
      <c r="A59" s="452">
        <v>35</v>
      </c>
      <c r="B59" s="453" t="s">
        <v>147</v>
      </c>
      <c r="C59" s="478">
        <v>0</v>
      </c>
      <c r="D59" s="478">
        <v>0</v>
      </c>
      <c r="E59" s="488">
        <f t="shared" si="0"/>
        <v>0</v>
      </c>
      <c r="F59" s="489">
        <v>0</v>
      </c>
      <c r="G59" s="489">
        <v>0</v>
      </c>
      <c r="H59" s="490">
        <f t="shared" si="1"/>
        <v>0</v>
      </c>
    </row>
    <row r="60" spans="1:8">
      <c r="A60" s="452">
        <v>36</v>
      </c>
      <c r="B60" s="453" t="s">
        <v>146</v>
      </c>
      <c r="C60" s="478">
        <v>250729.39</v>
      </c>
      <c r="D60" s="478">
        <v>3693.91</v>
      </c>
      <c r="E60" s="479">
        <f t="shared" si="0"/>
        <v>254423.30000000002</v>
      </c>
      <c r="F60" s="478">
        <v>120979.19</v>
      </c>
      <c r="G60" s="478">
        <v>3908.48</v>
      </c>
      <c r="H60" s="480">
        <f t="shared" si="1"/>
        <v>124887.67</v>
      </c>
    </row>
    <row r="61" spans="1:8">
      <c r="A61" s="452">
        <v>37</v>
      </c>
      <c r="B61" s="456" t="s">
        <v>145</v>
      </c>
      <c r="C61" s="481">
        <f>C58+C59+C60</f>
        <v>8145523.6600000001</v>
      </c>
      <c r="D61" s="481">
        <f>D58+D59+D60</f>
        <v>-645634.30999999994</v>
      </c>
      <c r="E61" s="479">
        <f t="shared" si="0"/>
        <v>7499889.3500000006</v>
      </c>
      <c r="F61" s="481">
        <f>F58+F59+F60</f>
        <v>5679777.3100000005</v>
      </c>
      <c r="G61" s="481">
        <f>G58+G59+G60</f>
        <v>961265.44</v>
      </c>
      <c r="H61" s="480">
        <f t="shared" si="1"/>
        <v>6641042.75</v>
      </c>
    </row>
    <row r="62" spans="1:8">
      <c r="A62" s="452"/>
      <c r="B62" s="460"/>
      <c r="C62" s="478"/>
      <c r="D62" s="478"/>
      <c r="E62" s="478"/>
      <c r="F62" s="478"/>
      <c r="G62" s="478"/>
      <c r="H62" s="487"/>
    </row>
    <row r="63" spans="1:8">
      <c r="A63" s="452">
        <v>38</v>
      </c>
      <c r="B63" s="461" t="s">
        <v>144</v>
      </c>
      <c r="C63" s="481">
        <f>C56-C61</f>
        <v>15529875.410000004</v>
      </c>
      <c r="D63" s="481">
        <f>D56-D61</f>
        <v>1985050.8300000015</v>
      </c>
      <c r="E63" s="479">
        <f t="shared" si="0"/>
        <v>17514926.240000006</v>
      </c>
      <c r="F63" s="481">
        <f>F56-F61</f>
        <v>11645237.239999985</v>
      </c>
      <c r="G63" s="481">
        <f>G56-G61</f>
        <v>-1016549.5599999973</v>
      </c>
      <c r="H63" s="480">
        <f t="shared" si="1"/>
        <v>10628687.679999989</v>
      </c>
    </row>
    <row r="64" spans="1:8">
      <c r="A64" s="450">
        <v>39</v>
      </c>
      <c r="B64" s="453" t="s">
        <v>143</v>
      </c>
      <c r="C64" s="491">
        <v>1050000</v>
      </c>
      <c r="D64" s="491">
        <v>0</v>
      </c>
      <c r="E64" s="479">
        <f t="shared" si="0"/>
        <v>1050000</v>
      </c>
      <c r="F64" s="491">
        <v>0</v>
      </c>
      <c r="G64" s="491">
        <v>0</v>
      </c>
      <c r="H64" s="480">
        <f t="shared" si="1"/>
        <v>0</v>
      </c>
    </row>
    <row r="65" spans="1:8">
      <c r="A65" s="452">
        <v>40</v>
      </c>
      <c r="B65" s="456" t="s">
        <v>142</v>
      </c>
      <c r="C65" s="481">
        <f>C63-C64</f>
        <v>14479875.410000004</v>
      </c>
      <c r="D65" s="481">
        <f>D63-D64</f>
        <v>1985050.8300000015</v>
      </c>
      <c r="E65" s="479">
        <f t="shared" si="0"/>
        <v>16464926.240000006</v>
      </c>
      <c r="F65" s="481">
        <f>F63-F64</f>
        <v>11645237.239999985</v>
      </c>
      <c r="G65" s="481">
        <f>G63-G64</f>
        <v>-1016549.5599999973</v>
      </c>
      <c r="H65" s="480">
        <f t="shared" si="1"/>
        <v>10628687.679999989</v>
      </c>
    </row>
    <row r="66" spans="1:8">
      <c r="A66" s="450">
        <v>41</v>
      </c>
      <c r="B66" s="453" t="s">
        <v>141</v>
      </c>
      <c r="C66" s="491">
        <v>0</v>
      </c>
      <c r="D66" s="491">
        <v>0</v>
      </c>
      <c r="E66" s="479">
        <f t="shared" si="0"/>
        <v>0</v>
      </c>
      <c r="F66" s="491">
        <v>0</v>
      </c>
      <c r="G66" s="491">
        <v>0</v>
      </c>
      <c r="H66" s="480">
        <f t="shared" si="1"/>
        <v>0</v>
      </c>
    </row>
    <row r="67" spans="1:8" ht="13.5" thickBot="1">
      <c r="A67" s="462">
        <v>42</v>
      </c>
      <c r="B67" s="463" t="s">
        <v>140</v>
      </c>
      <c r="C67" s="492">
        <f>C65+C66</f>
        <v>14479875.410000004</v>
      </c>
      <c r="D67" s="492">
        <f>D65+D66</f>
        <v>1985050.8300000015</v>
      </c>
      <c r="E67" s="493">
        <f t="shared" si="0"/>
        <v>16464926.240000006</v>
      </c>
      <c r="F67" s="492">
        <f>F65+F66</f>
        <v>11645237.239999985</v>
      </c>
      <c r="G67" s="492">
        <f>G65+G66</f>
        <v>-1016549.5599999973</v>
      </c>
      <c r="H67" s="494">
        <f t="shared" si="1"/>
        <v>10628687.679999989</v>
      </c>
    </row>
  </sheetData>
  <mergeCells count="2">
    <mergeCell ref="C5:E5"/>
    <mergeCell ref="F5:H5"/>
  </mergeCell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opLeftCell="A10" zoomScaleNormal="100" workbookViewId="0">
      <selection activeCell="G25" sqref="G25"/>
    </sheetView>
  </sheetViews>
  <sheetFormatPr defaultColWidth="9.140625" defaultRowHeight="14.25"/>
  <cols>
    <col min="1" max="1" width="9.7109375" style="464" bestFit="1" customWidth="1"/>
    <col min="2" max="2" width="59.85546875" style="464" customWidth="1"/>
    <col min="3" max="3" width="13" style="466" customWidth="1"/>
    <col min="4" max="5" width="14" style="466" bestFit="1" customWidth="1"/>
    <col min="6" max="6" width="13.7109375" style="466" customWidth="1"/>
    <col min="7" max="8" width="14" style="466" bestFit="1" customWidth="1"/>
    <col min="9" max="16384" width="9.140625" style="464"/>
  </cols>
  <sheetData>
    <row r="1" spans="1:8">
      <c r="A1" s="440" t="s">
        <v>30</v>
      </c>
      <c r="B1" s="441" t="str">
        <f>'Info '!C2</f>
        <v>JSC "Liberty Bank"</v>
      </c>
    </row>
    <row r="2" spans="1:8">
      <c r="A2" s="440" t="s">
        <v>31</v>
      </c>
      <c r="B2" s="443">
        <f>'1. key ratios '!B2</f>
        <v>44651</v>
      </c>
    </row>
    <row r="3" spans="1:8">
      <c r="A3" s="442"/>
    </row>
    <row r="4" spans="1:8" ht="15" thickBot="1">
      <c r="A4" s="442" t="s">
        <v>74</v>
      </c>
      <c r="B4" s="442"/>
      <c r="C4" s="552"/>
      <c r="D4" s="552"/>
      <c r="E4" s="552"/>
      <c r="F4" s="553"/>
      <c r="G4" s="553"/>
      <c r="H4" s="554" t="s">
        <v>73</v>
      </c>
    </row>
    <row r="5" spans="1:8">
      <c r="A5" s="733" t="s">
        <v>6</v>
      </c>
      <c r="B5" s="735" t="s">
        <v>339</v>
      </c>
      <c r="C5" s="729" t="s">
        <v>68</v>
      </c>
      <c r="D5" s="730"/>
      <c r="E5" s="731"/>
      <c r="F5" s="729" t="s">
        <v>72</v>
      </c>
      <c r="G5" s="730"/>
      <c r="H5" s="732"/>
    </row>
    <row r="6" spans="1:8">
      <c r="A6" s="734"/>
      <c r="B6" s="736"/>
      <c r="C6" s="510" t="s">
        <v>286</v>
      </c>
      <c r="D6" s="510" t="s">
        <v>121</v>
      </c>
      <c r="E6" s="510" t="s">
        <v>108</v>
      </c>
      <c r="F6" s="510" t="s">
        <v>286</v>
      </c>
      <c r="G6" s="510" t="s">
        <v>121</v>
      </c>
      <c r="H6" s="511" t="s">
        <v>108</v>
      </c>
    </row>
    <row r="7" spans="1:8" s="543" customFormat="1">
      <c r="A7" s="541">
        <v>1</v>
      </c>
      <c r="B7" s="542" t="s">
        <v>373</v>
      </c>
      <c r="C7" s="555">
        <f>SUM(C8:C11)</f>
        <v>95325800.539999992</v>
      </c>
      <c r="D7" s="555">
        <f t="shared" ref="D7" si="0">SUM(D8:D11)</f>
        <v>105749108.564</v>
      </c>
      <c r="E7" s="555">
        <f>C7+D7</f>
        <v>201074909.10399997</v>
      </c>
      <c r="F7" s="555">
        <f>SUM(F8:F11)</f>
        <v>78673180.859999999</v>
      </c>
      <c r="G7" s="555">
        <f>SUM(G8:G11)</f>
        <v>56293644.109999999</v>
      </c>
      <c r="H7" s="556">
        <f t="shared" ref="H7:H53" si="1">F7+G7</f>
        <v>134966824.97</v>
      </c>
    </row>
    <row r="8" spans="1:8" s="543" customFormat="1">
      <c r="A8" s="541">
        <v>1.1000000000000001</v>
      </c>
      <c r="B8" s="544" t="s">
        <v>304</v>
      </c>
      <c r="C8" s="557">
        <v>16860354.149999999</v>
      </c>
      <c r="D8" s="557">
        <v>6392079.7399999993</v>
      </c>
      <c r="E8" s="555">
        <f t="shared" ref="E8:E52" si="2">C8+D8</f>
        <v>23252433.889999997</v>
      </c>
      <c r="F8" s="557">
        <v>6155791.8399999999</v>
      </c>
      <c r="G8" s="557">
        <v>5887789.4800000004</v>
      </c>
      <c r="H8" s="556">
        <f t="shared" si="1"/>
        <v>12043581.32</v>
      </c>
    </row>
    <row r="9" spans="1:8" s="543" customFormat="1">
      <c r="A9" s="541">
        <v>1.2</v>
      </c>
      <c r="B9" s="544" t="s">
        <v>305</v>
      </c>
      <c r="C9" s="557">
        <v>1841344.76</v>
      </c>
      <c r="D9" s="557">
        <v>54072.480000000003</v>
      </c>
      <c r="E9" s="555">
        <f t="shared" si="2"/>
        <v>1895417.24</v>
      </c>
      <c r="F9" s="557">
        <v>114124.17000000016</v>
      </c>
      <c r="G9" s="557">
        <v>0</v>
      </c>
      <c r="H9" s="556">
        <f t="shared" si="1"/>
        <v>114124.17000000016</v>
      </c>
    </row>
    <row r="10" spans="1:8" s="543" customFormat="1">
      <c r="A10" s="541">
        <v>1.3</v>
      </c>
      <c r="B10" s="544" t="s">
        <v>306</v>
      </c>
      <c r="C10" s="557">
        <v>76224101.629999995</v>
      </c>
      <c r="D10" s="557">
        <v>99302956.343999997</v>
      </c>
      <c r="E10" s="555">
        <f t="shared" si="2"/>
        <v>175527057.97399998</v>
      </c>
      <c r="F10" s="557">
        <v>72003264.849999994</v>
      </c>
      <c r="G10" s="557">
        <v>50405854.630000003</v>
      </c>
      <c r="H10" s="556">
        <f t="shared" si="1"/>
        <v>122409119.47999999</v>
      </c>
    </row>
    <row r="11" spans="1:8" s="543" customFormat="1">
      <c r="A11" s="541">
        <v>1.4</v>
      </c>
      <c r="B11" s="544" t="s">
        <v>287</v>
      </c>
      <c r="C11" s="557">
        <v>400000</v>
      </c>
      <c r="D11" s="557">
        <v>0</v>
      </c>
      <c r="E11" s="555">
        <f t="shared" si="2"/>
        <v>400000</v>
      </c>
      <c r="F11" s="557">
        <v>400000</v>
      </c>
      <c r="G11" s="557">
        <v>0</v>
      </c>
      <c r="H11" s="556">
        <f t="shared" si="1"/>
        <v>400000</v>
      </c>
    </row>
    <row r="12" spans="1:8" s="543" customFormat="1" ht="29.25" customHeight="1">
      <c r="A12" s="541">
        <v>2</v>
      </c>
      <c r="B12" s="545" t="s">
        <v>308</v>
      </c>
      <c r="C12" s="555">
        <v>0</v>
      </c>
      <c r="D12" s="555">
        <v>0</v>
      </c>
      <c r="E12" s="555">
        <f t="shared" si="2"/>
        <v>0</v>
      </c>
      <c r="F12" s="555">
        <v>0</v>
      </c>
      <c r="G12" s="555">
        <v>0</v>
      </c>
      <c r="H12" s="556">
        <f t="shared" si="1"/>
        <v>0</v>
      </c>
    </row>
    <row r="13" spans="1:8" s="543" customFormat="1" ht="19.899999999999999" customHeight="1">
      <c r="A13" s="541">
        <v>3</v>
      </c>
      <c r="B13" s="545" t="s">
        <v>307</v>
      </c>
      <c r="C13" s="555">
        <f>SUM(C14:C15)</f>
        <v>201655000</v>
      </c>
      <c r="D13" s="555">
        <f t="shared" ref="D13" si="3">SUM(D14:D15)</f>
        <v>0</v>
      </c>
      <c r="E13" s="555">
        <f t="shared" si="2"/>
        <v>201655000</v>
      </c>
      <c r="F13" s="555">
        <f>SUM(F14:F15)</f>
        <v>230091000</v>
      </c>
      <c r="G13" s="555">
        <f t="shared" ref="G13" si="4">SUM(G14:G15)</f>
        <v>0</v>
      </c>
      <c r="H13" s="556">
        <f t="shared" si="1"/>
        <v>230091000</v>
      </c>
    </row>
    <row r="14" spans="1:8" s="543" customFormat="1">
      <c r="A14" s="541">
        <v>3.1</v>
      </c>
      <c r="B14" s="546" t="s">
        <v>288</v>
      </c>
      <c r="C14" s="557">
        <v>201655000</v>
      </c>
      <c r="D14" s="557">
        <v>0</v>
      </c>
      <c r="E14" s="555">
        <f t="shared" si="2"/>
        <v>201655000</v>
      </c>
      <c r="F14" s="557">
        <v>230091000</v>
      </c>
      <c r="G14" s="557">
        <v>0</v>
      </c>
      <c r="H14" s="556">
        <f t="shared" si="1"/>
        <v>230091000</v>
      </c>
    </row>
    <row r="15" spans="1:8" s="543" customFormat="1">
      <c r="A15" s="541">
        <v>3.2</v>
      </c>
      <c r="B15" s="546" t="s">
        <v>289</v>
      </c>
      <c r="C15" s="557">
        <v>0</v>
      </c>
      <c r="D15" s="557">
        <v>0</v>
      </c>
      <c r="E15" s="555">
        <f t="shared" si="2"/>
        <v>0</v>
      </c>
      <c r="F15" s="557">
        <v>0</v>
      </c>
      <c r="G15" s="557">
        <v>0</v>
      </c>
      <c r="H15" s="556">
        <f t="shared" si="1"/>
        <v>0</v>
      </c>
    </row>
    <row r="16" spans="1:8" s="543" customFormat="1">
      <c r="A16" s="541">
        <v>4</v>
      </c>
      <c r="B16" s="545" t="s">
        <v>318</v>
      </c>
      <c r="C16" s="555">
        <f>SUM(C17:C18)</f>
        <v>382297456.64999998</v>
      </c>
      <c r="D16" s="555">
        <f t="shared" ref="D16" si="5">SUM(D17:D18)</f>
        <v>8360664555.427</v>
      </c>
      <c r="E16" s="555">
        <f t="shared" si="2"/>
        <v>8742962012.0769997</v>
      </c>
      <c r="F16" s="555">
        <f t="shared" ref="F16" si="6">SUM(F17:F18)</f>
        <v>442581019.18000001</v>
      </c>
      <c r="G16" s="555">
        <f>SUM(G17:G18)</f>
        <v>3636729692.0699997</v>
      </c>
      <c r="H16" s="556">
        <f t="shared" si="1"/>
        <v>4079310711.2499995</v>
      </c>
    </row>
    <row r="17" spans="1:8" s="543" customFormat="1">
      <c r="A17" s="541">
        <v>4.0999999999999996</v>
      </c>
      <c r="B17" s="546" t="s">
        <v>309</v>
      </c>
      <c r="C17" s="557">
        <v>0</v>
      </c>
      <c r="D17" s="557">
        <v>0</v>
      </c>
      <c r="E17" s="555">
        <f t="shared" si="2"/>
        <v>0</v>
      </c>
      <c r="F17" s="557">
        <v>0</v>
      </c>
      <c r="G17" s="557">
        <v>0</v>
      </c>
      <c r="H17" s="556">
        <f t="shared" si="1"/>
        <v>0</v>
      </c>
    </row>
    <row r="18" spans="1:8" s="543" customFormat="1">
      <c r="A18" s="541">
        <v>4.2</v>
      </c>
      <c r="B18" s="546" t="s">
        <v>303</v>
      </c>
      <c r="C18" s="557">
        <v>382297456.64999998</v>
      </c>
      <c r="D18" s="557">
        <v>8360664555.427</v>
      </c>
      <c r="E18" s="555">
        <f t="shared" si="2"/>
        <v>8742962012.0769997</v>
      </c>
      <c r="F18" s="557">
        <v>442581019.18000001</v>
      </c>
      <c r="G18" s="557">
        <v>3636729692.0699997</v>
      </c>
      <c r="H18" s="556">
        <f t="shared" si="1"/>
        <v>4079310711.2499995</v>
      </c>
    </row>
    <row r="19" spans="1:8" s="543" customFormat="1">
      <c r="A19" s="541">
        <v>5</v>
      </c>
      <c r="B19" s="545" t="s">
        <v>317</v>
      </c>
      <c r="C19" s="555">
        <f>SUM(C20,C21,C22,C28,C29,C30,C31)</f>
        <v>210704529.84000003</v>
      </c>
      <c r="D19" s="555">
        <f t="shared" ref="D19" si="7">SUM(D20,D21,D22,D28,D29,D30,D31)</f>
        <v>5741078769.29</v>
      </c>
      <c r="E19" s="555">
        <f>C19+D19</f>
        <v>5951783299.1300001</v>
      </c>
      <c r="F19" s="555">
        <f>SUM(F20,F21,F22,F28,F29,F30,F31)</f>
        <v>232418276.53</v>
      </c>
      <c r="G19" s="555">
        <f t="shared" ref="G19" si="8">SUM(G20,G21,G22,G28,G29,G30,G31)</f>
        <v>3290703910.5500002</v>
      </c>
      <c r="H19" s="556">
        <f>F19+G19</f>
        <v>3523122187.0800004</v>
      </c>
    </row>
    <row r="20" spans="1:8" s="543" customFormat="1">
      <c r="A20" s="541">
        <v>5.0999999999999996</v>
      </c>
      <c r="B20" s="547" t="s">
        <v>292</v>
      </c>
      <c r="C20" s="557">
        <v>28389789.420000002</v>
      </c>
      <c r="D20" s="557">
        <v>8775578.2899999991</v>
      </c>
      <c r="E20" s="555">
        <f t="shared" si="2"/>
        <v>37165367.710000001</v>
      </c>
      <c r="F20" s="557">
        <v>15477375.859999999</v>
      </c>
      <c r="G20" s="557">
        <v>3629744.25</v>
      </c>
      <c r="H20" s="556">
        <f>F20+G20</f>
        <v>19107120.109999999</v>
      </c>
    </row>
    <row r="21" spans="1:8" s="543" customFormat="1">
      <c r="A21" s="541">
        <v>5.2</v>
      </c>
      <c r="B21" s="547" t="s">
        <v>291</v>
      </c>
      <c r="C21" s="557">
        <v>78018208.620000005</v>
      </c>
      <c r="D21" s="557">
        <v>128413457.5</v>
      </c>
      <c r="E21" s="555">
        <f t="shared" si="2"/>
        <v>206431666.12</v>
      </c>
      <c r="F21" s="557">
        <v>78775493.230000004</v>
      </c>
      <c r="G21" s="557">
        <v>107400163</v>
      </c>
      <c r="H21" s="556">
        <f>F21+G21</f>
        <v>186175656.23000002</v>
      </c>
    </row>
    <row r="22" spans="1:8" s="543" customFormat="1">
      <c r="A22" s="541">
        <v>5.3</v>
      </c>
      <c r="B22" s="547" t="s">
        <v>290</v>
      </c>
      <c r="C22" s="555">
        <f>SUM(C23:C27)</f>
        <v>1098500</v>
      </c>
      <c r="D22" s="555">
        <f>SUM(D23:D27)</f>
        <v>3553747638</v>
      </c>
      <c r="E22" s="555">
        <f>C22+D22</f>
        <v>3554846138</v>
      </c>
      <c r="F22" s="555">
        <f>SUM(F23:F27)</f>
        <v>579500</v>
      </c>
      <c r="G22" s="555">
        <f>SUM(G23:G27)</f>
        <v>1992287804</v>
      </c>
      <c r="H22" s="556">
        <f t="shared" si="1"/>
        <v>1992867304</v>
      </c>
    </row>
    <row r="23" spans="1:8" s="543" customFormat="1">
      <c r="A23" s="541" t="s">
        <v>15</v>
      </c>
      <c r="B23" s="548" t="s">
        <v>75</v>
      </c>
      <c r="C23" s="557">
        <v>430800</v>
      </c>
      <c r="D23" s="557">
        <v>1562909084.1992564</v>
      </c>
      <c r="E23" s="555">
        <f t="shared" si="2"/>
        <v>1563339884.1992564</v>
      </c>
      <c r="F23" s="557">
        <v>348800</v>
      </c>
      <c r="G23" s="557">
        <v>1033158249.3622394</v>
      </c>
      <c r="H23" s="556">
        <f t="shared" si="1"/>
        <v>1033507049.3622394</v>
      </c>
    </row>
    <row r="24" spans="1:8" s="543" customFormat="1">
      <c r="A24" s="541" t="s">
        <v>16</v>
      </c>
      <c r="B24" s="548" t="s">
        <v>76</v>
      </c>
      <c r="C24" s="557">
        <v>183000</v>
      </c>
      <c r="D24" s="557">
        <v>836969805.70699978</v>
      </c>
      <c r="E24" s="555">
        <f t="shared" si="2"/>
        <v>837152805.70699978</v>
      </c>
      <c r="F24" s="557">
        <v>11000</v>
      </c>
      <c r="G24" s="557">
        <v>549657230.4034003</v>
      </c>
      <c r="H24" s="556">
        <f t="shared" si="1"/>
        <v>549668230.4034003</v>
      </c>
    </row>
    <row r="25" spans="1:8" s="543" customFormat="1">
      <c r="A25" s="541" t="s">
        <v>17</v>
      </c>
      <c r="B25" s="548" t="s">
        <v>77</v>
      </c>
      <c r="C25" s="557">
        <v>0</v>
      </c>
      <c r="D25" s="557">
        <v>360438212.67460001</v>
      </c>
      <c r="E25" s="555">
        <f t="shared" si="2"/>
        <v>360438212.67460001</v>
      </c>
      <c r="F25" s="557">
        <v>0</v>
      </c>
      <c r="G25" s="557">
        <v>54970925.011799991</v>
      </c>
      <c r="H25" s="556">
        <f t="shared" si="1"/>
        <v>54970925.011799991</v>
      </c>
    </row>
    <row r="26" spans="1:8" s="543" customFormat="1">
      <c r="A26" s="541" t="s">
        <v>18</v>
      </c>
      <c r="B26" s="548" t="s">
        <v>78</v>
      </c>
      <c r="C26" s="557">
        <v>433700</v>
      </c>
      <c r="D26" s="557">
        <v>708777468.86086369</v>
      </c>
      <c r="E26" s="555">
        <f t="shared" si="2"/>
        <v>709211168.86086369</v>
      </c>
      <c r="F26" s="557">
        <v>184700</v>
      </c>
      <c r="G26" s="557">
        <v>262342945.30440015</v>
      </c>
      <c r="H26" s="556">
        <f t="shared" si="1"/>
        <v>262527645.30440015</v>
      </c>
    </row>
    <row r="27" spans="1:8" s="543" customFormat="1">
      <c r="A27" s="541" t="s">
        <v>19</v>
      </c>
      <c r="B27" s="548" t="s">
        <v>79</v>
      </c>
      <c r="C27" s="557">
        <v>51000</v>
      </c>
      <c r="D27" s="557">
        <v>84653066.558280036</v>
      </c>
      <c r="E27" s="555">
        <f t="shared" si="2"/>
        <v>84704066.558280036</v>
      </c>
      <c r="F27" s="557">
        <v>35000</v>
      </c>
      <c r="G27" s="557">
        <v>92158453.918160021</v>
      </c>
      <c r="H27" s="556">
        <f t="shared" si="1"/>
        <v>92193453.918160021</v>
      </c>
    </row>
    <row r="28" spans="1:8" s="543" customFormat="1">
      <c r="A28" s="541">
        <v>5.4</v>
      </c>
      <c r="B28" s="547" t="s">
        <v>293</v>
      </c>
      <c r="C28" s="557">
        <v>3923203.25</v>
      </c>
      <c r="D28" s="557">
        <v>229146266.40000001</v>
      </c>
      <c r="E28" s="555">
        <f t="shared" si="2"/>
        <v>233069469.65000001</v>
      </c>
      <c r="F28" s="557">
        <v>3843791.84</v>
      </c>
      <c r="G28" s="557">
        <v>191336799.30000001</v>
      </c>
      <c r="H28" s="556">
        <f t="shared" si="1"/>
        <v>195180591.14000002</v>
      </c>
    </row>
    <row r="29" spans="1:8" s="543" customFormat="1">
      <c r="A29" s="541">
        <v>5.5</v>
      </c>
      <c r="B29" s="547" t="s">
        <v>294</v>
      </c>
      <c r="C29" s="557">
        <v>12125000</v>
      </c>
      <c r="D29" s="557">
        <v>674534278.39999998</v>
      </c>
      <c r="E29" s="555">
        <f t="shared" si="2"/>
        <v>686659278.39999998</v>
      </c>
      <c r="F29" s="557">
        <v>10000000</v>
      </c>
      <c r="G29" s="557">
        <v>361489603.39999998</v>
      </c>
      <c r="H29" s="556">
        <f t="shared" si="1"/>
        <v>371489603.39999998</v>
      </c>
    </row>
    <row r="30" spans="1:8" s="543" customFormat="1">
      <c r="A30" s="541">
        <v>5.6</v>
      </c>
      <c r="B30" s="547" t="s">
        <v>295</v>
      </c>
      <c r="C30" s="557">
        <v>19000010</v>
      </c>
      <c r="D30" s="557">
        <v>744030506.20000005</v>
      </c>
      <c r="E30" s="555">
        <f t="shared" si="2"/>
        <v>763030516.20000005</v>
      </c>
      <c r="F30" s="557">
        <v>9000000</v>
      </c>
      <c r="G30" s="557">
        <v>234365591.40000001</v>
      </c>
      <c r="H30" s="556">
        <f t="shared" si="1"/>
        <v>243365591.40000001</v>
      </c>
    </row>
    <row r="31" spans="1:8" s="543" customFormat="1">
      <c r="A31" s="541">
        <v>5.7</v>
      </c>
      <c r="B31" s="547" t="s">
        <v>79</v>
      </c>
      <c r="C31" s="557">
        <v>68149818.549999997</v>
      </c>
      <c r="D31" s="557">
        <v>402431044.5</v>
      </c>
      <c r="E31" s="555">
        <f t="shared" si="2"/>
        <v>470580863.05000001</v>
      </c>
      <c r="F31" s="557">
        <v>114742115.59999999</v>
      </c>
      <c r="G31" s="557">
        <v>400194205.19999999</v>
      </c>
      <c r="H31" s="556">
        <f t="shared" si="1"/>
        <v>514936320.79999995</v>
      </c>
    </row>
    <row r="32" spans="1:8" s="543" customFormat="1">
      <c r="A32" s="541">
        <v>6</v>
      </c>
      <c r="B32" s="545" t="s">
        <v>323</v>
      </c>
      <c r="C32" s="555">
        <f>SUM(C33:C39)</f>
        <v>198428152.99999997</v>
      </c>
      <c r="D32" s="555">
        <f>SUM(D33:D39)</f>
        <v>349289082.69000006</v>
      </c>
      <c r="E32" s="555">
        <f t="shared" si="2"/>
        <v>547717235.69000006</v>
      </c>
      <c r="F32" s="555">
        <f>SUM(F33:F39)</f>
        <v>161736395.00000009</v>
      </c>
      <c r="G32" s="555">
        <f>SUM(G33:G39)</f>
        <v>424241844.76999998</v>
      </c>
      <c r="H32" s="556">
        <f t="shared" si="1"/>
        <v>585978239.7700001</v>
      </c>
    </row>
    <row r="33" spans="1:8" s="543" customFormat="1">
      <c r="A33" s="541">
        <v>6.1</v>
      </c>
      <c r="B33" s="549" t="s">
        <v>313</v>
      </c>
      <c r="C33" s="557">
        <v>20323570.99999997</v>
      </c>
      <c r="D33" s="557">
        <v>240126133.69000003</v>
      </c>
      <c r="E33" s="555">
        <f t="shared" si="2"/>
        <v>260449704.69</v>
      </c>
      <c r="F33" s="557">
        <v>19008347.00000006</v>
      </c>
      <c r="G33" s="557">
        <v>267343886.83999997</v>
      </c>
      <c r="H33" s="556">
        <f t="shared" si="1"/>
        <v>286352233.84000003</v>
      </c>
    </row>
    <row r="34" spans="1:8" s="543" customFormat="1">
      <c r="A34" s="541">
        <v>6.2</v>
      </c>
      <c r="B34" s="549" t="s">
        <v>314</v>
      </c>
      <c r="C34" s="557">
        <v>178104582</v>
      </c>
      <c r="D34" s="557">
        <v>109162949</v>
      </c>
      <c r="E34" s="555">
        <f t="shared" si="2"/>
        <v>287267531</v>
      </c>
      <c r="F34" s="557">
        <v>142728048.00000003</v>
      </c>
      <c r="G34" s="557">
        <v>156897957.92999998</v>
      </c>
      <c r="H34" s="556">
        <f t="shared" si="1"/>
        <v>299626005.93000001</v>
      </c>
    </row>
    <row r="35" spans="1:8" s="543" customFormat="1">
      <c r="A35" s="541">
        <v>6.3</v>
      </c>
      <c r="B35" s="549" t="s">
        <v>310</v>
      </c>
      <c r="C35" s="557">
        <v>0</v>
      </c>
      <c r="D35" s="557">
        <v>0</v>
      </c>
      <c r="E35" s="555">
        <f t="shared" si="2"/>
        <v>0</v>
      </c>
      <c r="F35" s="557">
        <v>0</v>
      </c>
      <c r="G35" s="557">
        <v>0</v>
      </c>
      <c r="H35" s="556">
        <f t="shared" si="1"/>
        <v>0</v>
      </c>
    </row>
    <row r="36" spans="1:8" s="543" customFormat="1">
      <c r="A36" s="541">
        <v>6.4</v>
      </c>
      <c r="B36" s="549" t="s">
        <v>311</v>
      </c>
      <c r="C36" s="557">
        <v>0</v>
      </c>
      <c r="D36" s="557">
        <v>0</v>
      </c>
      <c r="E36" s="555">
        <f t="shared" si="2"/>
        <v>0</v>
      </c>
      <c r="F36" s="557">
        <v>0</v>
      </c>
      <c r="G36" s="557">
        <v>0</v>
      </c>
      <c r="H36" s="556">
        <f t="shared" si="1"/>
        <v>0</v>
      </c>
    </row>
    <row r="37" spans="1:8" s="543" customFormat="1">
      <c r="A37" s="541">
        <v>6.5</v>
      </c>
      <c r="B37" s="549" t="s">
        <v>312</v>
      </c>
      <c r="C37" s="557">
        <v>0</v>
      </c>
      <c r="D37" s="557">
        <v>0</v>
      </c>
      <c r="E37" s="555">
        <f t="shared" si="2"/>
        <v>0</v>
      </c>
      <c r="F37" s="557">
        <v>0</v>
      </c>
      <c r="G37" s="557">
        <v>0</v>
      </c>
      <c r="H37" s="556">
        <f t="shared" si="1"/>
        <v>0</v>
      </c>
    </row>
    <row r="38" spans="1:8" s="543" customFormat="1">
      <c r="A38" s="541">
        <v>6.6</v>
      </c>
      <c r="B38" s="549" t="s">
        <v>315</v>
      </c>
      <c r="C38" s="557">
        <v>0</v>
      </c>
      <c r="D38" s="557">
        <v>0</v>
      </c>
      <c r="E38" s="555">
        <f t="shared" si="2"/>
        <v>0</v>
      </c>
      <c r="F38" s="557">
        <v>0</v>
      </c>
      <c r="G38" s="557">
        <v>0</v>
      </c>
      <c r="H38" s="556">
        <f t="shared" si="1"/>
        <v>0</v>
      </c>
    </row>
    <row r="39" spans="1:8" s="543" customFormat="1">
      <c r="A39" s="541">
        <v>6.7</v>
      </c>
      <c r="B39" s="549" t="s">
        <v>316</v>
      </c>
      <c r="C39" s="557">
        <v>0</v>
      </c>
      <c r="D39" s="557">
        <v>0</v>
      </c>
      <c r="E39" s="555">
        <f t="shared" si="2"/>
        <v>0</v>
      </c>
      <c r="F39" s="557">
        <v>0</v>
      </c>
      <c r="G39" s="557">
        <v>0</v>
      </c>
      <c r="H39" s="556">
        <f t="shared" si="1"/>
        <v>0</v>
      </c>
    </row>
    <row r="40" spans="1:8" s="543" customFormat="1">
      <c r="A40" s="541">
        <v>7</v>
      </c>
      <c r="B40" s="545" t="s">
        <v>319</v>
      </c>
      <c r="C40" s="555">
        <f>SUM(C41:C44)-C41-C42</f>
        <v>130600199.08999962</v>
      </c>
      <c r="D40" s="555">
        <f>SUM(D41:D44)-D41-D42</f>
        <v>1698607.0380097101</v>
      </c>
      <c r="E40" s="555">
        <f t="shared" si="2"/>
        <v>132298806.12800932</v>
      </c>
      <c r="F40" s="555">
        <f>SUM(F41:F44)-F41-F42</f>
        <v>110804177.02999972</v>
      </c>
      <c r="G40" s="555">
        <f>SUM(G41:G44)-G41-G42</f>
        <v>2038412.90379271</v>
      </c>
      <c r="H40" s="556">
        <f t="shared" si="1"/>
        <v>112842589.93379243</v>
      </c>
    </row>
    <row r="41" spans="1:8" s="543" customFormat="1" ht="17.25" customHeight="1">
      <c r="A41" s="541">
        <v>7.1</v>
      </c>
      <c r="B41" s="549" t="s">
        <v>320</v>
      </c>
      <c r="C41" s="557">
        <v>13924201.619999938</v>
      </c>
      <c r="D41" s="557">
        <v>0</v>
      </c>
      <c r="E41" s="555">
        <f t="shared" si="2"/>
        <v>13924201.619999938</v>
      </c>
      <c r="F41" s="557">
        <v>796559.77999999921</v>
      </c>
      <c r="G41" s="557">
        <v>0</v>
      </c>
      <c r="H41" s="556">
        <f t="shared" si="1"/>
        <v>796559.77999999921</v>
      </c>
    </row>
    <row r="42" spans="1:8" s="543" customFormat="1" ht="25.5">
      <c r="A42" s="541">
        <v>7.2</v>
      </c>
      <c r="B42" s="549" t="s">
        <v>321</v>
      </c>
      <c r="C42" s="557">
        <v>0</v>
      </c>
      <c r="D42" s="557">
        <v>0</v>
      </c>
      <c r="E42" s="555">
        <f t="shared" si="2"/>
        <v>0</v>
      </c>
      <c r="F42" s="557">
        <v>0</v>
      </c>
      <c r="G42" s="557">
        <v>0</v>
      </c>
      <c r="H42" s="556">
        <f t="shared" si="1"/>
        <v>0</v>
      </c>
    </row>
    <row r="43" spans="1:8" s="543" customFormat="1" ht="25.5">
      <c r="A43" s="541">
        <v>7.3</v>
      </c>
      <c r="B43" s="549" t="s">
        <v>324</v>
      </c>
      <c r="C43" s="557">
        <v>130600199.08999962</v>
      </c>
      <c r="D43" s="557">
        <v>1698607.0380097101</v>
      </c>
      <c r="E43" s="555">
        <f t="shared" si="2"/>
        <v>132298806.12800932</v>
      </c>
      <c r="F43" s="557">
        <v>110804177.02999972</v>
      </c>
      <c r="G43" s="557">
        <v>2038412.90379271</v>
      </c>
      <c r="H43" s="556">
        <f t="shared" si="1"/>
        <v>112842589.93379243</v>
      </c>
    </row>
    <row r="44" spans="1:8" s="543" customFormat="1" ht="25.5">
      <c r="A44" s="541">
        <v>7.4</v>
      </c>
      <c r="B44" s="549" t="s">
        <v>325</v>
      </c>
      <c r="C44" s="557">
        <v>0</v>
      </c>
      <c r="D44" s="557">
        <v>0</v>
      </c>
      <c r="E44" s="555">
        <f t="shared" si="2"/>
        <v>0</v>
      </c>
      <c r="F44" s="557">
        <v>0</v>
      </c>
      <c r="G44" s="557">
        <v>0</v>
      </c>
      <c r="H44" s="556">
        <f t="shared" si="1"/>
        <v>0</v>
      </c>
    </row>
    <row r="45" spans="1:8" s="543" customFormat="1" ht="18" customHeight="1">
      <c r="A45" s="541">
        <v>8</v>
      </c>
      <c r="B45" s="545" t="s">
        <v>302</v>
      </c>
      <c r="C45" s="555">
        <f>SUM(C46:C52)</f>
        <v>3505078.2198057203</v>
      </c>
      <c r="D45" s="555">
        <f t="shared" ref="D45" si="9">SUM(D46:D52)</f>
        <v>38242192.473681495</v>
      </c>
      <c r="E45" s="555">
        <f t="shared" si="2"/>
        <v>41747270.693487212</v>
      </c>
      <c r="F45" s="555">
        <f t="shared" ref="F45:G45" si="10">SUM(F46:F52)</f>
        <v>5085303.8942539655</v>
      </c>
      <c r="G45" s="555">
        <f t="shared" si="10"/>
        <v>46686650.707479</v>
      </c>
      <c r="H45" s="556">
        <f t="shared" si="1"/>
        <v>51771954.601732969</v>
      </c>
    </row>
    <row r="46" spans="1:8" s="543" customFormat="1">
      <c r="A46" s="541">
        <v>8.1</v>
      </c>
      <c r="B46" s="546" t="s">
        <v>326</v>
      </c>
      <c r="C46" s="557">
        <v>0</v>
      </c>
      <c r="D46" s="557">
        <v>0</v>
      </c>
      <c r="E46" s="555">
        <f t="shared" si="2"/>
        <v>0</v>
      </c>
      <c r="F46" s="557">
        <v>0</v>
      </c>
      <c r="G46" s="557">
        <v>0</v>
      </c>
      <c r="H46" s="556">
        <f t="shared" si="1"/>
        <v>0</v>
      </c>
    </row>
    <row r="47" spans="1:8" s="543" customFormat="1">
      <c r="A47" s="541">
        <v>8.1999999999999993</v>
      </c>
      <c r="B47" s="546" t="s">
        <v>327</v>
      </c>
      <c r="C47" s="557">
        <v>1301015.5698057204</v>
      </c>
      <c r="D47" s="557">
        <v>6972076.9943689974</v>
      </c>
      <c r="E47" s="555">
        <f t="shared" si="2"/>
        <v>8273092.5641747173</v>
      </c>
      <c r="F47" s="557">
        <v>1706403.9107903449</v>
      </c>
      <c r="G47" s="557">
        <v>9132338.6446759999</v>
      </c>
      <c r="H47" s="556">
        <f t="shared" si="1"/>
        <v>10838742.555466345</v>
      </c>
    </row>
    <row r="48" spans="1:8" s="543" customFormat="1">
      <c r="A48" s="541">
        <v>8.3000000000000007</v>
      </c>
      <c r="B48" s="546" t="s">
        <v>328</v>
      </c>
      <c r="C48" s="557">
        <v>446123.4</v>
      </c>
      <c r="D48" s="557">
        <v>6640591.2199979993</v>
      </c>
      <c r="E48" s="555">
        <f t="shared" si="2"/>
        <v>7086714.6199979996</v>
      </c>
      <c r="F48" s="557">
        <v>1325964.4834636201</v>
      </c>
      <c r="G48" s="557">
        <v>8054089.2034279993</v>
      </c>
      <c r="H48" s="556">
        <f t="shared" si="1"/>
        <v>9380053.6868916191</v>
      </c>
    </row>
    <row r="49" spans="1:8" s="543" customFormat="1">
      <c r="A49" s="541">
        <v>8.4</v>
      </c>
      <c r="B49" s="546" t="s">
        <v>329</v>
      </c>
      <c r="C49" s="557">
        <v>398243.4</v>
      </c>
      <c r="D49" s="557">
        <v>6104174.8654979998</v>
      </c>
      <c r="E49" s="555">
        <f t="shared" si="2"/>
        <v>6502418.2654980002</v>
      </c>
      <c r="F49" s="557">
        <v>462188</v>
      </c>
      <c r="G49" s="557">
        <v>6809604.4472279996</v>
      </c>
      <c r="H49" s="556">
        <f t="shared" si="1"/>
        <v>7271792.4472279996</v>
      </c>
    </row>
    <row r="50" spans="1:8" s="543" customFormat="1">
      <c r="A50" s="541">
        <v>8.5</v>
      </c>
      <c r="B50" s="546" t="s">
        <v>330</v>
      </c>
      <c r="C50" s="557">
        <v>389473.4</v>
      </c>
      <c r="D50" s="557">
        <v>5088390.5699979998</v>
      </c>
      <c r="E50" s="555">
        <f t="shared" si="2"/>
        <v>5477863.9699980002</v>
      </c>
      <c r="F50" s="557">
        <v>415008</v>
      </c>
      <c r="G50" s="557">
        <v>6209216.3540279996</v>
      </c>
      <c r="H50" s="556">
        <f t="shared" si="1"/>
        <v>6624224.3540279996</v>
      </c>
    </row>
    <row r="51" spans="1:8" s="543" customFormat="1">
      <c r="A51" s="541">
        <v>8.6</v>
      </c>
      <c r="B51" s="546" t="s">
        <v>331</v>
      </c>
      <c r="C51" s="557">
        <v>360023.4</v>
      </c>
      <c r="D51" s="557">
        <v>4157488.855498</v>
      </c>
      <c r="E51" s="555">
        <f t="shared" si="2"/>
        <v>4517512.2554980004</v>
      </c>
      <c r="F51" s="557">
        <v>406238</v>
      </c>
      <c r="G51" s="557">
        <v>5053349.6910279999</v>
      </c>
      <c r="H51" s="556">
        <f t="shared" si="1"/>
        <v>5459587.6910279999</v>
      </c>
    </row>
    <row r="52" spans="1:8" s="543" customFormat="1">
      <c r="A52" s="541">
        <v>8.6999999999999993</v>
      </c>
      <c r="B52" s="546" t="s">
        <v>332</v>
      </c>
      <c r="C52" s="557">
        <v>610199.05000000005</v>
      </c>
      <c r="D52" s="557">
        <v>9279469.9683205001</v>
      </c>
      <c r="E52" s="555">
        <f t="shared" si="2"/>
        <v>9889669.0183205009</v>
      </c>
      <c r="F52" s="557">
        <v>769501.5</v>
      </c>
      <c r="G52" s="557">
        <v>11428052.367091</v>
      </c>
      <c r="H52" s="556">
        <f t="shared" si="1"/>
        <v>12197553.867091</v>
      </c>
    </row>
    <row r="53" spans="1:8" s="543" customFormat="1" ht="19.5" customHeight="1" thickBot="1">
      <c r="A53" s="550">
        <v>9</v>
      </c>
      <c r="B53" s="551" t="s">
        <v>322</v>
      </c>
      <c r="C53" s="558">
        <v>788269</v>
      </c>
      <c r="D53" s="558">
        <v>3759924</v>
      </c>
      <c r="E53" s="558">
        <f>C53+D53</f>
        <v>4548193</v>
      </c>
      <c r="F53" s="558">
        <v>236266</v>
      </c>
      <c r="G53" s="558">
        <v>4942866.0599999996</v>
      </c>
      <c r="H53" s="559">
        <f t="shared" si="1"/>
        <v>5179132.0599999996</v>
      </c>
    </row>
  </sheetData>
  <mergeCells count="4">
    <mergeCell ref="A5:A6"/>
    <mergeCell ref="B5:B6"/>
    <mergeCell ref="C5:E5"/>
    <mergeCell ref="F5:H5"/>
  </mergeCells>
  <pageMargins left="0.25" right="0.25"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G25" sqref="G25"/>
      <selection pane="topRight" activeCell="G25" sqref="G25"/>
      <selection pane="bottomLeft" activeCell="G25" sqref="G25"/>
      <selection pane="bottomRight" activeCell="G25" sqref="G25"/>
    </sheetView>
  </sheetViews>
  <sheetFormatPr defaultColWidth="9.140625" defaultRowHeight="12.75"/>
  <cols>
    <col min="1" max="1" width="9.5703125" style="442" bestFit="1" customWidth="1"/>
    <col min="2" max="2" width="75.85546875" style="442" customWidth="1"/>
    <col min="3" max="7" width="15.85546875" style="466" customWidth="1"/>
    <col min="8" max="11" width="9.7109375" style="519" customWidth="1"/>
    <col min="12" max="16384" width="9.140625" style="519"/>
  </cols>
  <sheetData>
    <row r="1" spans="1:8">
      <c r="A1" s="440" t="s">
        <v>30</v>
      </c>
      <c r="B1" s="441" t="str">
        <f>'Info '!C2</f>
        <v>JSC "Liberty Bank"</v>
      </c>
      <c r="C1" s="465"/>
    </row>
    <row r="2" spans="1:8">
      <c r="A2" s="440" t="s">
        <v>31</v>
      </c>
      <c r="B2" s="443">
        <f>'1. key ratios '!B2</f>
        <v>44651</v>
      </c>
      <c r="C2" s="469"/>
      <c r="D2" s="468"/>
      <c r="E2" s="468"/>
      <c r="F2" s="468"/>
      <c r="G2" s="468"/>
      <c r="H2" s="520"/>
    </row>
    <row r="3" spans="1:8">
      <c r="A3" s="440"/>
      <c r="B3" s="441"/>
      <c r="C3" s="469"/>
      <c r="D3" s="468"/>
      <c r="E3" s="468"/>
      <c r="F3" s="468"/>
      <c r="G3" s="468"/>
      <c r="H3" s="520"/>
    </row>
    <row r="4" spans="1:8" ht="15" customHeight="1" thickBot="1">
      <c r="A4" s="444" t="s">
        <v>197</v>
      </c>
      <c r="B4" s="521" t="s">
        <v>296</v>
      </c>
      <c r="C4" s="529" t="s">
        <v>73</v>
      </c>
    </row>
    <row r="5" spans="1:8" ht="15" customHeight="1">
      <c r="A5" s="522" t="s">
        <v>6</v>
      </c>
      <c r="B5" s="523"/>
      <c r="C5" s="530" t="str">
        <f>INT((MONTH($B$2))/3)&amp;"Q"&amp;"-"&amp;YEAR($B$2)</f>
        <v>1Q-2022</v>
      </c>
      <c r="D5" s="530" t="str">
        <f>IF(INT(MONTH($B$2))=3, "4"&amp;"Q"&amp;"-"&amp;YEAR($B$2)-1, IF(INT(MONTH($B$2))=6, "1"&amp;"Q"&amp;"-"&amp;YEAR($B$2), IF(INT(MONTH($B$2))=9, "2"&amp;"Q"&amp;"-"&amp;YEAR($B$2),IF(INT(MONTH($B$2))=12, "3"&amp;"Q"&amp;"-"&amp;YEAR($B$2), 0))))</f>
        <v>4Q-2021</v>
      </c>
      <c r="E5" s="530" t="str">
        <f>IF(INT(MONTH($B$2))=3, "3"&amp;"Q"&amp;"-"&amp;YEAR($B$2)-1, IF(INT(MONTH($B$2))=6, "4"&amp;"Q"&amp;"-"&amp;YEAR($B$2)-1, IF(INT(MONTH($B$2))=9, "1"&amp;"Q"&amp;"-"&amp;YEAR($B$2),IF(INT(MONTH($B$2))=12, "2"&amp;"Q"&amp;"-"&amp;YEAR($B$2), 0))))</f>
        <v>3Q-2021</v>
      </c>
      <c r="F5" s="530" t="str">
        <f>IF(INT(MONTH($B$2))=3, "2"&amp;"Q"&amp;"-"&amp;YEAR($B$2)-1, IF(INT(MONTH($B$2))=6, "3"&amp;"Q"&amp;"-"&amp;YEAR($B$2)-1, IF(INT(MONTH($B$2))=9, "4"&amp;"Q"&amp;"-"&amp;YEAR($B$2)-1,IF(INT(MONTH($B$2))=12, "1"&amp;"Q"&amp;"-"&amp;YEAR($B$2), 0))))</f>
        <v>2Q-2021</v>
      </c>
      <c r="G5" s="531" t="str">
        <f>IF(INT(MONTH($B$2))=3, "1"&amp;"Q"&amp;"-"&amp;YEAR($B$2)-1, IF(INT(MONTH($B$2))=6, "2"&amp;"Q"&amp;"-"&amp;YEAR($B$2)-1, IF(INT(MONTH($B$2))=9, "3"&amp;"Q"&amp;"-"&amp;YEAR($B$2)-1,IF(INT(MONTH($B$2))=12, "4"&amp;"Q"&amp;"-"&amp;YEAR($B$2)-1, 0))))</f>
        <v>1Q-2021</v>
      </c>
    </row>
    <row r="6" spans="1:8" ht="15" customHeight="1">
      <c r="A6" s="524">
        <v>1</v>
      </c>
      <c r="B6" s="696" t="s">
        <v>300</v>
      </c>
      <c r="C6" s="532">
        <f>C7+C9+C10</f>
        <v>2105858057.9728897</v>
      </c>
      <c r="D6" s="533">
        <f>D7+D9+D10</f>
        <v>1888019008.8504019</v>
      </c>
      <c r="E6" s="533">
        <f t="shared" ref="E6:G6" si="0">E7+E9+E10</f>
        <v>1780598579.803659</v>
      </c>
      <c r="F6" s="532">
        <f t="shared" si="0"/>
        <v>1778050218.9147983</v>
      </c>
      <c r="G6" s="534">
        <f t="shared" si="0"/>
        <v>1800373041.6831629</v>
      </c>
    </row>
    <row r="7" spans="1:8" ht="15" customHeight="1">
      <c r="A7" s="524">
        <v>1.1000000000000001</v>
      </c>
      <c r="B7" s="696" t="s">
        <v>480</v>
      </c>
      <c r="C7" s="535">
        <v>2039225964.0625393</v>
      </c>
      <c r="D7" s="536">
        <v>1846189665.4479599</v>
      </c>
      <c r="E7" s="536">
        <v>1744460999.7263458</v>
      </c>
      <c r="F7" s="535">
        <v>1740250366.1122696</v>
      </c>
      <c r="G7" s="720">
        <v>1761942211.0842853</v>
      </c>
    </row>
    <row r="8" spans="1:8" ht="25.5">
      <c r="A8" s="524" t="s">
        <v>14</v>
      </c>
      <c r="B8" s="696" t="s">
        <v>196</v>
      </c>
      <c r="C8" s="535">
        <v>0</v>
      </c>
      <c r="D8" s="536">
        <v>0</v>
      </c>
      <c r="E8" s="536">
        <v>0</v>
      </c>
      <c r="F8" s="535">
        <v>0</v>
      </c>
      <c r="G8" s="720">
        <v>0</v>
      </c>
    </row>
    <row r="9" spans="1:8" ht="15" customHeight="1">
      <c r="A9" s="524">
        <v>1.2</v>
      </c>
      <c r="B9" s="697" t="s">
        <v>195</v>
      </c>
      <c r="C9" s="535">
        <v>51890568.40035025</v>
      </c>
      <c r="D9" s="536">
        <v>27912616.162889995</v>
      </c>
      <c r="E9" s="536">
        <v>22603940.971120998</v>
      </c>
      <c r="F9" s="535">
        <v>24450111.569896743</v>
      </c>
      <c r="G9" s="720">
        <v>21616449.361900996</v>
      </c>
    </row>
    <row r="10" spans="1:8" ht="15" customHeight="1">
      <c r="A10" s="524">
        <v>1.3</v>
      </c>
      <c r="B10" s="696" t="s">
        <v>28</v>
      </c>
      <c r="C10" s="537">
        <v>14741525.51</v>
      </c>
      <c r="D10" s="536">
        <v>13916727.239551999</v>
      </c>
      <c r="E10" s="536">
        <v>13533639.106192</v>
      </c>
      <c r="F10" s="535">
        <v>13349741.232632</v>
      </c>
      <c r="G10" s="721">
        <v>16814381.236976728</v>
      </c>
    </row>
    <row r="11" spans="1:8" ht="15" customHeight="1">
      <c r="A11" s="524">
        <v>2</v>
      </c>
      <c r="B11" s="696" t="s">
        <v>297</v>
      </c>
      <c r="C11" s="535">
        <v>62396628.965999447</v>
      </c>
      <c r="D11" s="536">
        <v>37206543.42500025</v>
      </c>
      <c r="E11" s="536">
        <v>34662122.415000245</v>
      </c>
      <c r="F11" s="535">
        <v>15556362.330999991</v>
      </c>
      <c r="G11" s="720">
        <v>37835354.849999949</v>
      </c>
    </row>
    <row r="12" spans="1:8" ht="15" customHeight="1">
      <c r="A12" s="524">
        <v>3</v>
      </c>
      <c r="B12" s="696" t="s">
        <v>298</v>
      </c>
      <c r="C12" s="537">
        <v>395236759.73124993</v>
      </c>
      <c r="D12" s="536">
        <v>394734589.44999993</v>
      </c>
      <c r="E12" s="536">
        <v>381833772.73749995</v>
      </c>
      <c r="F12" s="535">
        <v>381833772.73749995</v>
      </c>
      <c r="G12" s="721">
        <v>381833772.73749995</v>
      </c>
    </row>
    <row r="13" spans="1:8" ht="15" customHeight="1" thickBot="1">
      <c r="A13" s="525">
        <v>4</v>
      </c>
      <c r="B13" s="526" t="s">
        <v>299</v>
      </c>
      <c r="C13" s="538">
        <f>C6+C11+C12</f>
        <v>2563491446.6701388</v>
      </c>
      <c r="D13" s="539">
        <f>D6+D11+D12</f>
        <v>2319960141.7254019</v>
      </c>
      <c r="E13" s="539">
        <f t="shared" ref="E13:G13" si="1">E6+E11+E12</f>
        <v>2197094474.9561591</v>
      </c>
      <c r="F13" s="538">
        <f t="shared" si="1"/>
        <v>2175440353.9832983</v>
      </c>
      <c r="G13" s="540">
        <f t="shared" si="1"/>
        <v>2220042169.2706628</v>
      </c>
    </row>
    <row r="14" spans="1:8">
      <c r="B14" s="527"/>
    </row>
    <row r="15" spans="1:8" ht="25.5">
      <c r="B15" s="528" t="s">
        <v>481</v>
      </c>
    </row>
    <row r="16" spans="1:8">
      <c r="B16" s="528"/>
    </row>
    <row r="17" spans="1:2" ht="12">
      <c r="A17" s="519"/>
      <c r="B17" s="519"/>
    </row>
    <row r="18" spans="1:2" ht="12">
      <c r="A18" s="519"/>
      <c r="B18" s="519"/>
    </row>
    <row r="19" spans="1:2" ht="12">
      <c r="A19" s="519"/>
      <c r="B19" s="519"/>
    </row>
    <row r="20" spans="1:2" ht="12">
      <c r="A20" s="519"/>
      <c r="B20" s="519"/>
    </row>
    <row r="21" spans="1:2" ht="12">
      <c r="A21" s="519"/>
      <c r="B21" s="519"/>
    </row>
    <row r="22" spans="1:2" ht="12">
      <c r="A22" s="519"/>
      <c r="B22" s="519"/>
    </row>
    <row r="23" spans="1:2" ht="12">
      <c r="A23" s="519"/>
      <c r="B23" s="519"/>
    </row>
    <row r="24" spans="1:2" ht="12">
      <c r="A24" s="519"/>
      <c r="B24" s="519"/>
    </row>
    <row r="25" spans="1:2" ht="12">
      <c r="A25" s="519"/>
      <c r="B25" s="519"/>
    </row>
    <row r="26" spans="1:2" ht="12">
      <c r="A26" s="519"/>
      <c r="B26" s="519"/>
    </row>
    <row r="27" spans="1:2" ht="12">
      <c r="A27" s="519"/>
      <c r="B27" s="519"/>
    </row>
    <row r="28" spans="1:2" ht="12">
      <c r="A28" s="519"/>
      <c r="B28" s="519"/>
    </row>
    <row r="29" spans="1:2" ht="12">
      <c r="A29" s="519"/>
      <c r="B29" s="519"/>
    </row>
  </sheetData>
  <pageMargins left="0.7" right="0.7" top="0.75" bottom="0.75" header="0.3" footer="0.3"/>
  <pageSetup paperSize="9" scale="5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pane xSplit="1" ySplit="4" topLeftCell="B5" activePane="bottomRight" state="frozen"/>
      <selection activeCell="G25" sqref="G25"/>
      <selection pane="topRight" activeCell="G25" sqref="G25"/>
      <selection pane="bottomLeft" activeCell="G25" sqref="G25"/>
      <selection pane="bottomRight" activeCell="G28" sqref="G28"/>
    </sheetView>
  </sheetViews>
  <sheetFormatPr defaultColWidth="9.140625" defaultRowHeight="14.25"/>
  <cols>
    <col min="1" max="1" width="9.5703125" style="4" bestFit="1" customWidth="1"/>
    <col min="2" max="2" width="61.42578125" style="4" customWidth="1"/>
    <col min="3" max="3" width="30.7109375" style="560" customWidth="1"/>
    <col min="4" max="16384" width="9.140625" style="5"/>
  </cols>
  <sheetData>
    <row r="1" spans="1:3">
      <c r="A1" s="2" t="s">
        <v>30</v>
      </c>
      <c r="B1" s="3" t="str">
        <f>'Info '!C2</f>
        <v>JSC "Liberty Bank"</v>
      </c>
    </row>
    <row r="2" spans="1:3">
      <c r="A2" s="2" t="s">
        <v>31</v>
      </c>
      <c r="B2" s="358">
        <f>'1. key ratios '!B2</f>
        <v>44651</v>
      </c>
    </row>
    <row r="4" spans="1:3" ht="18.75" customHeight="1" thickBot="1">
      <c r="A4" s="17" t="s">
        <v>80</v>
      </c>
      <c r="B4" s="739" t="s">
        <v>266</v>
      </c>
      <c r="C4" s="739"/>
    </row>
    <row r="5" spans="1:3">
      <c r="A5" s="18"/>
      <c r="B5" s="276" t="s">
        <v>81</v>
      </c>
      <c r="C5" s="561" t="s">
        <v>494</v>
      </c>
    </row>
    <row r="6" spans="1:3">
      <c r="A6" s="19">
        <v>1</v>
      </c>
      <c r="B6" s="361" t="s">
        <v>747</v>
      </c>
      <c r="C6" s="688" t="s">
        <v>744</v>
      </c>
    </row>
    <row r="7" spans="1:3">
      <c r="A7" s="19">
        <v>2</v>
      </c>
      <c r="B7" s="361" t="s">
        <v>741</v>
      </c>
      <c r="C7" s="688" t="s">
        <v>750</v>
      </c>
    </row>
    <row r="8" spans="1:3">
      <c r="A8" s="19">
        <v>3</v>
      </c>
      <c r="B8" s="361" t="s">
        <v>745</v>
      </c>
      <c r="C8" s="688" t="s">
        <v>746</v>
      </c>
    </row>
    <row r="9" spans="1:3">
      <c r="A9" s="19">
        <v>4</v>
      </c>
      <c r="B9" s="361" t="s">
        <v>748</v>
      </c>
      <c r="C9" s="688" t="s">
        <v>746</v>
      </c>
    </row>
    <row r="10" spans="1:3">
      <c r="A10" s="19">
        <v>5</v>
      </c>
      <c r="B10" s="361" t="s">
        <v>749</v>
      </c>
      <c r="C10" s="688" t="s">
        <v>750</v>
      </c>
    </row>
    <row r="11" spans="1:3">
      <c r="A11" s="19"/>
      <c r="B11" s="361"/>
      <c r="C11" s="562"/>
    </row>
    <row r="12" spans="1:3">
      <c r="A12" s="19"/>
      <c r="B12" s="277"/>
      <c r="C12" s="563"/>
    </row>
    <row r="13" spans="1:3" ht="24">
      <c r="A13" s="19"/>
      <c r="B13" s="278" t="s">
        <v>82</v>
      </c>
      <c r="C13" s="564" t="s">
        <v>495</v>
      </c>
    </row>
    <row r="14" spans="1:3">
      <c r="A14" s="19">
        <v>1</v>
      </c>
      <c r="B14" s="361" t="s">
        <v>742</v>
      </c>
      <c r="C14" s="722" t="s">
        <v>751</v>
      </c>
    </row>
    <row r="15" spans="1:3">
      <c r="A15" s="19">
        <v>2</v>
      </c>
      <c r="B15" s="362" t="s">
        <v>752</v>
      </c>
      <c r="C15" s="565" t="s">
        <v>753</v>
      </c>
    </row>
    <row r="16" spans="1:3">
      <c r="A16" s="19">
        <v>3</v>
      </c>
      <c r="B16" s="362" t="s">
        <v>754</v>
      </c>
      <c r="C16" s="565" t="s">
        <v>755</v>
      </c>
    </row>
    <row r="17" spans="1:3">
      <c r="A17" s="19"/>
      <c r="B17" s="363"/>
      <c r="C17" s="565"/>
    </row>
    <row r="18" spans="1:3" ht="15.75" customHeight="1">
      <c r="A18" s="19"/>
      <c r="B18" s="20"/>
      <c r="C18" s="566"/>
    </row>
    <row r="19" spans="1:3" ht="30" customHeight="1">
      <c r="A19" s="19"/>
      <c r="B19" s="737" t="s">
        <v>83</v>
      </c>
      <c r="C19" s="738"/>
    </row>
    <row r="20" spans="1:3">
      <c r="A20" s="19">
        <v>1</v>
      </c>
      <c r="B20" s="365" t="s">
        <v>756</v>
      </c>
      <c r="C20" s="723">
        <v>0.91985393346850919</v>
      </c>
    </row>
    <row r="21" spans="1:3">
      <c r="A21" s="19">
        <v>2</v>
      </c>
      <c r="B21" s="365" t="s">
        <v>761</v>
      </c>
      <c r="C21" s="724">
        <v>4.2379198444325555E-2</v>
      </c>
    </row>
    <row r="22" spans="1:3">
      <c r="A22" s="19">
        <v>3</v>
      </c>
      <c r="B22" s="365" t="s">
        <v>757</v>
      </c>
      <c r="C22" s="725">
        <v>3.7766868087165228E-2</v>
      </c>
    </row>
    <row r="23" spans="1:3" ht="15.75" customHeight="1">
      <c r="A23" s="19"/>
      <c r="B23" s="20"/>
      <c r="C23" s="567"/>
    </row>
    <row r="24" spans="1:3" ht="29.25" customHeight="1">
      <c r="A24" s="19"/>
      <c r="B24" s="737" t="s">
        <v>84</v>
      </c>
      <c r="C24" s="738"/>
    </row>
    <row r="25" spans="1:3">
      <c r="A25" s="19">
        <v>1</v>
      </c>
      <c r="B25" s="365" t="s">
        <v>741</v>
      </c>
      <c r="C25" s="723">
        <v>0.30661797782283562</v>
      </c>
    </row>
    <row r="26" spans="1:3">
      <c r="A26" s="364">
        <v>2</v>
      </c>
      <c r="B26" s="366" t="s">
        <v>758</v>
      </c>
      <c r="C26" s="723">
        <v>0.30661797782283562</v>
      </c>
    </row>
    <row r="27" spans="1:3">
      <c r="A27" s="364">
        <v>3</v>
      </c>
      <c r="B27" s="365" t="s">
        <v>759</v>
      </c>
      <c r="C27" s="724">
        <v>0.30661797782283562</v>
      </c>
    </row>
    <row r="28" spans="1:3" ht="15" thickBot="1">
      <c r="A28" s="21"/>
      <c r="B28" s="22"/>
      <c r="C28" s="568"/>
    </row>
  </sheetData>
  <mergeCells count="3">
    <mergeCell ref="B24:C24"/>
    <mergeCell ref="B19:C19"/>
    <mergeCell ref="B4:C4"/>
  </mergeCells>
  <dataValidations count="1">
    <dataValidation type="list" allowBlank="1" showInputMessage="1" showErrorMessage="1" sqref="C6:C11">
      <formula1>"Independent chair, Non-independent chair, Independent member, Non-independent member"</formula1>
    </dataValidation>
  </dataValidations>
  <pageMargins left="0.7" right="0.7" top="0.75" bottom="0.75" header="0.3" footer="0.3"/>
  <pageSetup paperSize="9" scale="8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Normal="100" workbookViewId="0">
      <pane xSplit="1" ySplit="5" topLeftCell="B6" activePane="bottomRight" state="frozen"/>
      <selection activeCell="G25" sqref="G25"/>
      <selection pane="topRight" activeCell="G25" sqref="G25"/>
      <selection pane="bottomLeft" activeCell="G25" sqref="G25"/>
      <selection pane="bottomRight" activeCell="G25" sqref="G25"/>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185" t="s">
        <v>30</v>
      </c>
      <c r="B1" s="3" t="str">
        <f>'Info '!C2</f>
        <v>JSC "Liberty Bank"</v>
      </c>
      <c r="C1" s="35"/>
      <c r="D1" s="35"/>
      <c r="E1" s="35"/>
      <c r="F1" s="7"/>
    </row>
    <row r="2" spans="1:7" s="23" customFormat="1" ht="15.75" customHeight="1">
      <c r="A2" s="185" t="s">
        <v>31</v>
      </c>
      <c r="B2" s="358">
        <f>'1. key ratios '!B2</f>
        <v>44651</v>
      </c>
    </row>
    <row r="3" spans="1:7" s="23" customFormat="1" ht="15.75" customHeight="1">
      <c r="A3" s="185"/>
    </row>
    <row r="4" spans="1:7" s="23" customFormat="1" ht="15.75" customHeight="1" thickBot="1">
      <c r="A4" s="186" t="s">
        <v>201</v>
      </c>
      <c r="B4" s="744" t="s">
        <v>346</v>
      </c>
      <c r="C4" s="745"/>
      <c r="D4" s="745"/>
      <c r="E4" s="745"/>
    </row>
    <row r="5" spans="1:7" s="27" customFormat="1" ht="17.45" customHeight="1">
      <c r="A5" s="137"/>
      <c r="B5" s="138"/>
      <c r="C5" s="25" t="s">
        <v>0</v>
      </c>
      <c r="D5" s="25" t="s">
        <v>1</v>
      </c>
      <c r="E5" s="26" t="s">
        <v>2</v>
      </c>
    </row>
    <row r="6" spans="1:7" s="7" customFormat="1" ht="14.45" customHeight="1">
      <c r="A6" s="187"/>
      <c r="B6" s="740" t="s">
        <v>353</v>
      </c>
      <c r="C6" s="740" t="s">
        <v>92</v>
      </c>
      <c r="D6" s="742" t="s">
        <v>200</v>
      </c>
      <c r="E6" s="743"/>
      <c r="G6" s="5"/>
    </row>
    <row r="7" spans="1:7" s="7" customFormat="1" ht="99.6" customHeight="1">
      <c r="A7" s="187"/>
      <c r="B7" s="741"/>
      <c r="C7" s="740"/>
      <c r="D7" s="195" t="s">
        <v>199</v>
      </c>
      <c r="E7" s="196" t="s">
        <v>354</v>
      </c>
      <c r="G7" s="5"/>
    </row>
    <row r="8" spans="1:7">
      <c r="A8" s="188">
        <v>1</v>
      </c>
      <c r="B8" s="197" t="s">
        <v>35</v>
      </c>
      <c r="C8" s="370">
        <v>271615155.57599998</v>
      </c>
      <c r="D8" s="370"/>
      <c r="E8" s="371">
        <v>271615155.57599998</v>
      </c>
      <c r="F8" s="7"/>
    </row>
    <row r="9" spans="1:7">
      <c r="A9" s="188">
        <v>2</v>
      </c>
      <c r="B9" s="197" t="s">
        <v>36</v>
      </c>
      <c r="C9" s="370">
        <v>94474545.537</v>
      </c>
      <c r="D9" s="370"/>
      <c r="E9" s="371">
        <v>94474545.537</v>
      </c>
      <c r="F9" s="7"/>
    </row>
    <row r="10" spans="1:7">
      <c r="A10" s="188">
        <v>3</v>
      </c>
      <c r="B10" s="197" t="s">
        <v>37</v>
      </c>
      <c r="C10" s="370">
        <v>174455338.14899999</v>
      </c>
      <c r="D10" s="370"/>
      <c r="E10" s="371">
        <v>174455338.14899999</v>
      </c>
      <c r="F10" s="7"/>
    </row>
    <row r="11" spans="1:7">
      <c r="A11" s="188">
        <v>4</v>
      </c>
      <c r="B11" s="197" t="s">
        <v>38</v>
      </c>
      <c r="C11" s="370">
        <v>0</v>
      </c>
      <c r="D11" s="370"/>
      <c r="E11" s="371">
        <v>0</v>
      </c>
      <c r="F11" s="7"/>
    </row>
    <row r="12" spans="1:7">
      <c r="A12" s="188">
        <v>5</v>
      </c>
      <c r="B12" s="197" t="s">
        <v>39</v>
      </c>
      <c r="C12" s="370">
        <v>229112506.67999998</v>
      </c>
      <c r="D12" s="370"/>
      <c r="E12" s="371">
        <v>229112506.67999998</v>
      </c>
      <c r="F12" s="7"/>
    </row>
    <row r="13" spans="1:7">
      <c r="A13" s="188">
        <v>6.1</v>
      </c>
      <c r="B13" s="198" t="s">
        <v>40</v>
      </c>
      <c r="C13" s="372">
        <v>2276287195.0880079</v>
      </c>
      <c r="D13" s="370"/>
      <c r="E13" s="371">
        <v>2276287195.0880079</v>
      </c>
      <c r="F13" s="7"/>
    </row>
    <row r="14" spans="1:7">
      <c r="A14" s="188">
        <v>6.2</v>
      </c>
      <c r="B14" s="199" t="s">
        <v>41</v>
      </c>
      <c r="C14" s="372">
        <v>-142759539.86700055</v>
      </c>
      <c r="D14" s="370"/>
      <c r="E14" s="371">
        <v>-142759539.86700055</v>
      </c>
      <c r="F14" s="7"/>
    </row>
    <row r="15" spans="1:7">
      <c r="A15" s="188">
        <v>6</v>
      </c>
      <c r="B15" s="197" t="s">
        <v>42</v>
      </c>
      <c r="C15" s="370">
        <v>2133527655.2210073</v>
      </c>
      <c r="D15" s="370"/>
      <c r="E15" s="371">
        <v>2133527655.2210073</v>
      </c>
      <c r="F15" s="7"/>
    </row>
    <row r="16" spans="1:7">
      <c r="A16" s="188">
        <v>7</v>
      </c>
      <c r="B16" s="197" t="s">
        <v>43</v>
      </c>
      <c r="C16" s="370">
        <v>41239614.161000006</v>
      </c>
      <c r="D16" s="370"/>
      <c r="E16" s="371">
        <v>41239614.161000006</v>
      </c>
      <c r="F16" s="7"/>
    </row>
    <row r="17" spans="1:7">
      <c r="A17" s="188">
        <v>8</v>
      </c>
      <c r="B17" s="197" t="s">
        <v>198</v>
      </c>
      <c r="C17" s="370">
        <v>162037.742</v>
      </c>
      <c r="D17" s="370"/>
      <c r="E17" s="371">
        <v>162037.742</v>
      </c>
      <c r="F17" s="189"/>
      <c r="G17" s="29"/>
    </row>
    <row r="18" spans="1:7">
      <c r="A18" s="188">
        <v>9</v>
      </c>
      <c r="B18" s="197" t="s">
        <v>44</v>
      </c>
      <c r="C18" s="370">
        <v>106733.3</v>
      </c>
      <c r="D18" s="370">
        <v>106733</v>
      </c>
      <c r="E18" s="371">
        <v>0.30000000000291038</v>
      </c>
      <c r="F18" s="7"/>
      <c r="G18" s="29"/>
    </row>
    <row r="19" spans="1:7">
      <c r="A19" s="188">
        <v>10</v>
      </c>
      <c r="B19" s="197" t="s">
        <v>45</v>
      </c>
      <c r="C19" s="370">
        <v>236991320.08000001</v>
      </c>
      <c r="D19" s="370">
        <v>91125375.75</v>
      </c>
      <c r="E19" s="371">
        <v>145865944.33000001</v>
      </c>
      <c r="F19" s="7"/>
      <c r="G19" s="29"/>
    </row>
    <row r="20" spans="1:7">
      <c r="A20" s="188">
        <v>11</v>
      </c>
      <c r="B20" s="197" t="s">
        <v>46</v>
      </c>
      <c r="C20" s="370">
        <v>68707621.393999994</v>
      </c>
      <c r="D20" s="370"/>
      <c r="E20" s="371">
        <v>68707621.393999994</v>
      </c>
      <c r="F20" s="7"/>
    </row>
    <row r="21" spans="1:7" ht="26.25" thickBot="1">
      <c r="A21" s="117"/>
      <c r="B21" s="190" t="s">
        <v>356</v>
      </c>
      <c r="C21" s="139">
        <f>SUM(C8:C12, C15:C20)</f>
        <v>3250392527.8400073</v>
      </c>
      <c r="D21" s="139">
        <f>SUM(D8:D12, D15:D20)</f>
        <v>91232108.75</v>
      </c>
      <c r="E21" s="200">
        <f>SUM(E8:E12, E15:E20)</f>
        <v>3159160419.0900073</v>
      </c>
    </row>
    <row r="22" spans="1:7">
      <c r="A22" s="5"/>
      <c r="B22" s="5"/>
      <c r="C22" s="5"/>
      <c r="D22" s="5"/>
      <c r="E22" s="5"/>
    </row>
    <row r="23" spans="1:7">
      <c r="A23" s="5"/>
      <c r="B23" s="5"/>
      <c r="C23" s="5"/>
      <c r="D23" s="5"/>
      <c r="E23" s="5"/>
    </row>
    <row r="25" spans="1:7" s="4" customFormat="1">
      <c r="B25" s="30"/>
      <c r="F25" s="5"/>
      <c r="G25" s="5"/>
    </row>
    <row r="26" spans="1:7" s="4" customFormat="1">
      <c r="B26" s="30"/>
      <c r="F26" s="5"/>
      <c r="G26" s="5"/>
    </row>
    <row r="27" spans="1:7" s="4" customFormat="1">
      <c r="B27" s="30"/>
      <c r="F27" s="5"/>
      <c r="G27" s="5"/>
    </row>
    <row r="28" spans="1:7" s="4" customFormat="1">
      <c r="B28" s="30"/>
      <c r="F28" s="5"/>
      <c r="G28" s="5"/>
    </row>
    <row r="29" spans="1:7" s="4" customFormat="1">
      <c r="B29" s="30"/>
      <c r="F29" s="5"/>
      <c r="G29" s="5"/>
    </row>
    <row r="30" spans="1:7" s="4" customFormat="1">
      <c r="B30" s="30"/>
      <c r="F30" s="5"/>
      <c r="G30" s="5"/>
    </row>
    <row r="31" spans="1:7" s="4" customFormat="1">
      <c r="B31" s="30"/>
      <c r="F31" s="5"/>
      <c r="G31" s="5"/>
    </row>
    <row r="32" spans="1:7" s="4" customFormat="1">
      <c r="B32" s="30"/>
      <c r="F32" s="5"/>
      <c r="G32" s="5"/>
    </row>
    <row r="33" spans="2:7" s="4" customFormat="1">
      <c r="B33" s="30"/>
      <c r="F33" s="5"/>
      <c r="G33" s="5"/>
    </row>
    <row r="34" spans="2:7" s="4" customFormat="1">
      <c r="B34" s="30"/>
      <c r="F34" s="5"/>
      <c r="G34" s="5"/>
    </row>
    <row r="35" spans="2:7" s="4" customFormat="1">
      <c r="B35" s="30"/>
      <c r="F35" s="5"/>
      <c r="G35" s="5"/>
    </row>
    <row r="36" spans="2:7" s="4" customFormat="1">
      <c r="B36" s="30"/>
      <c r="F36" s="5"/>
      <c r="G36" s="5"/>
    </row>
    <row r="37" spans="2:7" s="4" customFormat="1">
      <c r="B37" s="30"/>
      <c r="F37" s="5"/>
      <c r="G37" s="5"/>
    </row>
  </sheetData>
  <mergeCells count="4">
    <mergeCell ref="B6:B7"/>
    <mergeCell ref="C6:C7"/>
    <mergeCell ref="D6:E6"/>
    <mergeCell ref="B4:E4"/>
  </mergeCells>
  <pageMargins left="0.7" right="0.7" top="0.75" bottom="0.75" header="0.3" footer="0.3"/>
  <pageSetup paperSize="9" scale="5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G25" sqref="G25"/>
      <selection pane="topRight" activeCell="G25" sqref="G25"/>
      <selection pane="bottomLeft" activeCell="G25" sqref="G25"/>
      <selection pane="bottomRight" activeCell="G25" sqref="G25"/>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"Liberty Bank"</v>
      </c>
    </row>
    <row r="2" spans="1:6" s="23" customFormat="1" ht="15.75" customHeight="1">
      <c r="A2" s="2" t="s">
        <v>31</v>
      </c>
      <c r="B2" s="358">
        <f>'1. key ratios '!B2</f>
        <v>44651</v>
      </c>
      <c r="C2" s="4"/>
      <c r="D2" s="4"/>
      <c r="E2" s="4"/>
      <c r="F2" s="4"/>
    </row>
    <row r="3" spans="1:6" s="23" customFormat="1" ht="15.75" customHeight="1">
      <c r="C3" s="4"/>
      <c r="D3" s="4"/>
      <c r="E3" s="4"/>
      <c r="F3" s="4"/>
    </row>
    <row r="4" spans="1:6" s="23" customFormat="1" ht="13.5" thickBot="1">
      <c r="A4" s="23" t="s">
        <v>85</v>
      </c>
      <c r="B4" s="191" t="s">
        <v>333</v>
      </c>
      <c r="C4" s="24" t="s">
        <v>73</v>
      </c>
      <c r="D4" s="4"/>
      <c r="E4" s="4"/>
      <c r="F4" s="4"/>
    </row>
    <row r="5" spans="1:6">
      <c r="A5" s="144">
        <v>1</v>
      </c>
      <c r="B5" s="192" t="s">
        <v>355</v>
      </c>
      <c r="C5" s="145">
        <f>'7. LI1 '!E21</f>
        <v>3159160419.0900073</v>
      </c>
    </row>
    <row r="6" spans="1:6" s="146" customFormat="1">
      <c r="A6" s="31">
        <v>2.1</v>
      </c>
      <c r="B6" s="141" t="s">
        <v>334</v>
      </c>
      <c r="C6" s="105">
        <v>200674909.43370602</v>
      </c>
    </row>
    <row r="7" spans="1:6" s="15" customFormat="1" outlineLevel="1">
      <c r="A7" s="10">
        <v>2.2000000000000002</v>
      </c>
      <c r="B7" s="11" t="s">
        <v>335</v>
      </c>
      <c r="C7" s="147">
        <v>259850596</v>
      </c>
    </row>
    <row r="8" spans="1:6" s="15" customFormat="1" ht="25.5">
      <c r="A8" s="10">
        <v>3</v>
      </c>
      <c r="B8" s="142" t="s">
        <v>336</v>
      </c>
      <c r="C8" s="148">
        <f>SUM(C5:C7)</f>
        <v>3619685924.5237131</v>
      </c>
    </row>
    <row r="9" spans="1:6" s="146" customFormat="1">
      <c r="A9" s="31">
        <v>4</v>
      </c>
      <c r="B9" s="33" t="s">
        <v>87</v>
      </c>
      <c r="C9" s="105">
        <v>40849468.929000691</v>
      </c>
    </row>
    <row r="10" spans="1:6" s="15" customFormat="1" outlineLevel="1">
      <c r="A10" s="10">
        <v>5.0999999999999996</v>
      </c>
      <c r="B10" s="11" t="s">
        <v>337</v>
      </c>
      <c r="C10" s="147">
        <v>-141651142.38177502</v>
      </c>
    </row>
    <row r="11" spans="1:6" s="15" customFormat="1" outlineLevel="1">
      <c r="A11" s="10">
        <v>5.2</v>
      </c>
      <c r="B11" s="11" t="s">
        <v>338</v>
      </c>
      <c r="C11" s="147">
        <v>-245109070.49000001</v>
      </c>
    </row>
    <row r="12" spans="1:6" s="15" customFormat="1">
      <c r="A12" s="10">
        <v>6</v>
      </c>
      <c r="B12" s="140" t="s">
        <v>482</v>
      </c>
      <c r="C12" s="147"/>
    </row>
    <row r="13" spans="1:6" s="15" customFormat="1" ht="13.5" thickBot="1">
      <c r="A13" s="12">
        <v>7</v>
      </c>
      <c r="B13" s="143" t="s">
        <v>284</v>
      </c>
      <c r="C13" s="149">
        <f>SUM(C8:C12)</f>
        <v>3273775180.5809393</v>
      </c>
    </row>
    <row r="15" spans="1:6" ht="25.5">
      <c r="A15" s="161"/>
      <c r="B15" s="16" t="s">
        <v>483</v>
      </c>
    </row>
    <row r="16" spans="1:6">
      <c r="A16" s="161"/>
      <c r="B16" s="161"/>
    </row>
    <row r="17" spans="1:5" ht="15">
      <c r="A17" s="156"/>
      <c r="B17" s="157"/>
      <c r="C17" s="161"/>
      <c r="D17" s="161"/>
      <c r="E17" s="161"/>
    </row>
    <row r="18" spans="1:5" ht="15">
      <c r="A18" s="162"/>
      <c r="B18" s="163"/>
      <c r="C18" s="161"/>
      <c r="D18" s="161"/>
      <c r="E18" s="161"/>
    </row>
    <row r="19" spans="1:5">
      <c r="A19" s="164"/>
      <c r="B19" s="158"/>
      <c r="C19" s="161"/>
      <c r="D19" s="161"/>
      <c r="E19" s="161"/>
    </row>
    <row r="20" spans="1:5">
      <c r="A20" s="165"/>
      <c r="B20" s="159"/>
      <c r="C20" s="161"/>
      <c r="D20" s="161"/>
      <c r="E20" s="161"/>
    </row>
    <row r="21" spans="1:5">
      <c r="A21" s="165"/>
      <c r="B21" s="163"/>
      <c r="C21" s="161"/>
      <c r="D21" s="161"/>
      <c r="E21" s="161"/>
    </row>
    <row r="22" spans="1:5">
      <c r="A22" s="164"/>
      <c r="B22" s="160"/>
      <c r="C22" s="161"/>
      <c r="D22" s="161"/>
      <c r="E22" s="161"/>
    </row>
    <row r="23" spans="1:5">
      <c r="A23" s="165"/>
      <c r="B23" s="159"/>
      <c r="C23" s="161"/>
      <c r="D23" s="161"/>
      <c r="E23" s="161"/>
    </row>
    <row r="24" spans="1:5">
      <c r="A24" s="165"/>
      <c r="B24" s="159"/>
      <c r="C24" s="161"/>
      <c r="D24" s="161"/>
      <c r="E24" s="161"/>
    </row>
    <row r="25" spans="1:5">
      <c r="A25" s="165"/>
      <c r="B25" s="166"/>
      <c r="C25" s="161"/>
      <c r="D25" s="161"/>
      <c r="E25" s="161"/>
    </row>
    <row r="26" spans="1:5">
      <c r="A26" s="165"/>
      <c r="B26" s="163"/>
      <c r="C26" s="161"/>
      <c r="D26" s="161"/>
      <c r="E26" s="161"/>
    </row>
    <row r="27" spans="1:5">
      <c r="A27" s="161"/>
      <c r="B27" s="167"/>
      <c r="C27" s="161"/>
      <c r="D27" s="161"/>
      <c r="E27" s="161"/>
    </row>
    <row r="28" spans="1:5">
      <c r="A28" s="161"/>
      <c r="B28" s="167"/>
      <c r="C28" s="161"/>
      <c r="D28" s="161"/>
      <c r="E28" s="161"/>
    </row>
    <row r="29" spans="1:5">
      <c r="A29" s="161"/>
      <c r="B29" s="167"/>
      <c r="C29" s="161"/>
      <c r="D29" s="161"/>
      <c r="E29" s="161"/>
    </row>
    <row r="30" spans="1:5">
      <c r="A30" s="161"/>
      <c r="B30" s="167"/>
      <c r="C30" s="161"/>
      <c r="D30" s="161"/>
      <c r="E30" s="161"/>
    </row>
    <row r="31" spans="1:5">
      <c r="A31" s="161"/>
      <c r="B31" s="167"/>
      <c r="C31" s="161"/>
      <c r="D31" s="161"/>
      <c r="E31" s="161"/>
    </row>
    <row r="32" spans="1:5">
      <c r="A32" s="161"/>
      <c r="B32" s="167"/>
      <c r="C32" s="161"/>
      <c r="D32" s="161"/>
      <c r="E32" s="161"/>
    </row>
    <row r="33" spans="1:5">
      <c r="A33" s="161"/>
      <c r="B33" s="167"/>
      <c r="C33" s="161"/>
      <c r="D33" s="161"/>
      <c r="E33" s="161"/>
    </row>
  </sheetData>
  <pageMargins left="0.7" right="0.7" top="0.75" bottom="0.75" header="0.3" footer="0.3"/>
  <pageSetup paperSize="9" scale="57"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1ykRjArZs+V7DKjkyX+jbsQQswIXy/F2t1PF/wz+4r4=</DigestValue>
    </Reference>
    <Reference Type="http://www.w3.org/2000/09/xmldsig#Object" URI="#idOfficeObject">
      <DigestMethod Algorithm="http://www.w3.org/2001/04/xmlenc#sha256"/>
      <DigestValue>FeEqnTBpDzX1idQIcPr0AaFf/pD0kqcDCadhDNsOLNY=</DigestValue>
    </Reference>
    <Reference Type="http://uri.etsi.org/01903#SignedProperties" URI="#idSignedProperties">
      <Transforms>
        <Transform Algorithm="http://www.w3.org/TR/2001/REC-xml-c14n-20010315"/>
      </Transforms>
      <DigestMethod Algorithm="http://www.w3.org/2001/04/xmlenc#sha256"/>
      <DigestValue>q4A1gfwG5BK+sJuHXmNgxqdf2Kws74xBEx7lky1LOSo=</DigestValue>
    </Reference>
  </SignedInfo>
  <SignatureValue>YYYP3fZNEzHFJh1JLNE+/Lk7wOYyoh9TfW6Pgtns+rkWt1NTwMsAyfz1I0dhHeYLYZQ9e+h2qqYt
wV9nvKkTjxz2AQqGDoI4D72MaLYvABAbEXFzdHenkEA3nRgqbDLFgcRZ1hr8udn0puFCP0LPuvbr
jYRHUOWgazkOhSBB1DyodvZU2AGKv7zZWhFgKQgwm57T6VOCA0iFgcfstPMf6KvJr/HmKm8U+HR+
RVpJpCRxPzN6iISKPo4l21Qlv8xXr34OHjB3L/MVwjb9rTXeZJ69eN3ngg2hZjF0MEAt3vxPsO5C
tXulXy8qEFx7RPwE5bCM77oxha7WUIpx+XD/3Q==</SignatureValue>
  <KeyInfo>
    <X509Data>
      <X509Certificate>MIIGQjCCBSqgAwIBAgIKOn6eJwADAAIBWTANBgkqhkiG9w0BAQsFADBKMRIwEAYKCZImiZPyLGQBGRYCZ2UxEzARBgoJkiaJk/IsZAEZFgNuYmcxHzAdBgNVBAMTFk5CRyBDbGFzcyAyIElOVCBTdWIgQ0EwHhcNMjExMjIyMTExNTM3WhcNMjMxMjIyMTExNTM3WjBAMRgwFgYDVQQKEw9KU0MgTGliZXR5IEJhbmsxJDAiBgNVBAMTG0JMQiAtIFZha2h0YW5nIEJhYnVuYXNodmlsaTCCASIwDQYJKoZIhvcNAQEBBQADggEPADCCAQoCggEBANyuHSUxKJTwwcfsjkMI0gYutOafbUX7aCogdRK4+LH2mxoMQldS2SK4ou1++u+pE3m3ievvC7yng68JoezFFHHmzRspmEWlW7OnNH3zPzBx99ySvIrtYPh2jLXK72hJr+gr1ME+tciCP9BgishijwNmbFzsxFxYGtw5duZH+p38h+k5OawOjWEzWsGm0+g4MqSgT3MNnTpuCTVgr9Uo0U1HjJhQ784sMkZ43Qs/p819tjmV+87MbSfzMKKP/l/f+Z2Fp9BNJR/0zjw1zi6zkGqzIZeJl8vzW81HPrk75IwRCa3BprpmMMtEmmJUSsaxUAVDlVUpLMQL3VAADOMrZlUCAwEAAaOCAzIwggMuMDwGCSsGAQQBgjcVBwQvMC0GJSsGAQQBgjcVCOayYION9USGgZkJg7ihSoO+hHEEg8SRM4SDiF0CAWQCASMwHQYDVR0lBBYwFAYIKwYBBQUHAwIGCCsGAQUFBwMEMAsGA1UdDwQEAwIHgDAnBgkrBgEEAYI3FQoEGjAYMAoGCCsGAQUFBwMCMAoGCCsGAQUFBwMEMB0GA1UdDgQWBBQbTqosdHoBZ5EWiNkD/3FfgwZF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I135fNK10DAwJc6+EIAH4GvaCS+/GWsI/kl7Vy0cFLeZrXonWVXYv1ckEoSLHbM04CM2ZavvrpJOaP7lQIsHG6bycsMXvkp5G7IRCsU3A7PVTlphRljjsYyNC4YdFrSje/B9yf45N0OxekjqAzUFoHgxQi5mwqsTgCOKAD9RQsEshQrPh69OLyJdjjZSDACGwY2hkYrhvuMB+B8/20atwpNO5OSkRt/7XuKW0vwqad2cTjWbUsp/odAg2jNWzRNTZkyN/EHDfrTXj5ubNTiNTD4ITg87cokFIl2G7l3ogLzj67H/ibMjbSQ12vikMzKu6nug1gIJ6P2nNJ810xCiw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5Bd07ivBuPDGD65FIm1bWQ94ISOD01hNltkptdhtB0k=</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tDdUBmWNP9xCstwpbGLdrMlmQCEa6Zo24Os7Zg1h+Cg=</DigestValue>
      </Reference>
      <Reference URI="/xl/printerSettings/printerSettings10.bin?ContentType=application/vnd.openxmlformats-officedocument.spreadsheetml.printerSettings">
        <DigestMethod Algorithm="http://www.w3.org/2001/04/xmlenc#sha256"/>
        <DigestValue>9VA/MHCXt9APIeJlV77yAeAJ4cl5XgZiGmw5J2+3L1A=</DigestValue>
      </Reference>
      <Reference URI="/xl/printerSettings/printerSettings11.bin?ContentType=application/vnd.openxmlformats-officedocument.spreadsheetml.printerSettings">
        <DigestMethod Algorithm="http://www.w3.org/2001/04/xmlenc#sha256"/>
        <DigestValue>tDdUBmWNP9xCstwpbGLdrMlmQCEa6Zo24Os7Zg1h+Cg=</DigestValue>
      </Reference>
      <Reference URI="/xl/printerSettings/printerSettings12.bin?ContentType=application/vnd.openxmlformats-officedocument.spreadsheetml.printerSettings">
        <DigestMethod Algorithm="http://www.w3.org/2001/04/xmlenc#sha256"/>
        <DigestValue>tDdUBmWNP9xCstwpbGLdrMlmQCEa6Zo24Os7Zg1h+Cg=</DigestValue>
      </Reference>
      <Reference URI="/xl/printerSettings/printerSettings13.bin?ContentType=application/vnd.openxmlformats-officedocument.spreadsheetml.printerSettings">
        <DigestMethod Algorithm="http://www.w3.org/2001/04/xmlenc#sha256"/>
        <DigestValue>tDdUBmWNP9xCstwpbGLdrMlmQCEa6Zo24Os7Zg1h+Cg=</DigestValue>
      </Reference>
      <Reference URI="/xl/printerSettings/printerSettings14.bin?ContentType=application/vnd.openxmlformats-officedocument.spreadsheetml.printerSettings">
        <DigestMethod Algorithm="http://www.w3.org/2001/04/xmlenc#sha256"/>
        <DigestValue>tDdUBmWNP9xCstwpbGLdrMlmQCEa6Zo24Os7Zg1h+Cg=</DigestValue>
      </Reference>
      <Reference URI="/xl/printerSettings/printerSettings15.bin?ContentType=application/vnd.openxmlformats-officedocument.spreadsheetml.printerSettings">
        <DigestMethod Algorithm="http://www.w3.org/2001/04/xmlenc#sha256"/>
        <DigestValue>tDdUBmWNP9xCstwpbGLdrMlmQCEa6Zo24Os7Zg1h+Cg=</DigestValue>
      </Reference>
      <Reference URI="/xl/printerSettings/printerSettings16.bin?ContentType=application/vnd.openxmlformats-officedocument.spreadsheetml.printerSettings">
        <DigestMethod Algorithm="http://www.w3.org/2001/04/xmlenc#sha256"/>
        <DigestValue>tDdUBmWNP9xCstwpbGLdrMlmQCEa6Zo24Os7Zg1h+Cg=</DigestValue>
      </Reference>
      <Reference URI="/xl/printerSettings/printerSettings17.bin?ContentType=application/vnd.openxmlformats-officedocument.spreadsheetml.printerSettings">
        <DigestMethod Algorithm="http://www.w3.org/2001/04/xmlenc#sha256"/>
        <DigestValue>tDdUBmWNP9xCstwpbGLdrMlmQCEa6Zo24Os7Zg1h+Cg=</DigestValue>
      </Reference>
      <Reference URI="/xl/printerSettings/printerSettings18.bin?ContentType=application/vnd.openxmlformats-officedocument.spreadsheetml.printerSettings">
        <DigestMethod Algorithm="http://www.w3.org/2001/04/xmlenc#sha256"/>
        <DigestValue>tDdUBmWNP9xCstwpbGLdrMlmQCEa6Zo24Os7Zg1h+Cg=</DigestValue>
      </Reference>
      <Reference URI="/xl/printerSettings/printerSettings19.bin?ContentType=application/vnd.openxmlformats-officedocument.spreadsheetml.printerSettings">
        <DigestMethod Algorithm="http://www.w3.org/2001/04/xmlenc#sha256"/>
        <DigestValue>tDdUBmWNP9xCstwpbGLdrMlmQCEa6Zo24Os7Zg1h+Cg=</DigestValue>
      </Reference>
      <Reference URI="/xl/printerSettings/printerSettings2.bin?ContentType=application/vnd.openxmlformats-officedocument.spreadsheetml.printerSettings">
        <DigestMethod Algorithm="http://www.w3.org/2001/04/xmlenc#sha256"/>
        <DigestValue>tDdUBmWNP9xCstwpbGLdrMlmQCEa6Zo24Os7Zg1h+Cg=</DigestValue>
      </Reference>
      <Reference URI="/xl/printerSettings/printerSettings20.bin?ContentType=application/vnd.openxmlformats-officedocument.spreadsheetml.printerSettings">
        <DigestMethod Algorithm="http://www.w3.org/2001/04/xmlenc#sha256"/>
        <DigestValue>tDdUBmWNP9xCstwpbGLdrMlmQCEa6Zo24Os7Zg1h+Cg=</DigestValue>
      </Reference>
      <Reference URI="/xl/printerSettings/printerSettings21.bin?ContentType=application/vnd.openxmlformats-officedocument.spreadsheetml.printerSettings">
        <DigestMethod Algorithm="http://www.w3.org/2001/04/xmlenc#sha256"/>
        <DigestValue>QhwCuyEWPywnZHNk2M6bJ9E9A/D+8Ayde/x4y8pjQDw=</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QhwCuyEWPywnZHNk2M6bJ9E9A/D+8Ayde/x4y8pjQDw=</DigestValue>
      </Reference>
      <Reference URI="/xl/printerSettings/printerSettings24.bin?ContentType=application/vnd.openxmlformats-officedocument.spreadsheetml.printerSettings">
        <DigestMethod Algorithm="http://www.w3.org/2001/04/xmlenc#sha256"/>
        <DigestValue>tDdUBmWNP9xCstwpbGLdrMlmQCEa6Zo24Os7Zg1h+Cg=</DigestValue>
      </Reference>
      <Reference URI="/xl/printerSettings/printerSettings25.bin?ContentType=application/vnd.openxmlformats-officedocument.spreadsheetml.printerSettings">
        <DigestMethod Algorithm="http://www.w3.org/2001/04/xmlenc#sha256"/>
        <DigestValue>QhwCuyEWPywnZHNk2M6bJ9E9A/D+8Ayde/x4y8pjQDw=</DigestValue>
      </Reference>
      <Reference URI="/xl/printerSettings/printerSettings26.bin?ContentType=application/vnd.openxmlformats-officedocument.spreadsheetml.printerSettings">
        <DigestMethod Algorithm="http://www.w3.org/2001/04/xmlenc#sha256"/>
        <DigestValue>QhwCuyEWPywnZHNk2M6bJ9E9A/D+8Ayde/x4y8pjQDw=</DigestValue>
      </Reference>
      <Reference URI="/xl/printerSettings/printerSettings27.bin?ContentType=application/vnd.openxmlformats-officedocument.spreadsheetml.printerSettings">
        <DigestMethod Algorithm="http://www.w3.org/2001/04/xmlenc#sha256"/>
        <DigestValue>QhwCuyEWPywnZHNk2M6bJ9E9A/D+8Ayde/x4y8pjQDw=</DigestValue>
      </Reference>
      <Reference URI="/xl/printerSettings/printerSettings28.bin?ContentType=application/vnd.openxmlformats-officedocument.spreadsheetml.printerSettings">
        <DigestMethod Algorithm="http://www.w3.org/2001/04/xmlenc#sha256"/>
        <DigestValue>QhwCuyEWPywnZHNk2M6bJ9E9A/D+8Ayde/x4y8pjQDw=</DigestValue>
      </Reference>
      <Reference URI="/xl/printerSettings/printerSettings29.bin?ContentType=application/vnd.openxmlformats-officedocument.spreadsheetml.printerSettings">
        <DigestMethod Algorithm="http://www.w3.org/2001/04/xmlenc#sha256"/>
        <DigestValue>tDdUBmWNP9xCstwpbGLdrMlmQCEa6Zo24Os7Zg1h+Cg=</DigestValue>
      </Reference>
      <Reference URI="/xl/printerSettings/printerSettings3.bin?ContentType=application/vnd.openxmlformats-officedocument.spreadsheetml.printerSettings">
        <DigestMethod Algorithm="http://www.w3.org/2001/04/xmlenc#sha256"/>
        <DigestValue>tDdUBmWNP9xCstwpbGLdrMlmQCEa6Zo24Os7Zg1h+Cg=</DigestValue>
      </Reference>
      <Reference URI="/xl/printerSettings/printerSettings4.bin?ContentType=application/vnd.openxmlformats-officedocument.spreadsheetml.printerSettings">
        <DigestMethod Algorithm="http://www.w3.org/2001/04/xmlenc#sha256"/>
        <DigestValue>tDdUBmWNP9xCstwpbGLdrMlmQCEa6Zo24Os7Zg1h+Cg=</DigestValue>
      </Reference>
      <Reference URI="/xl/printerSettings/printerSettings5.bin?ContentType=application/vnd.openxmlformats-officedocument.spreadsheetml.printerSettings">
        <DigestMethod Algorithm="http://www.w3.org/2001/04/xmlenc#sha256"/>
        <DigestValue>tDdUBmWNP9xCstwpbGLdrMlmQCEa6Zo24Os7Zg1h+Cg=</DigestValue>
      </Reference>
      <Reference URI="/xl/printerSettings/printerSettings6.bin?ContentType=application/vnd.openxmlformats-officedocument.spreadsheetml.printerSettings">
        <DigestMethod Algorithm="http://www.w3.org/2001/04/xmlenc#sha256"/>
        <DigestValue>tDdUBmWNP9xCstwpbGLdrMlmQCEa6Zo24Os7Zg1h+Cg=</DigestValue>
      </Reference>
      <Reference URI="/xl/printerSettings/printerSettings7.bin?ContentType=application/vnd.openxmlformats-officedocument.spreadsheetml.printerSettings">
        <DigestMethod Algorithm="http://www.w3.org/2001/04/xmlenc#sha256"/>
        <DigestValue>tDdUBmWNP9xCstwpbGLdrMlmQCEa6Zo24Os7Zg1h+Cg=</DigestValue>
      </Reference>
      <Reference URI="/xl/printerSettings/printerSettings8.bin?ContentType=application/vnd.openxmlformats-officedocument.spreadsheetml.printerSettings">
        <DigestMethod Algorithm="http://www.w3.org/2001/04/xmlenc#sha256"/>
        <DigestValue>tDdUBmWNP9xCstwpbGLdrMlmQCEa6Zo24Os7Zg1h+Cg=</DigestValue>
      </Reference>
      <Reference URI="/xl/printerSettings/printerSettings9.bin?ContentType=application/vnd.openxmlformats-officedocument.spreadsheetml.printerSettings">
        <DigestMethod Algorithm="http://www.w3.org/2001/04/xmlenc#sha256"/>
        <DigestValue>tDdUBmWNP9xCstwpbGLdrMlmQCEa6Zo24Os7Zg1h+Cg=</DigestValue>
      </Reference>
      <Reference URI="/xl/sharedStrings.xml?ContentType=application/vnd.openxmlformats-officedocument.spreadsheetml.sharedStrings+xml">
        <DigestMethod Algorithm="http://www.w3.org/2001/04/xmlenc#sha256"/>
        <DigestValue>LME7q744NSo8+MYye8pC7p31g/FA91T3/iXX4+dWmiE=</DigestValue>
      </Reference>
      <Reference URI="/xl/styles.xml?ContentType=application/vnd.openxmlformats-officedocument.spreadsheetml.styles+xml">
        <DigestMethod Algorithm="http://www.w3.org/2001/04/xmlenc#sha256"/>
        <DigestValue>NurjiIGOuDl6fJhWskpVl1bBYonICpOZXNdibw8noKI=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VX/5OFEQXmLShThXBn97X6n4uHMmCDCVrgzd29o89zI=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fH0mp67C16BnP1GcaAkyePaC3awBWsQ70+hG9F+ipvM=</DigestValue>
      </Reference>
      <Reference URI="/xl/worksheets/sheet10.xml?ContentType=application/vnd.openxmlformats-officedocument.spreadsheetml.worksheet+xml">
        <DigestMethod Algorithm="http://www.w3.org/2001/04/xmlenc#sha256"/>
        <DigestValue>b7lDbpK5kizzxuc6VSTzxsA1D1lSS+esXR6Z+pO2LWs=</DigestValue>
      </Reference>
      <Reference URI="/xl/worksheets/sheet11.xml?ContentType=application/vnd.openxmlformats-officedocument.spreadsheetml.worksheet+xml">
        <DigestMethod Algorithm="http://www.w3.org/2001/04/xmlenc#sha256"/>
        <DigestValue>CXwi+821eVWFfSVMkhYbuRZjLXQWN0PQU1scUFj2m48=</DigestValue>
      </Reference>
      <Reference URI="/xl/worksheets/sheet12.xml?ContentType=application/vnd.openxmlformats-officedocument.spreadsheetml.worksheet+xml">
        <DigestMethod Algorithm="http://www.w3.org/2001/04/xmlenc#sha256"/>
        <DigestValue>Hk75kT/ZQ1eoX7K8k6JP7VJ5+8lMYq0jayG1sEdZjho=</DigestValue>
      </Reference>
      <Reference URI="/xl/worksheets/sheet13.xml?ContentType=application/vnd.openxmlformats-officedocument.spreadsheetml.worksheet+xml">
        <DigestMethod Algorithm="http://www.w3.org/2001/04/xmlenc#sha256"/>
        <DigestValue>ybSEhzMykwTVf99foV7Txk88D1jfif4adi2Te8k+Kws=</DigestValue>
      </Reference>
      <Reference URI="/xl/worksheets/sheet14.xml?ContentType=application/vnd.openxmlformats-officedocument.spreadsheetml.worksheet+xml">
        <DigestMethod Algorithm="http://www.w3.org/2001/04/xmlenc#sha256"/>
        <DigestValue>8j7stJlcw8YPJp3Iw2Rv6Fham0ANNQdoBVEdJCEMmKI=</DigestValue>
      </Reference>
      <Reference URI="/xl/worksheets/sheet15.xml?ContentType=application/vnd.openxmlformats-officedocument.spreadsheetml.worksheet+xml">
        <DigestMethod Algorithm="http://www.w3.org/2001/04/xmlenc#sha256"/>
        <DigestValue>5WNASc9fgafq/4X/FDzhrU6OBsfe+IYLPua+JGZnwqU=</DigestValue>
      </Reference>
      <Reference URI="/xl/worksheets/sheet16.xml?ContentType=application/vnd.openxmlformats-officedocument.spreadsheetml.worksheet+xml">
        <DigestMethod Algorithm="http://www.w3.org/2001/04/xmlenc#sha256"/>
        <DigestValue>aro8GY+hwEXkfruFJGTnN//kBkBv/9iSS8en4yhzO6E=</DigestValue>
      </Reference>
      <Reference URI="/xl/worksheets/sheet17.xml?ContentType=application/vnd.openxmlformats-officedocument.spreadsheetml.worksheet+xml">
        <DigestMethod Algorithm="http://www.w3.org/2001/04/xmlenc#sha256"/>
        <DigestValue>nW2mz1/b9d3NAnenvR7AOKMOWPUjEMdooxxXM7bxEwg=</DigestValue>
      </Reference>
      <Reference URI="/xl/worksheets/sheet18.xml?ContentType=application/vnd.openxmlformats-officedocument.spreadsheetml.worksheet+xml">
        <DigestMethod Algorithm="http://www.w3.org/2001/04/xmlenc#sha256"/>
        <DigestValue>Y+myydv9Ne9dVoDKhjBrrFhgFtMejuuJZvliDfBPqmU=</DigestValue>
      </Reference>
      <Reference URI="/xl/worksheets/sheet19.xml?ContentType=application/vnd.openxmlformats-officedocument.spreadsheetml.worksheet+xml">
        <DigestMethod Algorithm="http://www.w3.org/2001/04/xmlenc#sha256"/>
        <DigestValue>G7pd3ytw/PJmMsH9uF1RkzVRv3QKedp400OXK17Dm70=</DigestValue>
      </Reference>
      <Reference URI="/xl/worksheets/sheet2.xml?ContentType=application/vnd.openxmlformats-officedocument.spreadsheetml.worksheet+xml">
        <DigestMethod Algorithm="http://www.w3.org/2001/04/xmlenc#sha256"/>
        <DigestValue>RVWXAmXQq4iinIC8DpQbHEu+dbY5zkCyZl3i1UOJxxg=</DigestValue>
      </Reference>
      <Reference URI="/xl/worksheets/sheet20.xml?ContentType=application/vnd.openxmlformats-officedocument.spreadsheetml.worksheet+xml">
        <DigestMethod Algorithm="http://www.w3.org/2001/04/xmlenc#sha256"/>
        <DigestValue>4Uz6PeC+HpV3vQeciFzYYMy4zbsazUBZtwbJ0InxSyw=</DigestValue>
      </Reference>
      <Reference URI="/xl/worksheets/sheet21.xml?ContentType=application/vnd.openxmlformats-officedocument.spreadsheetml.worksheet+xml">
        <DigestMethod Algorithm="http://www.w3.org/2001/04/xmlenc#sha256"/>
        <DigestValue>iQswWuCiVe2EcYgZ+vrsusjdPHJ7+upQMLJGAtIzI4I=</DigestValue>
      </Reference>
      <Reference URI="/xl/worksheets/sheet22.xml?ContentType=application/vnd.openxmlformats-officedocument.spreadsheetml.worksheet+xml">
        <DigestMethod Algorithm="http://www.w3.org/2001/04/xmlenc#sha256"/>
        <DigestValue>RMMpI0lk2+OMs6hfmTpNgXC2J0H6LS+fcH0T1RynYlw=</DigestValue>
      </Reference>
      <Reference URI="/xl/worksheets/sheet23.xml?ContentType=application/vnd.openxmlformats-officedocument.spreadsheetml.worksheet+xml">
        <DigestMethod Algorithm="http://www.w3.org/2001/04/xmlenc#sha256"/>
        <DigestValue>oUWntZHqutIetrhZKllt/HotYrkfcrHd2YF7tT0sMcs=</DigestValue>
      </Reference>
      <Reference URI="/xl/worksheets/sheet24.xml?ContentType=application/vnd.openxmlformats-officedocument.spreadsheetml.worksheet+xml">
        <DigestMethod Algorithm="http://www.w3.org/2001/04/xmlenc#sha256"/>
        <DigestValue>QNAi9vo4LMUWZNhSx76HDNAAUa+GxEKLrq/RZw/osh4=</DigestValue>
      </Reference>
      <Reference URI="/xl/worksheets/sheet25.xml?ContentType=application/vnd.openxmlformats-officedocument.spreadsheetml.worksheet+xml">
        <DigestMethod Algorithm="http://www.w3.org/2001/04/xmlenc#sha256"/>
        <DigestValue>232hg3gSTQF9pn/Ohi/rvmG0F+hEakYADW/SgdosTZ4=</DigestValue>
      </Reference>
      <Reference URI="/xl/worksheets/sheet26.xml?ContentType=application/vnd.openxmlformats-officedocument.spreadsheetml.worksheet+xml">
        <DigestMethod Algorithm="http://www.w3.org/2001/04/xmlenc#sha256"/>
        <DigestValue>RWQTxZ8oMVizHkGtIh4CHVKjUqCYV28I57S/1gQQPWQ=</DigestValue>
      </Reference>
      <Reference URI="/xl/worksheets/sheet27.xml?ContentType=application/vnd.openxmlformats-officedocument.spreadsheetml.worksheet+xml">
        <DigestMethod Algorithm="http://www.w3.org/2001/04/xmlenc#sha256"/>
        <DigestValue>FAjBM04VPdonsG48WmMWLJrXavvhGwC216maByuVt60=</DigestValue>
      </Reference>
      <Reference URI="/xl/worksheets/sheet28.xml?ContentType=application/vnd.openxmlformats-officedocument.spreadsheetml.worksheet+xml">
        <DigestMethod Algorithm="http://www.w3.org/2001/04/xmlenc#sha256"/>
        <DigestValue>fkZENAowapv+w7Q2PRkQFjvJgA8slu6NIAfp+6jo9IA=</DigestValue>
      </Reference>
      <Reference URI="/xl/worksheets/sheet29.xml?ContentType=application/vnd.openxmlformats-officedocument.spreadsheetml.worksheet+xml">
        <DigestMethod Algorithm="http://www.w3.org/2001/04/xmlenc#sha256"/>
        <DigestValue>4sue+ywJB8MPg9wEYwo7q+orU8am+shBG01tGH0FjPs=</DigestValue>
      </Reference>
      <Reference URI="/xl/worksheets/sheet3.xml?ContentType=application/vnd.openxmlformats-officedocument.spreadsheetml.worksheet+xml">
        <DigestMethod Algorithm="http://www.w3.org/2001/04/xmlenc#sha256"/>
        <DigestValue>VvGBSGMLT5QZ96i09Hpe5ooj3mUqGo4Jra2Xf2H15As=</DigestValue>
      </Reference>
      <Reference URI="/xl/worksheets/sheet4.xml?ContentType=application/vnd.openxmlformats-officedocument.spreadsheetml.worksheet+xml">
        <DigestMethod Algorithm="http://www.w3.org/2001/04/xmlenc#sha256"/>
        <DigestValue>rWSonWAEiKIUCBhPn1mbq/xv7MeesCKqXmU7dsBk+Ho=</DigestValue>
      </Reference>
      <Reference URI="/xl/worksheets/sheet5.xml?ContentType=application/vnd.openxmlformats-officedocument.spreadsheetml.worksheet+xml">
        <DigestMethod Algorithm="http://www.w3.org/2001/04/xmlenc#sha256"/>
        <DigestValue>mjyFz8t54bCk7fr223hs24dfX42NsghbVLdVJT5tdx0=</DigestValue>
      </Reference>
      <Reference URI="/xl/worksheets/sheet6.xml?ContentType=application/vnd.openxmlformats-officedocument.spreadsheetml.worksheet+xml">
        <DigestMethod Algorithm="http://www.w3.org/2001/04/xmlenc#sha256"/>
        <DigestValue>mtKJPqZQsk9Qwsee+5MXW14yp8lzDe33vQVP8lryO5o=</DigestValue>
      </Reference>
      <Reference URI="/xl/worksheets/sheet7.xml?ContentType=application/vnd.openxmlformats-officedocument.spreadsheetml.worksheet+xml">
        <DigestMethod Algorithm="http://www.w3.org/2001/04/xmlenc#sha256"/>
        <DigestValue>dOrnNZUYUkGjH8d5IFKntxbsE0ecvaDhJ3bG6c1gRHA=</DigestValue>
      </Reference>
      <Reference URI="/xl/worksheets/sheet8.xml?ContentType=application/vnd.openxmlformats-officedocument.spreadsheetml.worksheet+xml">
        <DigestMethod Algorithm="http://www.w3.org/2001/04/xmlenc#sha256"/>
        <DigestValue>FdBfTY2Zruu7WK6wTHFUmyqLb8SCJWmkqZHwkDEK75o=</DigestValue>
      </Reference>
      <Reference URI="/xl/worksheets/sheet9.xml?ContentType=application/vnd.openxmlformats-officedocument.spreadsheetml.worksheet+xml">
        <DigestMethod Algorithm="http://www.w3.org/2001/04/xmlenc#sha256"/>
        <DigestValue>a9y5dq0U0DPC9PEUCI8hqYsgjFTT9hyUr9lEn4XN+ts=</DigestValue>
      </Reference>
    </Manifest>
    <SignatureProperties>
      <SignatureProperty Id="idSignatureTime" Target="#idPackageSignature">
        <mdssi:SignatureTime xmlns:mdssi="http://schemas.openxmlformats.org/package/2006/digital-signature">
          <mdssi:Format>YYYY-MM-DDThh:mm:ssTZD</mdssi:Format>
          <mdssi:Value>2022-07-22T17:48:11Z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2022-07-22T17:48:11Z</xd:SigningTime>
          <xd:SigningCertificate>
            <xd:Cert>
              <xd:CertDigest>
                <DigestMethod Algorithm="http://www.w3.org/2001/04/xmlenc#sha256"/>
                <DigestValue>7KERUnivDZR11aSRZd56anpQdD8zkZBizm72jymzNBs=</DigestValue>
              </xd:CertDigest>
              <xd:IssuerSerial>
                <X509IssuerName>CN=NBG Class 2 INT Sub CA, DC=nbg, DC=ge</X509IssuerName>
                <X509SerialNumber>276232941837121795260761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g/pJREIL40iSbS7q2WvkPhdbTrsNaMDdD7nIDk8enNc=</DigestValue>
    </Reference>
    <Reference Type="http://www.w3.org/2000/09/xmldsig#Object" URI="#idOfficeObject">
      <DigestMethod Algorithm="http://www.w3.org/2001/04/xmlenc#sha256"/>
      <DigestValue>FeEqnTBpDzX1idQIcPr0AaFf/pD0kqcDCadhDNsOLNY=</DigestValue>
    </Reference>
    <Reference Type="http://uri.etsi.org/01903#SignedProperties" URI="#idSignedProperties">
      <Transforms>
        <Transform Algorithm="http://www.w3.org/TR/2001/REC-xml-c14n-20010315"/>
      </Transforms>
      <DigestMethod Algorithm="http://www.w3.org/2001/04/xmlenc#sha256"/>
      <DigestValue>11MoIQsLM/sVm5TZQ3Mal/DSW96Pji3pgwTaCAUf6aE=</DigestValue>
    </Reference>
  </SignedInfo>
  <SignatureValue>RWQRPpYbY7QJ2AWvLGxssk0M+5qcTN7SMjsT73+AiGoVtmDSlawj7px+nkNnDhPPVwfPPp0eFqzu
Brb/wge1TnQuR+40tk9MjcCADB87syodnicjNY3XFv9fIYL6e4yqLhHGCMqJMVOaWQ5iK6itYfwx
mdsyEHuIF6vIFMu1u1MHfE56mu37AJb2LRV0Lu1+OQar6vgCE5/hgRdXn4MhRu97VuZBp6cokhI6
b/Ngja8uiBZMp0B4MIKEJF3sY7NcTzTMgMuSSs/IiLz7WTSBE/l5TqeBlYGRd080teeoj+zhVu1d
3sTo65tTU8R86z3K4zk5XQMlQoA/NA6uV4vHPg==</SignatureValue>
  <KeyInfo>
    <X509Data>
      <X509Certificate>MIIGPjCCBSagAwIBAgIKceS21gADAAHWTjANBgkqhkiG9w0BAQsFADBKMRIwEAYKCZImiZPyLGQBGRYCZ2UxEzARBgoJkiaJk/IsZAEZFgNuYmcxHzAdBgNVBAMTFk5CRyBDbGFzcyAyIElOVCBTdWIgQ0EwHhcNMjEwNDEyMDkwOTA0WhcNMjMwNDEyMDkwOTA0WjA8MRgwFgYDVQQKEw9KU0MgTGliZXR5IEJhbmsxIDAeBgNVBAMTF0JMQiAtIFRlb25hIEdpb3Jnb2JpYW5pMIIBIjANBgkqhkiG9w0BAQEFAAOCAQ8AMIIBCgKCAQEA8pM4wfd4iw4mZG1gDB6WXuTbyxasXtzDZlhBgGwSZ8qsccG/oyqAKwBtjPVmaRFCr35zPoTqaNU8gjUW9pl5GPbmmlZjesIz9kAe0eGWUSQFqZzLZbLGwNPn8kWPJ1th4bJe3oV3jLFxDAWfAqQecF2+gFV4ZbC2+hEVARI+MhGu08Q9tE1mXuh1MlEVQWt15Ik9ocPPmMbOLEy/WZ8gmiYBQXCsC2+4QEBRK9iNK17YUxHlzcUGacxSGWP286nDE2STlttsEHlAMS/2ilbkt9ZTe5cVzLKSlNJdoKfUHgBnOqvBdNxXDi9syEylnn8nguKwO4Bi5ZsBY5emcrub5QIDAQABo4IDMjCCAy4wPAYJKwYBBAGCNxUHBC8wLQYlKwYBBAGCNxUI5rJgg431RIaBmQmDuKFKg76EcQSDxJEzhIOIXQIBZAIBIzAdBgNVHSUEFjAUBggrBgEFBQcDAgYIKwYBBQUHAwQwCwYDVR0PBAQDAgeAMCcGCSsGAQQBgjcVCgQaMBgwCgYIKwYBBQUHAwIwCgYIKwYBBQUHAwQwHQYDVR0OBBYEFNrR1T2r2mjF2EBJdxwmpyxDWMdX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0neo2OnZfzYa0j3yQfby7jvUFy7uDnLQgeJpEAfpRNS59aXMqExDDZzhWgrQzsbYYHHug8honqIwA96Ov1nwkVO7CWZYPwMmTZjceqUnERLncdDfkDZlTFGxEonkjWNS6XT49kX31/nDG8FRF6lQk1w3sI7Uwc7YMPsFw674T3OjkKfCL+aJpiWDDLhKibmSVgpMvzJA0+wOxYQuYKx9qqm8jJE593fJjVjsmuzFMjD6+kwAt1Z+LKlL48DU5/sWxYrBLrN/RpmwV1p+x/mA+Vr5ks1l5/4c74gUR2AolItB8W8ohb8s3FfvGBIK8UsjEw4C+h5XMpL+/PyqGcBwV</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5Bd07ivBuPDGD65FIm1bWQ94ISOD01hNltkptdhtB0k=</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tDdUBmWNP9xCstwpbGLdrMlmQCEa6Zo24Os7Zg1h+Cg=</DigestValue>
      </Reference>
      <Reference URI="/xl/printerSettings/printerSettings10.bin?ContentType=application/vnd.openxmlformats-officedocument.spreadsheetml.printerSettings">
        <DigestMethod Algorithm="http://www.w3.org/2001/04/xmlenc#sha256"/>
        <DigestValue>9VA/MHCXt9APIeJlV77yAeAJ4cl5XgZiGmw5J2+3L1A=</DigestValue>
      </Reference>
      <Reference URI="/xl/printerSettings/printerSettings11.bin?ContentType=application/vnd.openxmlformats-officedocument.spreadsheetml.printerSettings">
        <DigestMethod Algorithm="http://www.w3.org/2001/04/xmlenc#sha256"/>
        <DigestValue>tDdUBmWNP9xCstwpbGLdrMlmQCEa6Zo24Os7Zg1h+Cg=</DigestValue>
      </Reference>
      <Reference URI="/xl/printerSettings/printerSettings12.bin?ContentType=application/vnd.openxmlformats-officedocument.spreadsheetml.printerSettings">
        <DigestMethod Algorithm="http://www.w3.org/2001/04/xmlenc#sha256"/>
        <DigestValue>tDdUBmWNP9xCstwpbGLdrMlmQCEa6Zo24Os7Zg1h+Cg=</DigestValue>
      </Reference>
      <Reference URI="/xl/printerSettings/printerSettings13.bin?ContentType=application/vnd.openxmlformats-officedocument.spreadsheetml.printerSettings">
        <DigestMethod Algorithm="http://www.w3.org/2001/04/xmlenc#sha256"/>
        <DigestValue>tDdUBmWNP9xCstwpbGLdrMlmQCEa6Zo24Os7Zg1h+Cg=</DigestValue>
      </Reference>
      <Reference URI="/xl/printerSettings/printerSettings14.bin?ContentType=application/vnd.openxmlformats-officedocument.spreadsheetml.printerSettings">
        <DigestMethod Algorithm="http://www.w3.org/2001/04/xmlenc#sha256"/>
        <DigestValue>tDdUBmWNP9xCstwpbGLdrMlmQCEa6Zo24Os7Zg1h+Cg=</DigestValue>
      </Reference>
      <Reference URI="/xl/printerSettings/printerSettings15.bin?ContentType=application/vnd.openxmlformats-officedocument.spreadsheetml.printerSettings">
        <DigestMethod Algorithm="http://www.w3.org/2001/04/xmlenc#sha256"/>
        <DigestValue>tDdUBmWNP9xCstwpbGLdrMlmQCEa6Zo24Os7Zg1h+Cg=</DigestValue>
      </Reference>
      <Reference URI="/xl/printerSettings/printerSettings16.bin?ContentType=application/vnd.openxmlformats-officedocument.spreadsheetml.printerSettings">
        <DigestMethod Algorithm="http://www.w3.org/2001/04/xmlenc#sha256"/>
        <DigestValue>tDdUBmWNP9xCstwpbGLdrMlmQCEa6Zo24Os7Zg1h+Cg=</DigestValue>
      </Reference>
      <Reference URI="/xl/printerSettings/printerSettings17.bin?ContentType=application/vnd.openxmlformats-officedocument.spreadsheetml.printerSettings">
        <DigestMethod Algorithm="http://www.w3.org/2001/04/xmlenc#sha256"/>
        <DigestValue>tDdUBmWNP9xCstwpbGLdrMlmQCEa6Zo24Os7Zg1h+Cg=</DigestValue>
      </Reference>
      <Reference URI="/xl/printerSettings/printerSettings18.bin?ContentType=application/vnd.openxmlformats-officedocument.spreadsheetml.printerSettings">
        <DigestMethod Algorithm="http://www.w3.org/2001/04/xmlenc#sha256"/>
        <DigestValue>tDdUBmWNP9xCstwpbGLdrMlmQCEa6Zo24Os7Zg1h+Cg=</DigestValue>
      </Reference>
      <Reference URI="/xl/printerSettings/printerSettings19.bin?ContentType=application/vnd.openxmlformats-officedocument.spreadsheetml.printerSettings">
        <DigestMethod Algorithm="http://www.w3.org/2001/04/xmlenc#sha256"/>
        <DigestValue>tDdUBmWNP9xCstwpbGLdrMlmQCEa6Zo24Os7Zg1h+Cg=</DigestValue>
      </Reference>
      <Reference URI="/xl/printerSettings/printerSettings2.bin?ContentType=application/vnd.openxmlformats-officedocument.spreadsheetml.printerSettings">
        <DigestMethod Algorithm="http://www.w3.org/2001/04/xmlenc#sha256"/>
        <DigestValue>tDdUBmWNP9xCstwpbGLdrMlmQCEa6Zo24Os7Zg1h+Cg=</DigestValue>
      </Reference>
      <Reference URI="/xl/printerSettings/printerSettings20.bin?ContentType=application/vnd.openxmlformats-officedocument.spreadsheetml.printerSettings">
        <DigestMethod Algorithm="http://www.w3.org/2001/04/xmlenc#sha256"/>
        <DigestValue>tDdUBmWNP9xCstwpbGLdrMlmQCEa6Zo24Os7Zg1h+Cg=</DigestValue>
      </Reference>
      <Reference URI="/xl/printerSettings/printerSettings21.bin?ContentType=application/vnd.openxmlformats-officedocument.spreadsheetml.printerSettings">
        <DigestMethod Algorithm="http://www.w3.org/2001/04/xmlenc#sha256"/>
        <DigestValue>QhwCuyEWPywnZHNk2M6bJ9E9A/D+8Ayde/x4y8pjQDw=</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QhwCuyEWPywnZHNk2M6bJ9E9A/D+8Ayde/x4y8pjQDw=</DigestValue>
      </Reference>
      <Reference URI="/xl/printerSettings/printerSettings24.bin?ContentType=application/vnd.openxmlformats-officedocument.spreadsheetml.printerSettings">
        <DigestMethod Algorithm="http://www.w3.org/2001/04/xmlenc#sha256"/>
        <DigestValue>tDdUBmWNP9xCstwpbGLdrMlmQCEa6Zo24Os7Zg1h+Cg=</DigestValue>
      </Reference>
      <Reference URI="/xl/printerSettings/printerSettings25.bin?ContentType=application/vnd.openxmlformats-officedocument.spreadsheetml.printerSettings">
        <DigestMethod Algorithm="http://www.w3.org/2001/04/xmlenc#sha256"/>
        <DigestValue>QhwCuyEWPywnZHNk2M6bJ9E9A/D+8Ayde/x4y8pjQDw=</DigestValue>
      </Reference>
      <Reference URI="/xl/printerSettings/printerSettings26.bin?ContentType=application/vnd.openxmlformats-officedocument.spreadsheetml.printerSettings">
        <DigestMethod Algorithm="http://www.w3.org/2001/04/xmlenc#sha256"/>
        <DigestValue>QhwCuyEWPywnZHNk2M6bJ9E9A/D+8Ayde/x4y8pjQDw=</DigestValue>
      </Reference>
      <Reference URI="/xl/printerSettings/printerSettings27.bin?ContentType=application/vnd.openxmlformats-officedocument.spreadsheetml.printerSettings">
        <DigestMethod Algorithm="http://www.w3.org/2001/04/xmlenc#sha256"/>
        <DigestValue>QhwCuyEWPywnZHNk2M6bJ9E9A/D+8Ayde/x4y8pjQDw=</DigestValue>
      </Reference>
      <Reference URI="/xl/printerSettings/printerSettings28.bin?ContentType=application/vnd.openxmlformats-officedocument.spreadsheetml.printerSettings">
        <DigestMethod Algorithm="http://www.w3.org/2001/04/xmlenc#sha256"/>
        <DigestValue>QhwCuyEWPywnZHNk2M6bJ9E9A/D+8Ayde/x4y8pjQDw=</DigestValue>
      </Reference>
      <Reference URI="/xl/printerSettings/printerSettings29.bin?ContentType=application/vnd.openxmlformats-officedocument.spreadsheetml.printerSettings">
        <DigestMethod Algorithm="http://www.w3.org/2001/04/xmlenc#sha256"/>
        <DigestValue>tDdUBmWNP9xCstwpbGLdrMlmQCEa6Zo24Os7Zg1h+Cg=</DigestValue>
      </Reference>
      <Reference URI="/xl/printerSettings/printerSettings3.bin?ContentType=application/vnd.openxmlformats-officedocument.spreadsheetml.printerSettings">
        <DigestMethod Algorithm="http://www.w3.org/2001/04/xmlenc#sha256"/>
        <DigestValue>tDdUBmWNP9xCstwpbGLdrMlmQCEa6Zo24Os7Zg1h+Cg=</DigestValue>
      </Reference>
      <Reference URI="/xl/printerSettings/printerSettings4.bin?ContentType=application/vnd.openxmlformats-officedocument.spreadsheetml.printerSettings">
        <DigestMethod Algorithm="http://www.w3.org/2001/04/xmlenc#sha256"/>
        <DigestValue>tDdUBmWNP9xCstwpbGLdrMlmQCEa6Zo24Os7Zg1h+Cg=</DigestValue>
      </Reference>
      <Reference URI="/xl/printerSettings/printerSettings5.bin?ContentType=application/vnd.openxmlformats-officedocument.spreadsheetml.printerSettings">
        <DigestMethod Algorithm="http://www.w3.org/2001/04/xmlenc#sha256"/>
        <DigestValue>tDdUBmWNP9xCstwpbGLdrMlmQCEa6Zo24Os7Zg1h+Cg=</DigestValue>
      </Reference>
      <Reference URI="/xl/printerSettings/printerSettings6.bin?ContentType=application/vnd.openxmlformats-officedocument.spreadsheetml.printerSettings">
        <DigestMethod Algorithm="http://www.w3.org/2001/04/xmlenc#sha256"/>
        <DigestValue>tDdUBmWNP9xCstwpbGLdrMlmQCEa6Zo24Os7Zg1h+Cg=</DigestValue>
      </Reference>
      <Reference URI="/xl/printerSettings/printerSettings7.bin?ContentType=application/vnd.openxmlformats-officedocument.spreadsheetml.printerSettings">
        <DigestMethod Algorithm="http://www.w3.org/2001/04/xmlenc#sha256"/>
        <DigestValue>tDdUBmWNP9xCstwpbGLdrMlmQCEa6Zo24Os7Zg1h+Cg=</DigestValue>
      </Reference>
      <Reference URI="/xl/printerSettings/printerSettings8.bin?ContentType=application/vnd.openxmlformats-officedocument.spreadsheetml.printerSettings">
        <DigestMethod Algorithm="http://www.w3.org/2001/04/xmlenc#sha256"/>
        <DigestValue>tDdUBmWNP9xCstwpbGLdrMlmQCEa6Zo24Os7Zg1h+Cg=</DigestValue>
      </Reference>
      <Reference URI="/xl/printerSettings/printerSettings9.bin?ContentType=application/vnd.openxmlformats-officedocument.spreadsheetml.printerSettings">
        <DigestMethod Algorithm="http://www.w3.org/2001/04/xmlenc#sha256"/>
        <DigestValue>tDdUBmWNP9xCstwpbGLdrMlmQCEa6Zo24Os7Zg1h+Cg=</DigestValue>
      </Reference>
      <Reference URI="/xl/sharedStrings.xml?ContentType=application/vnd.openxmlformats-officedocument.spreadsheetml.sharedStrings+xml">
        <DigestMethod Algorithm="http://www.w3.org/2001/04/xmlenc#sha256"/>
        <DigestValue>LME7q744NSo8+MYye8pC7p31g/FA91T3/iXX4+dWmiE=</DigestValue>
      </Reference>
      <Reference URI="/xl/styles.xml?ContentType=application/vnd.openxmlformats-officedocument.spreadsheetml.styles+xml">
        <DigestMethod Algorithm="http://www.w3.org/2001/04/xmlenc#sha256"/>
        <DigestValue>NurjiIGOuDl6fJhWskpVl1bBYonICpOZXNdibw8noKI=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VX/5OFEQXmLShThXBn97X6n4uHMmCDCVrgzd29o89zI=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fH0mp67C16BnP1GcaAkyePaC3awBWsQ70+hG9F+ipvM=</DigestValue>
      </Reference>
      <Reference URI="/xl/worksheets/sheet10.xml?ContentType=application/vnd.openxmlformats-officedocument.spreadsheetml.worksheet+xml">
        <DigestMethod Algorithm="http://www.w3.org/2001/04/xmlenc#sha256"/>
        <DigestValue>b7lDbpK5kizzxuc6VSTzxsA1D1lSS+esXR6Z+pO2LWs=</DigestValue>
      </Reference>
      <Reference URI="/xl/worksheets/sheet11.xml?ContentType=application/vnd.openxmlformats-officedocument.spreadsheetml.worksheet+xml">
        <DigestMethod Algorithm="http://www.w3.org/2001/04/xmlenc#sha256"/>
        <DigestValue>CXwi+821eVWFfSVMkhYbuRZjLXQWN0PQU1scUFj2m48=</DigestValue>
      </Reference>
      <Reference URI="/xl/worksheets/sheet12.xml?ContentType=application/vnd.openxmlformats-officedocument.spreadsheetml.worksheet+xml">
        <DigestMethod Algorithm="http://www.w3.org/2001/04/xmlenc#sha256"/>
        <DigestValue>Hk75kT/ZQ1eoX7K8k6JP7VJ5+8lMYq0jayG1sEdZjho=</DigestValue>
      </Reference>
      <Reference URI="/xl/worksheets/sheet13.xml?ContentType=application/vnd.openxmlformats-officedocument.spreadsheetml.worksheet+xml">
        <DigestMethod Algorithm="http://www.w3.org/2001/04/xmlenc#sha256"/>
        <DigestValue>ybSEhzMykwTVf99foV7Txk88D1jfif4adi2Te8k+Kws=</DigestValue>
      </Reference>
      <Reference URI="/xl/worksheets/sheet14.xml?ContentType=application/vnd.openxmlformats-officedocument.spreadsheetml.worksheet+xml">
        <DigestMethod Algorithm="http://www.w3.org/2001/04/xmlenc#sha256"/>
        <DigestValue>8j7stJlcw8YPJp3Iw2Rv6Fham0ANNQdoBVEdJCEMmKI=</DigestValue>
      </Reference>
      <Reference URI="/xl/worksheets/sheet15.xml?ContentType=application/vnd.openxmlformats-officedocument.spreadsheetml.worksheet+xml">
        <DigestMethod Algorithm="http://www.w3.org/2001/04/xmlenc#sha256"/>
        <DigestValue>5WNASc9fgafq/4X/FDzhrU6OBsfe+IYLPua+JGZnwqU=</DigestValue>
      </Reference>
      <Reference URI="/xl/worksheets/sheet16.xml?ContentType=application/vnd.openxmlformats-officedocument.spreadsheetml.worksheet+xml">
        <DigestMethod Algorithm="http://www.w3.org/2001/04/xmlenc#sha256"/>
        <DigestValue>aro8GY+hwEXkfruFJGTnN//kBkBv/9iSS8en4yhzO6E=</DigestValue>
      </Reference>
      <Reference URI="/xl/worksheets/sheet17.xml?ContentType=application/vnd.openxmlformats-officedocument.spreadsheetml.worksheet+xml">
        <DigestMethod Algorithm="http://www.w3.org/2001/04/xmlenc#sha256"/>
        <DigestValue>nW2mz1/b9d3NAnenvR7AOKMOWPUjEMdooxxXM7bxEwg=</DigestValue>
      </Reference>
      <Reference URI="/xl/worksheets/sheet18.xml?ContentType=application/vnd.openxmlformats-officedocument.spreadsheetml.worksheet+xml">
        <DigestMethod Algorithm="http://www.w3.org/2001/04/xmlenc#sha256"/>
        <DigestValue>Y+myydv9Ne9dVoDKhjBrrFhgFtMejuuJZvliDfBPqmU=</DigestValue>
      </Reference>
      <Reference URI="/xl/worksheets/sheet19.xml?ContentType=application/vnd.openxmlformats-officedocument.spreadsheetml.worksheet+xml">
        <DigestMethod Algorithm="http://www.w3.org/2001/04/xmlenc#sha256"/>
        <DigestValue>G7pd3ytw/PJmMsH9uF1RkzVRv3QKedp400OXK17Dm70=</DigestValue>
      </Reference>
      <Reference URI="/xl/worksheets/sheet2.xml?ContentType=application/vnd.openxmlformats-officedocument.spreadsheetml.worksheet+xml">
        <DigestMethod Algorithm="http://www.w3.org/2001/04/xmlenc#sha256"/>
        <DigestValue>RVWXAmXQq4iinIC8DpQbHEu+dbY5zkCyZl3i1UOJxxg=</DigestValue>
      </Reference>
      <Reference URI="/xl/worksheets/sheet20.xml?ContentType=application/vnd.openxmlformats-officedocument.spreadsheetml.worksheet+xml">
        <DigestMethod Algorithm="http://www.w3.org/2001/04/xmlenc#sha256"/>
        <DigestValue>4Uz6PeC+HpV3vQeciFzYYMy4zbsazUBZtwbJ0InxSyw=</DigestValue>
      </Reference>
      <Reference URI="/xl/worksheets/sheet21.xml?ContentType=application/vnd.openxmlformats-officedocument.spreadsheetml.worksheet+xml">
        <DigestMethod Algorithm="http://www.w3.org/2001/04/xmlenc#sha256"/>
        <DigestValue>iQswWuCiVe2EcYgZ+vrsusjdPHJ7+upQMLJGAtIzI4I=</DigestValue>
      </Reference>
      <Reference URI="/xl/worksheets/sheet22.xml?ContentType=application/vnd.openxmlformats-officedocument.spreadsheetml.worksheet+xml">
        <DigestMethod Algorithm="http://www.w3.org/2001/04/xmlenc#sha256"/>
        <DigestValue>RMMpI0lk2+OMs6hfmTpNgXC2J0H6LS+fcH0T1RynYlw=</DigestValue>
      </Reference>
      <Reference URI="/xl/worksheets/sheet23.xml?ContentType=application/vnd.openxmlformats-officedocument.spreadsheetml.worksheet+xml">
        <DigestMethod Algorithm="http://www.w3.org/2001/04/xmlenc#sha256"/>
        <DigestValue>oUWntZHqutIetrhZKllt/HotYrkfcrHd2YF7tT0sMcs=</DigestValue>
      </Reference>
      <Reference URI="/xl/worksheets/sheet24.xml?ContentType=application/vnd.openxmlformats-officedocument.spreadsheetml.worksheet+xml">
        <DigestMethod Algorithm="http://www.w3.org/2001/04/xmlenc#sha256"/>
        <DigestValue>QNAi9vo4LMUWZNhSx76HDNAAUa+GxEKLrq/RZw/osh4=</DigestValue>
      </Reference>
      <Reference URI="/xl/worksheets/sheet25.xml?ContentType=application/vnd.openxmlformats-officedocument.spreadsheetml.worksheet+xml">
        <DigestMethod Algorithm="http://www.w3.org/2001/04/xmlenc#sha256"/>
        <DigestValue>232hg3gSTQF9pn/Ohi/rvmG0F+hEakYADW/SgdosTZ4=</DigestValue>
      </Reference>
      <Reference URI="/xl/worksheets/sheet26.xml?ContentType=application/vnd.openxmlformats-officedocument.spreadsheetml.worksheet+xml">
        <DigestMethod Algorithm="http://www.w3.org/2001/04/xmlenc#sha256"/>
        <DigestValue>RWQTxZ8oMVizHkGtIh4CHVKjUqCYV28I57S/1gQQPWQ=</DigestValue>
      </Reference>
      <Reference URI="/xl/worksheets/sheet27.xml?ContentType=application/vnd.openxmlformats-officedocument.spreadsheetml.worksheet+xml">
        <DigestMethod Algorithm="http://www.w3.org/2001/04/xmlenc#sha256"/>
        <DigestValue>FAjBM04VPdonsG48WmMWLJrXavvhGwC216maByuVt60=</DigestValue>
      </Reference>
      <Reference URI="/xl/worksheets/sheet28.xml?ContentType=application/vnd.openxmlformats-officedocument.spreadsheetml.worksheet+xml">
        <DigestMethod Algorithm="http://www.w3.org/2001/04/xmlenc#sha256"/>
        <DigestValue>fkZENAowapv+w7Q2PRkQFjvJgA8slu6NIAfp+6jo9IA=</DigestValue>
      </Reference>
      <Reference URI="/xl/worksheets/sheet29.xml?ContentType=application/vnd.openxmlformats-officedocument.spreadsheetml.worksheet+xml">
        <DigestMethod Algorithm="http://www.w3.org/2001/04/xmlenc#sha256"/>
        <DigestValue>4sue+ywJB8MPg9wEYwo7q+orU8am+shBG01tGH0FjPs=</DigestValue>
      </Reference>
      <Reference URI="/xl/worksheets/sheet3.xml?ContentType=application/vnd.openxmlformats-officedocument.spreadsheetml.worksheet+xml">
        <DigestMethod Algorithm="http://www.w3.org/2001/04/xmlenc#sha256"/>
        <DigestValue>VvGBSGMLT5QZ96i09Hpe5ooj3mUqGo4Jra2Xf2H15As=</DigestValue>
      </Reference>
      <Reference URI="/xl/worksheets/sheet4.xml?ContentType=application/vnd.openxmlformats-officedocument.spreadsheetml.worksheet+xml">
        <DigestMethod Algorithm="http://www.w3.org/2001/04/xmlenc#sha256"/>
        <DigestValue>rWSonWAEiKIUCBhPn1mbq/xv7MeesCKqXmU7dsBk+Ho=</DigestValue>
      </Reference>
      <Reference URI="/xl/worksheets/sheet5.xml?ContentType=application/vnd.openxmlformats-officedocument.spreadsheetml.worksheet+xml">
        <DigestMethod Algorithm="http://www.w3.org/2001/04/xmlenc#sha256"/>
        <DigestValue>mjyFz8t54bCk7fr223hs24dfX42NsghbVLdVJT5tdx0=</DigestValue>
      </Reference>
      <Reference URI="/xl/worksheets/sheet6.xml?ContentType=application/vnd.openxmlformats-officedocument.spreadsheetml.worksheet+xml">
        <DigestMethod Algorithm="http://www.w3.org/2001/04/xmlenc#sha256"/>
        <DigestValue>mtKJPqZQsk9Qwsee+5MXW14yp8lzDe33vQVP8lryO5o=</DigestValue>
      </Reference>
      <Reference URI="/xl/worksheets/sheet7.xml?ContentType=application/vnd.openxmlformats-officedocument.spreadsheetml.worksheet+xml">
        <DigestMethod Algorithm="http://www.w3.org/2001/04/xmlenc#sha256"/>
        <DigestValue>dOrnNZUYUkGjH8d5IFKntxbsE0ecvaDhJ3bG6c1gRHA=</DigestValue>
      </Reference>
      <Reference URI="/xl/worksheets/sheet8.xml?ContentType=application/vnd.openxmlformats-officedocument.spreadsheetml.worksheet+xml">
        <DigestMethod Algorithm="http://www.w3.org/2001/04/xmlenc#sha256"/>
        <DigestValue>FdBfTY2Zruu7WK6wTHFUmyqLb8SCJWmkqZHwkDEK75o=</DigestValue>
      </Reference>
      <Reference URI="/xl/worksheets/sheet9.xml?ContentType=application/vnd.openxmlformats-officedocument.spreadsheetml.worksheet+xml">
        <DigestMethod Algorithm="http://www.w3.org/2001/04/xmlenc#sha256"/>
        <DigestValue>a9y5dq0U0DPC9PEUCI8hqYsgjFTT9hyUr9lEn4XN+ts=</DigestValue>
      </Reference>
    </Manifest>
    <SignatureProperties>
      <SignatureProperty Id="idSignatureTime" Target="#idPackageSignature">
        <mdssi:SignatureTime xmlns:mdssi="http://schemas.openxmlformats.org/package/2006/digital-signature">
          <mdssi:Format>YYYY-MM-DDThh:mm:ssTZD</mdssi:Format>
          <mdssi:Value>2022-07-22T17:48:41Z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2022-07-22T17:48:41Z</xd:SigningTime>
          <xd:SigningCertificate>
            <xd:Cert>
              <xd:CertDigest>
                <DigestMethod Algorithm="http://www.w3.org/2001/04/xmlenc#sha256"/>
                <DigestValue>gvmWZbzG/3P8aIQqfm5HlCnrVH3uumQYKqFaSg/iyfI=</DigestValue>
              </xd:CertDigest>
              <xd:IssuerSerial>
                <X509IssuerName>CN=NBG Class 2 INT Sub CA, DC=nbg, DC=ge</X509IssuerName>
                <X509SerialNumber>537846444930848490903118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vt:i4>
      </vt:variant>
    </vt:vector>
  </HeadingPairs>
  <TitlesOfParts>
    <vt:vector size="30"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'9.Capital'!Print_Area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2022-07-22T16:01:50Z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