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D384A5FE-1FF0-42FB-9B12-CD2DB313DBEA}" xr6:coauthVersionLast="47" xr6:coauthVersionMax="47" xr10:uidLastSave="{00000000-0000-0000-0000-000000000000}"/>
  <bookViews>
    <workbookView xWindow="1536" yWindow="1536" windowWidth="17280" windowHeight="8964" tabRatio="870"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_xlnm.Print_Area" localSheetId="9">'9.Capital'!$A$1:$C$54</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100" l="1"/>
  <c r="G34" i="100"/>
  <c r="F34" i="100"/>
  <c r="E34" i="100"/>
  <c r="D34" i="100"/>
  <c r="C34" i="100"/>
  <c r="I34" i="100" s="1"/>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D7" i="101" l="1"/>
  <c r="K7" i="92" l="1"/>
  <c r="C7" i="92" l="1"/>
  <c r="H7" i="92"/>
  <c r="I23" i="99" l="1"/>
  <c r="I22" i="99"/>
  <c r="I21" i="99"/>
  <c r="I20" i="99"/>
  <c r="I19" i="99"/>
  <c r="I18" i="99"/>
  <c r="I17" i="99"/>
  <c r="I16" i="99"/>
  <c r="I15" i="99"/>
  <c r="I14" i="99"/>
  <c r="I13" i="99"/>
  <c r="I12" i="99"/>
  <c r="I11" i="99"/>
  <c r="I10" i="99"/>
  <c r="I9" i="99"/>
  <c r="I8" i="99"/>
  <c r="I7" i="99"/>
  <c r="H18" i="91"/>
  <c r="C37" i="69"/>
  <c r="C15" i="69"/>
  <c r="C25" i="69" s="1"/>
  <c r="C47" i="89" l="1"/>
  <c r="C43" i="89"/>
  <c r="C35" i="89"/>
  <c r="C31" i="89"/>
  <c r="C30" i="89" s="1"/>
  <c r="C41" i="89" s="1"/>
  <c r="C12" i="89"/>
  <c r="C6" i="89"/>
  <c r="C28" i="89" l="1"/>
  <c r="G33" i="97"/>
  <c r="F33" i="97"/>
  <c r="E33" i="97"/>
  <c r="D33" i="97"/>
  <c r="C33" i="97"/>
  <c r="G24" i="97"/>
  <c r="G37" i="97" s="1"/>
  <c r="F24" i="97"/>
  <c r="E24" i="97"/>
  <c r="D24" i="97"/>
  <c r="C24" i="97"/>
  <c r="G18" i="97"/>
  <c r="F18" i="97"/>
  <c r="E18" i="97"/>
  <c r="D18" i="97"/>
  <c r="C18" i="97"/>
  <c r="G11" i="97"/>
  <c r="F11" i="97"/>
  <c r="E11" i="97"/>
  <c r="D11" i="97"/>
  <c r="C11" i="97"/>
  <c r="G8" i="97"/>
  <c r="G21" i="97" s="1"/>
  <c r="F8" i="97"/>
  <c r="E8" i="97"/>
  <c r="D8" i="97"/>
  <c r="C8" i="97"/>
  <c r="H40" i="83" l="1"/>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14" i="83"/>
  <c r="H14" i="83" s="1"/>
  <c r="F14" i="83"/>
  <c r="F20" i="83" s="1"/>
  <c r="D14" i="83"/>
  <c r="D20" i="83" s="1"/>
  <c r="C14" i="83"/>
  <c r="E14" i="83" s="1"/>
  <c r="H13" i="83"/>
  <c r="E13" i="83"/>
  <c r="H12" i="83"/>
  <c r="E12" i="83"/>
  <c r="H11" i="83"/>
  <c r="E11" i="83"/>
  <c r="H10" i="83"/>
  <c r="E10" i="83"/>
  <c r="H9" i="83"/>
  <c r="E9" i="83"/>
  <c r="H8" i="83"/>
  <c r="E8" i="83"/>
  <c r="H7" i="83"/>
  <c r="E7" i="83"/>
  <c r="H66" i="85"/>
  <c r="E66" i="85"/>
  <c r="H64" i="85"/>
  <c r="E64" i="85"/>
  <c r="G61" i="85"/>
  <c r="H61" i="85" s="1"/>
  <c r="F61" i="85"/>
  <c r="D61" i="85"/>
  <c r="C61" i="85"/>
  <c r="E61" i="85" s="1"/>
  <c r="H60" i="85"/>
  <c r="E60" i="85"/>
  <c r="H59" i="85"/>
  <c r="E59" i="85"/>
  <c r="H58" i="85"/>
  <c r="E58" i="85"/>
  <c r="G53" i="85"/>
  <c r="F53" i="85"/>
  <c r="D53" i="85"/>
  <c r="C53" i="85"/>
  <c r="E53" i="85" s="1"/>
  <c r="H52" i="85"/>
  <c r="E52" i="85"/>
  <c r="H51" i="85"/>
  <c r="E51" i="85"/>
  <c r="H50" i="85"/>
  <c r="E50" i="85"/>
  <c r="H49" i="85"/>
  <c r="E49" i="85"/>
  <c r="H48" i="85"/>
  <c r="E48" i="85"/>
  <c r="H47" i="85"/>
  <c r="E47" i="85"/>
  <c r="H44" i="85"/>
  <c r="E44" i="85"/>
  <c r="H43" i="85"/>
  <c r="E43" i="85"/>
  <c r="H42" i="85"/>
  <c r="E42" i="85"/>
  <c r="H41" i="85"/>
  <c r="E41" i="85"/>
  <c r="H40" i="85"/>
  <c r="E40" i="85"/>
  <c r="H39" i="85"/>
  <c r="E39" i="85"/>
  <c r="H38" i="85"/>
  <c r="E38" i="85"/>
  <c r="H37" i="85"/>
  <c r="E37" i="85"/>
  <c r="H36" i="85"/>
  <c r="E36" i="85"/>
  <c r="H35" i="85"/>
  <c r="E35" i="85"/>
  <c r="G34" i="85"/>
  <c r="F34" i="85"/>
  <c r="F45" i="85" s="1"/>
  <c r="D34" i="85"/>
  <c r="D45" i="85" s="1"/>
  <c r="C34" i="85"/>
  <c r="C45" i="85" s="1"/>
  <c r="G30" i="85"/>
  <c r="F30" i="85"/>
  <c r="D30" i="85"/>
  <c r="C30" i="85"/>
  <c r="H29" i="85"/>
  <c r="E29" i="85"/>
  <c r="H28" i="85"/>
  <c r="E28" i="85"/>
  <c r="H27" i="85"/>
  <c r="E27" i="85"/>
  <c r="H26" i="85"/>
  <c r="E26" i="85"/>
  <c r="H25" i="85"/>
  <c r="E25" i="85"/>
  <c r="H24" i="85"/>
  <c r="E24" i="85"/>
  <c r="H21" i="85"/>
  <c r="E21" i="85"/>
  <c r="H20" i="85"/>
  <c r="E20" i="85"/>
  <c r="H19" i="85"/>
  <c r="E19" i="85"/>
  <c r="H18" i="85"/>
  <c r="E18" i="85"/>
  <c r="H17" i="85"/>
  <c r="E17" i="85"/>
  <c r="H16" i="85"/>
  <c r="E16" i="85"/>
  <c r="H15" i="85"/>
  <c r="E15" i="85"/>
  <c r="H14" i="85"/>
  <c r="E14" i="85"/>
  <c r="H13" i="85"/>
  <c r="E13" i="85"/>
  <c r="H12" i="85"/>
  <c r="E12" i="85"/>
  <c r="H11" i="85"/>
  <c r="E11" i="85"/>
  <c r="H10" i="85"/>
  <c r="E10" i="85"/>
  <c r="G9" i="85"/>
  <c r="F9" i="85"/>
  <c r="F22" i="85" s="1"/>
  <c r="D9" i="85"/>
  <c r="D22" i="85" s="1"/>
  <c r="C9" i="85"/>
  <c r="C22" i="85" s="1"/>
  <c r="H8" i="85"/>
  <c r="E8" i="85"/>
  <c r="H53" i="75"/>
  <c r="E53" i="75"/>
  <c r="H52" i="75"/>
  <c r="E52" i="75"/>
  <c r="H51" i="75"/>
  <c r="E51" i="75"/>
  <c r="H50" i="75"/>
  <c r="E50" i="75"/>
  <c r="H49" i="75"/>
  <c r="E49" i="75"/>
  <c r="H48" i="75"/>
  <c r="E48" i="75"/>
  <c r="H47" i="75"/>
  <c r="E47" i="75"/>
  <c r="H46" i="75"/>
  <c r="E46" i="75"/>
  <c r="G45" i="75"/>
  <c r="F45" i="75"/>
  <c r="H45" i="75" s="1"/>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H32" i="75" s="1"/>
  <c r="F32" i="75"/>
  <c r="D32" i="75"/>
  <c r="C32" i="75"/>
  <c r="E32" i="75" s="1"/>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F19" i="75"/>
  <c r="H19" i="75" s="1"/>
  <c r="H18" i="75"/>
  <c r="E18" i="75"/>
  <c r="H17" i="75"/>
  <c r="E17" i="75"/>
  <c r="G16" i="75"/>
  <c r="F16" i="75"/>
  <c r="D16" i="75"/>
  <c r="C16" i="75"/>
  <c r="H15" i="75"/>
  <c r="E15" i="75"/>
  <c r="H14" i="75"/>
  <c r="E14" i="75"/>
  <c r="G13" i="75"/>
  <c r="F13" i="75"/>
  <c r="H13" i="75" s="1"/>
  <c r="E13" i="75"/>
  <c r="D13" i="75"/>
  <c r="C13" i="75"/>
  <c r="H12" i="75"/>
  <c r="E12" i="75"/>
  <c r="H11" i="75"/>
  <c r="E11" i="75"/>
  <c r="H10" i="75"/>
  <c r="E10" i="75"/>
  <c r="H9" i="75"/>
  <c r="E9" i="75"/>
  <c r="H8" i="75"/>
  <c r="E8" i="75"/>
  <c r="G7" i="75"/>
  <c r="F7" i="75"/>
  <c r="H7" i="75" s="1"/>
  <c r="D7" i="75"/>
  <c r="E7" i="75" s="1"/>
  <c r="C7" i="75"/>
  <c r="H34" i="85" l="1"/>
  <c r="E16" i="75"/>
  <c r="H40" i="75"/>
  <c r="D31" i="85"/>
  <c r="E30" i="85"/>
  <c r="H16" i="75"/>
  <c r="H30" i="85"/>
  <c r="H53" i="85"/>
  <c r="H31" i="83"/>
  <c r="H9" i="85"/>
  <c r="E22" i="75"/>
  <c r="D54" i="85"/>
  <c r="E40" i="75"/>
  <c r="E45" i="75"/>
  <c r="E41" i="83"/>
  <c r="H41" i="83"/>
  <c r="C20" i="83"/>
  <c r="E20" i="83" s="1"/>
  <c r="E31" i="83"/>
  <c r="G41" i="83"/>
  <c r="G20" i="83"/>
  <c r="H20" i="83" s="1"/>
  <c r="E22" i="85"/>
  <c r="C31" i="85"/>
  <c r="E45" i="85"/>
  <c r="C54" i="85"/>
  <c r="E54" i="85" s="1"/>
  <c r="E9" i="85"/>
  <c r="G22" i="85"/>
  <c r="G31" i="85" s="1"/>
  <c r="E34" i="85"/>
  <c r="G45" i="85"/>
  <c r="G54" i="85" s="1"/>
  <c r="F31" i="85"/>
  <c r="F54" i="85"/>
  <c r="H22" i="75"/>
  <c r="C19" i="75"/>
  <c r="E19" i="75" s="1"/>
  <c r="H54" i="85" l="1"/>
  <c r="D56" i="85"/>
  <c r="D63" i="85" s="1"/>
  <c r="D65" i="85" s="1"/>
  <c r="D67" i="85" s="1"/>
  <c r="G56" i="85"/>
  <c r="G63" i="85" s="1"/>
  <c r="G65" i="85" s="1"/>
  <c r="G67" i="85" s="1"/>
  <c r="F56" i="85"/>
  <c r="H31" i="85"/>
  <c r="H22" i="85"/>
  <c r="H45" i="85"/>
  <c r="C56" i="85"/>
  <c r="E31" i="85"/>
  <c r="C63" i="85" l="1"/>
  <c r="E56" i="85"/>
  <c r="F63" i="85"/>
  <c r="H56" i="85"/>
  <c r="H63" i="85" l="1"/>
  <c r="F65" i="85"/>
  <c r="C65" i="85"/>
  <c r="E63" i="85"/>
  <c r="H65" i="85" l="1"/>
  <c r="F67" i="85"/>
  <c r="H67" i="85" s="1"/>
  <c r="C67" i="85"/>
  <c r="E67" i="85" s="1"/>
  <c r="E65" i="85"/>
  <c r="G6" i="86" l="1"/>
  <c r="G13" i="86" s="1"/>
  <c r="F6" i="86"/>
  <c r="F13" i="86" s="1"/>
  <c r="E6" i="86"/>
  <c r="E13" i="86" s="1"/>
  <c r="D6" i="86"/>
  <c r="D13" i="86" s="1"/>
  <c r="C6" i="86"/>
  <c r="C13" i="86" s="1"/>
  <c r="E10" i="92" l="1"/>
  <c r="E8" i="92"/>
  <c r="C52" i="89" l="1"/>
  <c r="O33" i="105" l="1"/>
  <c r="N33" i="105"/>
  <c r="M33" i="105"/>
  <c r="L33" i="105"/>
  <c r="K33" i="105"/>
  <c r="J33" i="105"/>
  <c r="I33" i="105"/>
  <c r="H33" i="105"/>
  <c r="G33" i="105"/>
  <c r="F33" i="105"/>
  <c r="E33" i="105"/>
  <c r="D33" i="105"/>
  <c r="C33" i="105"/>
  <c r="U22" i="103"/>
  <c r="L22" i="103"/>
  <c r="G22" i="103"/>
  <c r="D22" i="103"/>
  <c r="C22" i="103"/>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D12" i="101"/>
  <c r="D19" i="101"/>
  <c r="C19" i="101"/>
  <c r="G39" i="97" l="1"/>
  <c r="C35" i="95"/>
  <c r="B2" i="91" l="1"/>
  <c r="B2" i="85" l="1"/>
  <c r="B2" i="75"/>
  <c r="B2" i="86"/>
  <c r="B2" i="52"/>
  <c r="B2" i="88"/>
  <c r="B2" i="73"/>
  <c r="B2" i="89"/>
  <c r="B2" i="94"/>
  <c r="B2" i="69"/>
  <c r="B2" i="90"/>
  <c r="B2" i="64"/>
  <c r="B2" i="93"/>
  <c r="B2" i="92"/>
  <c r="B2" i="95"/>
  <c r="B2" i="97"/>
  <c r="B2" i="107" l="1"/>
  <c r="B1" i="107"/>
  <c r="B1" i="106" l="1"/>
  <c r="B1" i="105"/>
  <c r="B1" i="104"/>
  <c r="B1" i="103"/>
  <c r="B1" i="102"/>
  <c r="B1" i="101"/>
  <c r="B1" i="100"/>
  <c r="B1" i="99"/>
  <c r="B1" i="98"/>
  <c r="C19" i="102" l="1"/>
  <c r="D22" i="98" l="1"/>
  <c r="E22" i="98"/>
  <c r="F22" i="98"/>
  <c r="G22" i="98"/>
  <c r="C22" i="98"/>
  <c r="B2" i="106" l="1"/>
  <c r="B2" i="105"/>
  <c r="B2" i="104"/>
  <c r="B2" i="103"/>
  <c r="B2" i="102"/>
  <c r="B2" i="101"/>
  <c r="B2" i="100"/>
  <c r="B2" i="99"/>
  <c r="B2" i="98"/>
  <c r="H21" i="98"/>
  <c r="H20" i="98"/>
  <c r="H19" i="98"/>
  <c r="H18" i="98"/>
  <c r="H17" i="98"/>
  <c r="H16" i="98"/>
  <c r="H15" i="98"/>
  <c r="H14" i="98"/>
  <c r="H13" i="98"/>
  <c r="H12" i="98"/>
  <c r="H11" i="98"/>
  <c r="H10" i="98"/>
  <c r="H9" i="98"/>
  <c r="H8" i="98"/>
  <c r="H22" i="98" l="1"/>
  <c r="B1" i="97"/>
  <c r="B1" i="95" l="1"/>
  <c r="B1" i="92"/>
  <c r="B1" i="93"/>
  <c r="B1" i="64"/>
  <c r="B1" i="90"/>
  <c r="B1" i="69"/>
  <c r="B1" i="94"/>
  <c r="B1" i="89"/>
  <c r="B1" i="73"/>
  <c r="B1" i="88"/>
  <c r="B1" i="52"/>
  <c r="B1" i="86"/>
  <c r="B1" i="75"/>
  <c r="B2" i="83"/>
  <c r="G5" i="86"/>
  <c r="F5" i="86"/>
  <c r="E5" i="86"/>
  <c r="D5" i="86"/>
  <c r="C5" i="86"/>
  <c r="G5" i="84"/>
  <c r="F5" i="84"/>
  <c r="E5" i="84"/>
  <c r="D5" i="84"/>
  <c r="C5" i="84"/>
  <c r="B1" i="91" l="1"/>
  <c r="B1" i="85"/>
  <c r="B1" i="83"/>
  <c r="B1" i="84"/>
  <c r="C30" i="95" l="1"/>
  <c r="C26" i="95"/>
  <c r="C8" i="95"/>
  <c r="N20" i="92" l="1"/>
  <c r="N19" i="92"/>
  <c r="E19" i="92"/>
  <c r="N18" i="92"/>
  <c r="E18" i="92"/>
  <c r="N17" i="92"/>
  <c r="E17" i="92"/>
  <c r="N16" i="92"/>
  <c r="E16" i="92"/>
  <c r="N15" i="92"/>
  <c r="E15" i="92"/>
  <c r="M14" i="92"/>
  <c r="L14" i="92"/>
  <c r="K14" i="92"/>
  <c r="J14" i="92"/>
  <c r="I14" i="92"/>
  <c r="H14" i="92"/>
  <c r="G14" i="92"/>
  <c r="F14" i="92"/>
  <c r="C14" i="92"/>
  <c r="N13" i="92"/>
  <c r="N12" i="92"/>
  <c r="E12" i="92"/>
  <c r="N11" i="92"/>
  <c r="E11" i="92"/>
  <c r="N10" i="92"/>
  <c r="N9" i="92"/>
  <c r="E9" i="92"/>
  <c r="N8" i="92"/>
  <c r="M7" i="92"/>
  <c r="M21" i="92" s="1"/>
  <c r="L7" i="92"/>
  <c r="K21" i="92"/>
  <c r="J7" i="92"/>
  <c r="I7" i="92"/>
  <c r="G7" i="92"/>
  <c r="G21" i="92" s="1"/>
  <c r="F7" i="92"/>
  <c r="F21" i="92" s="1"/>
  <c r="L21" i="92" l="1"/>
  <c r="H21" i="92"/>
  <c r="E14" i="92"/>
  <c r="N14" i="92"/>
  <c r="I21" i="92"/>
  <c r="J21" i="92"/>
  <c r="E7" i="92"/>
  <c r="N7" i="92"/>
  <c r="N21" i="92" s="1"/>
  <c r="C21" i="92"/>
  <c r="S21" i="90"/>
  <c r="S20" i="90"/>
  <c r="S19" i="90"/>
  <c r="S18" i="90"/>
  <c r="S17" i="90"/>
  <c r="S16" i="90"/>
  <c r="S15" i="90"/>
  <c r="S14" i="90"/>
  <c r="S13" i="90"/>
  <c r="S12" i="90"/>
  <c r="S11" i="90"/>
  <c r="S10" i="90"/>
  <c r="S9" i="90"/>
  <c r="S8" i="90"/>
  <c r="E21" i="92" l="1"/>
  <c r="C12" i="95" s="1"/>
  <c r="C18" i="95" s="1"/>
  <c r="C36" i="95" s="1"/>
  <c r="C38" i="95" s="1"/>
  <c r="C21" i="88"/>
  <c r="T21" i="64" l="1"/>
  <c r="U21" i="64"/>
  <c r="S21" i="64"/>
  <c r="C21" i="64"/>
  <c r="G22" i="91"/>
  <c r="F22" i="91"/>
  <c r="E22" i="91"/>
  <c r="D22" i="91"/>
  <c r="C22" i="91"/>
  <c r="H21" i="91"/>
  <c r="H17" i="91"/>
  <c r="H16" i="91"/>
  <c r="H15" i="91"/>
  <c r="H14" i="91"/>
  <c r="H13" i="91"/>
  <c r="H8" i="91"/>
  <c r="H22" i="91" l="1"/>
  <c r="K22" i="90"/>
  <c r="L22" i="90"/>
  <c r="M22" i="90"/>
  <c r="N22" i="90"/>
  <c r="O22" i="90"/>
  <c r="P22" i="90"/>
  <c r="Q22" i="90"/>
  <c r="R22" i="90"/>
  <c r="S22" i="90"/>
  <c r="D21" i="88" l="1"/>
  <c r="E21" i="88"/>
  <c r="C5" i="73" s="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alcChain>
</file>

<file path=xl/sharedStrings.xml><?xml version="1.0" encoding="utf-8"?>
<sst xmlns="http://schemas.openxmlformats.org/spreadsheetml/2006/main" count="1191" uniqueCount="766">
  <si>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</si>
  <si>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</si>
  <si>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</si>
  <si>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</si>
  <si>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</si>
  <si>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</si>
  <si>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</si>
  <si>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</si>
  <si>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</si>
  <si>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</si>
  <si>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</si>
  <si>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</si>
  <si>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</si>
  <si>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</si>
  <si>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</si>
  <si>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</si>
  <si>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</si>
  <si>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</si>
  <si>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</si>
  <si>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</si>
  <si>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</si>
  <si>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</si>
  <si>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</si>
  <si>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</si>
  <si>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</si>
  <si>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</si>
  <si>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</si>
  <si>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</si>
  <si>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</si>
  <si>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</si>
  <si>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</si>
  <si>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</si>
  <si>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</si>
  <si>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</si>
  <si>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</si>
  <si>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</si>
  <si>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</si>
  <si>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</si>
  <si>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</si>
  <si>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</si>
  <si>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</si>
  <si>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</si>
  <si>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</si>
  <si>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</si>
  <si>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</si>
  <si>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</si>
  <si>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</si>
  <si>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</si>
  <si>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</si>
  <si>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</si>
  <si>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</si>
  <si>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</si>
  <si>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</si>
  <si>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</si>
  <si>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</si>
  <si>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</si>
  <si>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</si>
  <si>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</si>
  <si>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</si>
  <si>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</si>
  <si>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</si>
  <si>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</si>
  <si>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</si>
  <si>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</si>
  <si>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</si>
  <si>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</si>
  <si>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</si>
  <si>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</si>
  <si>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</si>
  <si>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</si>
  <si>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</si>
  <si>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</si>
  <si>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</si>
  <si>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</si>
  <si>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</si>
  <si>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</si>
  <si>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</si>
  <si>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</si>
  <si>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</si>
  <si>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</si>
  <si>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</si>
  <si>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</si>
  <si>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</si>
  <si>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</si>
  <si>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</si>
  <si>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</si>
  <si>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</si>
  <si>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</si>
  <si>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</si>
  <si>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</si>
  <si>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</si>
  <si>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</si>
  <si>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</si>
  <si>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</si>
  <si>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</si>
  <si>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</si>
  <si>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</si>
  <si>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</si>
  <si>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</si>
  <si>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</si>
  <si>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</si>
  <si>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</si>
  <si>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</si>
  <si>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</si>
  <si>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</si>
  <si>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</si>
  <si>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</si>
  <si>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</si>
  <si>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</si>
  <si>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</si>
  <si>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</si>
  <si>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</si>
  <si>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</si>
  <si>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</si>
  <si>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</si>
  <si>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</si>
  <si>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</si>
  <si>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</si>
  <si>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</si>
  <si>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</si>
  <si>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</si>
  <si>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</si>
  <si>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</si>
  <si>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</si>
  <si>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</si>
  <si>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</si>
  <si>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</si>
  <si>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</si>
  <si>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</si>
  <si>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</si>
  <si>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</si>
  <si>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</si>
  <si>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</si>
  <si>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</si>
  <si>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</si>
  <si>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</si>
  <si>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</si>
  <si>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</si>
  <si>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</si>
  <si>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</si>
  <si>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</si>
  <si>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</si>
  <si>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</si>
  <si>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</si>
  <si>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</si>
  <si>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</si>
  <si>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</si>
  <si>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</si>
  <si>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</si>
  <si>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</si>
  <si>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</si>
  <si>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</si>
  <si>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</si>
  <si>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</si>
  <si>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</si>
  <si>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</si>
  <si>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</si>
  <si>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</si>
  <si>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</si>
  <si>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</si>
  <si>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</si>
  <si>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</si>
  <si>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</si>
  <si>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</si>
  <si>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</si>
  <si>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</si>
  <si>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</si>
  <si>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</si>
  <si>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</si>
  <si>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</si>
  <si>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</si>
  <si>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</si>
  <si>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</si>
  <si>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</si>
  <si>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</si>
  <si>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</si>
  <si>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</si>
  <si>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</si>
  <si>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</si>
  <si>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</si>
  <si>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</si>
  <si>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</si>
  <si>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</si>
  <si>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</si>
  <si>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</si>
  <si>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</si>
  <si>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</si>
  <si>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</si>
  <si>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</si>
  <si>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</si>
  <si>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</si>
  <si>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</si>
  <si>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</si>
  <si>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</si>
  <si>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</si>
  <si>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</si>
  <si>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</si>
  <si>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</si>
  <si>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</si>
  <si>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</si>
  <si>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</si>
  <si>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</si>
  <si>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</si>
  <si>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</si>
  <si>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</si>
  <si>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</si>
  <si>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</si>
  <si>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</si>
  <si>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</si>
  <si>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</si>
  <si>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</si>
  <si>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</si>
  <si>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</si>
  <si>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</si>
  <si>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</si>
  <si>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</si>
  <si>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</si>
  <si>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</si>
  <si>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</si>
  <si>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</si>
  <si>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</si>
  <si>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</si>
  <si>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</si>
  <si>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</si>
  <si>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</si>
  <si>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</si>
  <si>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</si>
  <si>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</si>
  <si>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</si>
  <si>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</si>
  <si>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</si>
  <si>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</si>
  <si>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</si>
  <si>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</si>
  <si>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</si>
  <si>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</si>
  <si>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</si>
  <si>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</si>
  <si>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</si>
  <si>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</si>
  <si>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</si>
  <si>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</si>
  <si>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</si>
  <si>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</si>
  <si>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</si>
  <si>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</si>
  <si>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</si>
  <si>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</si>
  <si>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</si>
  <si>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</si>
  <si>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</si>
  <si>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</si>
  <si>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</si>
  <si>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</si>
  <si>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</si>
  <si>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</si>
  <si>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</si>
  <si>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</si>
  <si>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</si>
  <si>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</si>
  <si>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</si>
  <si>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</si>
  <si>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</si>
  <si>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</si>
  <si>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</si>
  <si>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</si>
  <si>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</si>
  <si>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</si>
  <si>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</si>
  <si>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</si>
  <si>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</si>
  <si>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</si>
  <si>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</si>
  <si>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</si>
  <si>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</si>
  <si>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</si>
  <si>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</si>
  <si>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</si>
  <si>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</si>
  <si>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</si>
  <si>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</si>
  <si>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</si>
  <si>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</si>
  <si>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</si>
  <si>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</si>
  <si>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</si>
  <si>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</si>
  <si>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</si>
  <si>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</si>
  <si>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</si>
  <si>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</si>
  <si>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</si>
  <si>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</si>
  <si>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</si>
  <si>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</si>
  <si>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</si>
  <si>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</si>
  <si>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</si>
  <si>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</si>
  <si>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</si>
  <si>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</si>
  <si>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</si>
  <si>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</si>
  <si>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</si>
  <si>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</si>
  <si>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</si>
  <si>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</si>
  <si>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</si>
  <si>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</si>
  <si>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</si>
  <si>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</si>
  <si>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</si>
  <si>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</si>
  <si>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</si>
  <si>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</si>
  <si>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</si>
  <si>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</si>
  <si>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</si>
  <si>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</si>
  <si>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</si>
  <si>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</si>
  <si>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</si>
  <si>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</si>
  <si>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</si>
  <si>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</si>
  <si>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</si>
  <si>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</si>
  <si>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</si>
  <si>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</si>
  <si>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</si>
  <si>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</si>
  <si>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</si>
  <si>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</si>
  <si>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</si>
  <si>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</si>
  <si>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</si>
  <si>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</si>
  <si>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</si>
  <si>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</si>
  <si>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</si>
  <si>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</si>
  <si>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</si>
  <si>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</si>
  <si>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</si>
  <si>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</si>
  <si>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</si>
  <si>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</si>
  <si>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</si>
  <si>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</si>
  <si>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</si>
  <si>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</si>
  <si>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</si>
  <si>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</si>
  <si>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</si>
  <si>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</si>
  <si>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</si>
  <si>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</si>
  <si>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</si>
  <si>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</si>
  <si>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</si>
  <si>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</si>
  <si>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</si>
  <si>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</si>
  <si>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</si>
  <si>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</si>
  <si>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</si>
  <si>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</si>
  <si>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</si>
  <si>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</si>
  <si>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</si>
  <si>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</si>
  <si>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</si>
  <si>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</si>
  <si>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</si>
  <si>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</si>
  <si>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</si>
  <si>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</si>
  <si>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</si>
  <si>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</si>
  <si>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</si>
  <si>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</si>
  <si>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</si>
  <si>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</si>
  <si>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</si>
  <si>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</si>
  <si>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</si>
  <si>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</si>
  <si>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</si>
  <si>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</si>
  <si>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</si>
  <si>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</si>
  <si>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</si>
  <si>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</si>
  <si>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</si>
  <si>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</si>
  <si>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</si>
  <si>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</si>
  <si>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</si>
  <si>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</si>
  <si>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</si>
  <si>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</si>
  <si>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</si>
  <si>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</si>
  <si>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</si>
  <si>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</si>
  <si>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</si>
  <si>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</si>
  <si>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</si>
  <si>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</si>
  <si>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</si>
  <si>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</si>
  <si>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</si>
  <si>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</si>
  <si>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</si>
  <si>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</si>
  <si>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</si>
  <si>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</si>
  <si>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</si>
  <si>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</si>
  <si>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</si>
  <si>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</si>
  <si>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</si>
  <si>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</si>
  <si>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</si>
  <si>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</si>
  <si>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</si>
  <si>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</si>
  <si>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</si>
  <si>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</si>
  <si>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</si>
  <si>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</si>
  <si>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</si>
  <si>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</si>
  <si>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</si>
  <si>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</si>
  <si>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</si>
  <si>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</si>
  <si>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</si>
  <si>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</si>
  <si>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</si>
  <si>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</si>
  <si>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</si>
  <si>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</si>
  <si>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</si>
  <si>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</si>
  <si>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</si>
  <si>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</si>
  <si>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</si>
  <si>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</si>
  <si>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</si>
  <si>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</si>
  <si>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</si>
  <si>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</si>
  <si>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</si>
  <si>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</si>
  <si>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</si>
  <si>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</si>
  <si>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</si>
  <si>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</si>
  <si>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</si>
  <si>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</si>
  <si>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</si>
  <si>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</si>
  <si>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</si>
  <si>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</si>
  <si>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</si>
  <si>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</si>
  <si>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</si>
  <si>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</si>
  <si>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</si>
  <si>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</si>
  <si>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</si>
  <si>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</si>
  <si>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</si>
  <si>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</si>
  <si>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</si>
  <si>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</si>
  <si>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</si>
  <si>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</si>
  <si>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</si>
  <si>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</si>
  <si>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</si>
  <si>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</si>
  <si>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</si>
  <si>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</si>
  <si>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</si>
  <si>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</si>
  <si>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</si>
  <si>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</si>
  <si>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</si>
  <si>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</si>
  <si>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</si>
  <si>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</si>
  <si>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</si>
  <si>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</si>
  <si>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</si>
  <si>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</si>
  <si>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</si>
  <si>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</si>
  <si>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</si>
  <si>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</si>
  <si>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</si>
  <si>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</si>
  <si>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</si>
  <si>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</si>
  <si>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</si>
  <si>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</si>
  <si>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</si>
  <si>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</si>
  <si>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</si>
  <si>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</si>
  <si>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</si>
  <si>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</si>
  <si>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</si>
  <si>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</si>
  <si>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</si>
  <si>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</si>
  <si>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</si>
  <si>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</si>
  <si>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</si>
  <si>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</si>
  <si>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</si>
  <si>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</si>
  <si>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</si>
  <si>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</si>
  <si>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</si>
  <si>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</si>
  <si>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</si>
  <si>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</si>
  <si>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</si>
  <si>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</si>
  <si>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</si>
  <si>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</si>
  <si>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</si>
  <si>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</si>
  <si>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</si>
  <si>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</si>
  <si>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</si>
  <si>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</si>
  <si>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</si>
  <si>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</si>
  <si>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</si>
  <si>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</si>
  <si>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</si>
  <si>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</si>
  <si>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</si>
  <si>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</si>
  <si>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</si>
  <si>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</si>
  <si>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</si>
  <si>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</si>
  <si>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</si>
  <si>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</si>
  <si>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</si>
  <si>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</si>
  <si>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</si>
  <si>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</si>
  <si>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</si>
  <si>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</si>
  <si>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</si>
  <si>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</si>
  <si>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</si>
  <si>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</si>
  <si>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</si>
  <si>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</si>
  <si>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</si>
  <si>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</si>
  <si>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</si>
  <si>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</si>
  <si>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</si>
  <si>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</si>
  <si>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</si>
  <si>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</si>
  <si>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</si>
  <si>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</si>
  <si>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</si>
  <si>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</si>
  <si>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</si>
  <si>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</si>
  <si>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</si>
  <si>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</si>
  <si>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</si>
  <si>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</si>
  <si>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</si>
  <si>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</si>
  <si>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</si>
  <si>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</si>
  <si>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</si>
  <si>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</si>
  <si>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</si>
  <si>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</si>
  <si>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</si>
  <si>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</si>
  <si>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</si>
  <si>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</si>
  <si>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</si>
  <si>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</si>
  <si>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</si>
  <si>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</si>
  <si>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</si>
  <si>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</si>
  <si>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</si>
  <si>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</si>
  <si>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</si>
  <si>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</si>
  <si>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</si>
  <si>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</si>
  <si>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</si>
  <si>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</si>
  <si>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</si>
  <si>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</si>
  <si>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</si>
  <si>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</si>
  <si>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</si>
  <si>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</si>
  <si>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</si>
  <si>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</si>
  <si>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</si>
  <si>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</si>
  <si>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</si>
  <si>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</si>
  <si>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</si>
  <si>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</si>
  <si>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</si>
  <si>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</si>
  <si>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</si>
  <si>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</si>
  <si>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</si>
  <si>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</si>
  <si>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</si>
  <si>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</si>
  <si>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</si>
  <si>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</si>
  <si>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</si>
  <si>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</si>
  <si>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</si>
  <si>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</si>
  <si>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</si>
  <si>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</si>
  <si>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</si>
  <si>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</si>
  <si>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</si>
  <si>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</si>
  <si>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</si>
  <si>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</si>
  <si>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</si>
  <si>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</si>
  <si>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</si>
  <si>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</si>
  <si>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</si>
  <si>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</si>
  <si>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</si>
  <si>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</si>
  <si>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</si>
  <si>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</si>
  <si>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</si>
  <si>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</si>
  <si>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</si>
  <si>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</si>
  <si>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</si>
  <si>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</si>
  <si>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</si>
  <si>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</si>
  <si>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</si>
  <si>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</si>
  <si>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</si>
  <si>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</si>
  <si>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</si>
  <si>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</si>
  <si>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</si>
  <si>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</si>
  <si>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</si>
  <si>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</si>
  <si>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</si>
  <si>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</si>
  <si>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</si>
  <si>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</si>
  <si>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</si>
  <si>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</si>
  <si>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</si>
  <si>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</si>
  <si>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</si>
  <si>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</si>
  <si>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</si>
  <si>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</si>
  <si>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</si>
  <si>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</si>
  <si>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</si>
  <si>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</si>
  <si>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</si>
  <si>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</si>
  <si>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</si>
  <si>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</si>
  <si>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</si>
  <si>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</si>
  <si>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</si>
  <si>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</si>
  <si>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</si>
  <si>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</si>
  <si>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</si>
  <si>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</si>
  <si>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</si>
  <si>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</si>
  <si>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</si>
  <si>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</si>
  <si>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</si>
  <si>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</si>
  <si>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</si>
  <si>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</si>
  <si>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</si>
  <si>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</si>
  <si>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</si>
  <si>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</si>
  <si>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</si>
  <si>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</si>
  <si>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</si>
  <si>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</si>
  <si>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</si>
  <si>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</si>
  <si>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</si>
  <si>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</si>
  <si>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</si>
  <si>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</si>
  <si>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</si>
  <si>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</si>
  <si>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</si>
  <si>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</si>
  <si>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</si>
  <si>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</si>
  <si>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</si>
  <si>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</si>
  <si>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</si>
  <si>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</si>
  <si>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</si>
  <si>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</si>
  <si>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</si>
  <si>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</si>
  <si>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</si>
  <si>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</si>
  <si>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</si>
  <si>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"Liberty Bank"</t>
  </si>
  <si>
    <t>Irakli Otar Rukhadze</t>
  </si>
  <si>
    <t>www.libertybank.ge</t>
  </si>
  <si>
    <t>Chairman</t>
  </si>
  <si>
    <t>Mamuka Tsereteli</t>
  </si>
  <si>
    <t>Independent member</t>
  </si>
  <si>
    <t>Murtaz Kikoria</t>
  </si>
  <si>
    <t>Magda Magradze</t>
  </si>
  <si>
    <t>Beka Gogichaishvili</t>
  </si>
  <si>
    <t>Non-independent member</t>
  </si>
  <si>
    <t>CEO</t>
  </si>
  <si>
    <t>Vakhtang Babunashvili</t>
  </si>
  <si>
    <t>Chief Financial Officer, Deputy CEO</t>
  </si>
  <si>
    <t>Georgian Financial Group B.V.</t>
  </si>
  <si>
    <t>Other shareholders</t>
  </si>
  <si>
    <t xml:space="preserve">Benjamin Albert Marson </t>
  </si>
  <si>
    <t>Igor Alexeev</t>
  </si>
  <si>
    <t>nmf</t>
  </si>
  <si>
    <t>JSC "GALT &amp; TAGGART" (Nominal owner)</t>
  </si>
  <si>
    <t>Giorgi Gvazava</t>
  </si>
  <si>
    <t>Risk Director</t>
  </si>
  <si>
    <t>Bruno Juan Balvanera</t>
  </si>
  <si>
    <t xml:space="preserve">                                   -  </t>
  </si>
  <si>
    <t xml:space="preserve">                                -  </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</si>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</sst>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
    <numFmt numFmtId="195" formatCode="0.000%"/>
  </numFmts>
  <fonts count="15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theme="1"/>
      <name val="Sylfaen"/>
      <family val="1"/>
      <charset val="204"/>
    </font>
    <font>
      <u/>
      <sz val="10"/>
      <color indexed="12"/>
      <name val="Sylfaen"/>
      <family val="1"/>
      <charset val="204"/>
    </font>
    <font>
      <sz val="10"/>
      <color theme="1"/>
      <name val="Arial"/>
      <family val="2"/>
      <charset val="204"/>
    </font>
    <font>
      <i/>
      <sz val="10"/>
      <color theme="1"/>
      <name val="Arial"/>
      <family val="2"/>
      <charset val="204"/>
    </font>
    <font>
      <b/>
      <sz val="9"/>
      <name val="Sylfaen"/>
      <family val="1"/>
      <charset val="204"/>
    </font>
    <font>
      <sz val="9"/>
      <color theme="1"/>
      <name val="Sylfaen"/>
      <family val="1"/>
      <charset val="204"/>
    </font>
    <font>
      <b/>
      <sz val="9"/>
      <color theme="1"/>
      <name val="Sylfaen"/>
      <family val="1"/>
      <charset val="204"/>
    </font>
    <font>
      <sz val="9"/>
      <name val="Sylfaen"/>
      <family val="1"/>
      <charset val="204"/>
    </font>
    <font>
      <b/>
      <sz val="10"/>
      <name val="Arial"/>
      <family val="2"/>
      <charset val="204"/>
    </font>
    <font>
      <i/>
      <sz val="10"/>
      <name val="Arial"/>
      <family val="2"/>
      <charset val="204"/>
    </font>
    <font>
      <sz val="11"/>
      <color theme="1"/>
      <name val="Arial"/>
      <family val="2"/>
      <charset val="204"/>
    </font>
    <font>
      <sz val="9"/>
      <name val="Arial"/>
      <family val="2"/>
      <charset val="204"/>
    </font>
    <font>
      <sz val="9"/>
      <color theme="1"/>
      <name val="Arial"/>
      <family val="2"/>
      <charset val="204"/>
    </font>
    <font>
      <i/>
      <sz val="9"/>
      <name val="Arial"/>
      <family val="2"/>
      <charset val="204"/>
    </font>
    <font>
      <b/>
      <sz val="9"/>
      <name val="Arial"/>
      <family val="2"/>
      <charset val="204"/>
    </font>
    <font>
      <sz val="8"/>
      <color theme="1"/>
      <name val="Arial"/>
      <family val="2"/>
      <charset val="204"/>
    </font>
    <font>
      <b/>
      <sz val="10"/>
      <color theme="1"/>
      <name val="Arial"/>
      <family val="2"/>
      <charset val="204"/>
    </font>
    <font>
      <sz val="9"/>
      <color theme="1"/>
      <name val="Arial"/>
      <family val="2"/>
    </font>
    <font>
      <b/>
      <sz val="9"/>
      <color theme="1"/>
      <name val="Arial"/>
      <family val="2"/>
      <charset val="204"/>
    </font>
    <font>
      <b/>
      <i/>
      <sz val="9"/>
      <name val="Arial"/>
      <family val="2"/>
      <charset val="204"/>
    </font>
    <font>
      <sz val="9"/>
      <name val="Calibri"/>
      <family val="2"/>
      <charset val="204"/>
      <scheme val="minor"/>
    </font>
    <font>
      <sz val="9"/>
      <color theme="1"/>
      <name val="Calibri"/>
      <family val="2"/>
      <charset val="204"/>
      <scheme val="minor"/>
    </font>
    <font>
      <b/>
      <sz val="9"/>
      <color theme="1"/>
      <name val="Calibri"/>
      <family val="2"/>
      <charset val="204"/>
      <scheme val="minor"/>
    </font>
    <font>
      <sz val="9"/>
      <color rgb="FF333333"/>
      <name val="Calibri"/>
      <family val="2"/>
      <charset val="204"/>
      <scheme val="minor"/>
    </font>
    <font>
      <b/>
      <sz val="11"/>
      <color theme="1"/>
      <name val="Calibri"/>
      <family val="2"/>
      <scheme val="minor"/>
    </font>
    <font>
      <i/>
      <sz val="10"/>
      <color theme="1"/>
      <name val="Calibri"/>
      <family val="2"/>
      <scheme val="minor"/>
    </font>
    <font>
      <sz val="9"/>
      <name val="Calibri"/>
      <family val="2"/>
      <scheme val="minor"/>
    </font>
    <font>
      <b/>
      <sz val="9"/>
      <color theme="1"/>
      <name val="Calibri"/>
      <family val="2"/>
      <scheme val="minor"/>
    </font>
    <font>
      <sz val="10"/>
      <name val="Sylfaen"/>
      <family val="1"/>
      <charset val="204"/>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bottom style="thin">
        <color indexed="64"/>
      </bottom>
      <diagonal/>
    </border>
    <border>
      <left/>
      <right/>
      <top style="thin">
        <color auto="1"/>
      </top>
      <bottom/>
      <diagonal/>
    </border>
    <border>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right style="thin">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37">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84" fillId="0" borderId="0" xfId="0" applyFont="1" applyBorder="1"/>
    <xf numFmtId="0" fontId="85" fillId="0" borderId="0" xfId="0" applyFont="1" applyFill="1"/>
    <xf numFmtId="0" fontId="88" fillId="0" borderId="0" xfId="0" applyFont="1"/>
    <xf numFmtId="0" fontId="46" fillId="0" borderId="0" xfId="0" applyFont="1" applyFill="1" applyBorder="1" applyAlignment="1" applyProtection="1">
      <alignment horizontal="right"/>
      <protection locked="0"/>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7" fillId="0" borderId="13" xfId="0" applyNumberFormat="1" applyFont="1" applyBorder="1" applyAlignment="1">
      <alignment vertic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0" borderId="3" xfId="13" applyFont="1" applyFill="1" applyBorder="1" applyAlignment="1" applyProtection="1">
      <alignment horizontal="center" vertical="center" wrapText="1"/>
      <protection locked="0"/>
    </xf>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0" fontId="3" fillId="0" borderId="0" xfId="0" applyFont="1"/>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0" fontId="2" fillId="0" borderId="0" xfId="0" applyFont="1" applyAlignment="1">
      <alignment wrapText="1"/>
    </xf>
    <xf numFmtId="0" fontId="3" fillId="0" borderId="0" xfId="0" applyFont="1" applyFill="1"/>
    <xf numFmtId="0" fontId="86" fillId="0" borderId="85" xfId="0" applyFont="1" applyFill="1" applyBorder="1" applyAlignment="1">
      <alignment horizontal="center" vertical="center" wrapText="1"/>
    </xf>
    <xf numFmtId="0" fontId="86" fillId="0" borderId="86" xfId="0" applyFont="1" applyFill="1" applyBorder="1" applyAlignment="1">
      <alignment horizontal="center" vertical="center" wrapText="1"/>
    </xf>
    <xf numFmtId="0" fontId="84" fillId="0" borderId="85" xfId="0" applyFont="1" applyFill="1" applyBorder="1"/>
    <xf numFmtId="0" fontId="84" fillId="0" borderId="85" xfId="0" applyFont="1" applyFill="1" applyBorder="1" applyAlignment="1">
      <alignment horizontal="left" indent="1"/>
    </xf>
    <xf numFmtId="0" fontId="87" fillId="0" borderId="85" xfId="0" applyFont="1" applyFill="1" applyBorder="1" applyAlignment="1">
      <alignment horizontal="left" indent="1"/>
    </xf>
    <xf numFmtId="193"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6"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99"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99" fillId="0" borderId="0" xfId="0" applyFont="1" applyFill="1" applyAlignment="1">
      <alignment horizontal="left" vertical="center"/>
    </xf>
    <xf numFmtId="49" fontId="100" fillId="0" borderId="24" xfId="5" applyNumberFormat="1" applyFont="1" applyFill="1" applyBorder="1" applyAlignment="1" applyProtection="1">
      <alignment horizontal="left" vertical="center"/>
      <protection locked="0"/>
    </xf>
    <xf numFmtId="0" fontId="101" fillId="0" borderId="25" xfId="9" applyFont="1" applyFill="1" applyBorder="1" applyAlignment="1" applyProtection="1">
      <alignment horizontal="left" vertical="center" wrapText="1"/>
      <protection locked="0"/>
    </xf>
    <xf numFmtId="0" fontId="6" fillId="0" borderId="85" xfId="17" applyFill="1" applyBorder="1" applyAlignment="1" applyProtection="1"/>
    <xf numFmtId="49" fontId="84" fillId="0" borderId="85"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1" xfId="20964" applyFont="1" applyFill="1" applyBorder="1" applyAlignment="1">
      <alignment vertical="center"/>
    </xf>
    <xf numFmtId="0" fontId="45" fillId="77" borderId="102" xfId="20964" applyFont="1" applyFill="1" applyBorder="1" applyAlignment="1">
      <alignment vertical="center"/>
    </xf>
    <xf numFmtId="0" fontId="45" fillId="77" borderId="99" xfId="20964" applyFont="1" applyFill="1" applyBorder="1" applyAlignment="1">
      <alignment vertical="center"/>
    </xf>
    <xf numFmtId="0" fontId="103" fillId="70" borderId="98" xfId="20964" applyFont="1" applyFill="1" applyBorder="1" applyAlignment="1">
      <alignment horizontal="center" vertical="center"/>
    </xf>
    <xf numFmtId="0" fontId="103" fillId="70" borderId="99" xfId="20964" applyFont="1" applyFill="1" applyBorder="1" applyAlignment="1">
      <alignment horizontal="left" vertical="center" wrapText="1"/>
    </xf>
    <xf numFmtId="164" fontId="103" fillId="0" borderId="100" xfId="7" applyNumberFormat="1" applyFont="1" applyFill="1" applyBorder="1" applyAlignment="1" applyProtection="1">
      <alignment horizontal="right" vertical="center"/>
      <protection locked="0"/>
    </xf>
    <xf numFmtId="0" fontId="102" fillId="78" borderId="100" xfId="20964" applyFont="1" applyFill="1" applyBorder="1" applyAlignment="1">
      <alignment horizontal="center" vertical="center"/>
    </xf>
    <xf numFmtId="0" fontId="102" fillId="78" borderId="102" xfId="20964" applyFont="1" applyFill="1" applyBorder="1" applyAlignment="1">
      <alignment vertical="top" wrapText="1"/>
    </xf>
    <xf numFmtId="164" fontId="45" fillId="77" borderId="99" xfId="7" applyNumberFormat="1" applyFont="1" applyFill="1" applyBorder="1" applyAlignment="1">
      <alignment horizontal="right" vertical="center"/>
    </xf>
    <xf numFmtId="0" fontId="104" fillId="70" borderId="98" xfId="20964" applyFont="1" applyFill="1" applyBorder="1" applyAlignment="1">
      <alignment horizontal="center" vertical="center"/>
    </xf>
    <xf numFmtId="0" fontId="103" fillId="70" borderId="102" xfId="20964" applyFont="1" applyFill="1" applyBorder="1" applyAlignment="1">
      <alignment vertical="center" wrapText="1"/>
    </xf>
    <xf numFmtId="0" fontId="103" fillId="70" borderId="99" xfId="20964" applyFont="1" applyFill="1" applyBorder="1" applyAlignment="1">
      <alignment horizontal="left" vertical="center"/>
    </xf>
    <xf numFmtId="0" fontId="104" fillId="3" borderId="98" xfId="20964" applyFont="1" applyFill="1" applyBorder="1" applyAlignment="1">
      <alignment horizontal="center" vertical="center"/>
    </xf>
    <xf numFmtId="0" fontId="103" fillId="3" borderId="99" xfId="20964" applyFont="1" applyFill="1" applyBorder="1" applyAlignment="1">
      <alignment horizontal="left" vertical="center"/>
    </xf>
    <xf numFmtId="0" fontId="104" fillId="0" borderId="98" xfId="20964" applyFont="1" applyFill="1" applyBorder="1" applyAlignment="1">
      <alignment horizontal="center" vertical="center"/>
    </xf>
    <xf numFmtId="0" fontId="103" fillId="0" borderId="99" xfId="20964" applyFont="1" applyFill="1" applyBorder="1" applyAlignment="1">
      <alignment horizontal="left" vertical="center"/>
    </xf>
    <xf numFmtId="0" fontId="105" fillId="78" borderId="100" xfId="20964" applyFont="1" applyFill="1" applyBorder="1" applyAlignment="1">
      <alignment horizontal="center" vertical="center"/>
    </xf>
    <xf numFmtId="0" fontId="102" fillId="78" borderId="102" xfId="20964" applyFont="1" applyFill="1" applyBorder="1" applyAlignment="1">
      <alignment vertical="center"/>
    </xf>
    <xf numFmtId="164" fontId="103" fillId="78" borderId="100" xfId="7" applyNumberFormat="1" applyFont="1" applyFill="1" applyBorder="1" applyAlignment="1" applyProtection="1">
      <alignment horizontal="right" vertical="center"/>
      <protection locked="0"/>
    </xf>
    <xf numFmtId="0" fontId="102" fillId="77" borderId="101" xfId="20964" applyFont="1" applyFill="1" applyBorder="1" applyAlignment="1">
      <alignment vertical="center"/>
    </xf>
    <xf numFmtId="0" fontId="102" fillId="77" borderId="102" xfId="20964" applyFont="1" applyFill="1" applyBorder="1" applyAlignment="1">
      <alignment vertical="center"/>
    </xf>
    <xf numFmtId="164" fontId="102" fillId="77" borderId="99" xfId="7" applyNumberFormat="1" applyFont="1" applyFill="1" applyBorder="1" applyAlignment="1">
      <alignment horizontal="right" vertical="center"/>
    </xf>
    <xf numFmtId="0" fontId="107" fillId="3" borderId="98" xfId="20964" applyFont="1" applyFill="1" applyBorder="1" applyAlignment="1">
      <alignment horizontal="center" vertical="center"/>
    </xf>
    <xf numFmtId="0" fontId="108" fillId="78" borderId="100" xfId="20964" applyFont="1" applyFill="1" applyBorder="1" applyAlignment="1">
      <alignment horizontal="center" vertical="center"/>
    </xf>
    <xf numFmtId="0" fontId="45" fillId="78" borderId="102" xfId="20964" applyFont="1" applyFill="1" applyBorder="1" applyAlignment="1">
      <alignment vertical="center"/>
    </xf>
    <xf numFmtId="0" fontId="107" fillId="70" borderId="98" xfId="20964" applyFont="1" applyFill="1" applyBorder="1" applyAlignment="1">
      <alignment horizontal="center" vertical="center"/>
    </xf>
    <xf numFmtId="164" fontId="103" fillId="3" borderId="100" xfId="7" applyNumberFormat="1" applyFont="1" applyFill="1" applyBorder="1" applyAlignment="1" applyProtection="1">
      <alignment horizontal="right" vertical="center"/>
      <protection locked="0"/>
    </xf>
    <xf numFmtId="0" fontId="108" fillId="3" borderId="100" xfId="20964" applyFont="1" applyFill="1" applyBorder="1" applyAlignment="1">
      <alignment horizontal="center" vertical="center"/>
    </xf>
    <xf numFmtId="0" fontId="45" fillId="3" borderId="102" xfId="20964" applyFont="1" applyFill="1" applyBorder="1" applyAlignment="1">
      <alignment vertical="center"/>
    </xf>
    <xf numFmtId="0" fontId="104" fillId="70" borderId="100" xfId="20964" applyFont="1" applyFill="1" applyBorder="1" applyAlignment="1">
      <alignment horizontal="center" vertical="center"/>
    </xf>
    <xf numFmtId="0" fontId="19" fillId="70" borderId="100" xfId="20964" applyFont="1" applyFill="1" applyBorder="1" applyAlignment="1">
      <alignment horizontal="center" vertical="center"/>
    </xf>
    <xf numFmtId="0" fontId="99" fillId="0" borderId="100" xfId="0" applyFont="1" applyFill="1" applyBorder="1" applyAlignment="1">
      <alignment horizontal="left" vertical="center" wrapText="1"/>
    </xf>
    <xf numFmtId="10" fontId="4" fillId="36" borderId="100" xfId="0" applyNumberFormat="1" applyFont="1" applyFill="1" applyBorder="1" applyAlignment="1">
      <alignment horizontal="center" vertical="center" wrapText="1"/>
    </xf>
    <xf numFmtId="0" fontId="4" fillId="36" borderId="100" xfId="0" applyFont="1" applyFill="1" applyBorder="1" applyAlignment="1">
      <alignment horizontal="left" vertical="center" wrapText="1"/>
    </xf>
    <xf numFmtId="0" fontId="3" fillId="0" borderId="100" xfId="0" applyFont="1" applyFill="1" applyBorder="1" applyAlignment="1">
      <alignment horizontal="left" vertical="center" wrapText="1"/>
    </xf>
    <xf numFmtId="0" fontId="4" fillId="36" borderId="86" xfId="0" applyFont="1" applyFill="1" applyBorder="1" applyAlignment="1">
      <alignment horizontal="center" vertical="center" wrapText="1"/>
    </xf>
    <xf numFmtId="0" fontId="4" fillId="36" borderId="87" xfId="0" applyFont="1" applyFill="1" applyBorder="1" applyAlignment="1">
      <alignment vertical="center" wrapText="1"/>
    </xf>
    <xf numFmtId="0" fontId="4" fillId="36" borderId="99"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0" xfId="0" applyFont="1" applyBorder="1"/>
    <xf numFmtId="0" fontId="6" fillId="0" borderId="100" xfId="17" applyFill="1" applyBorder="1" applyAlignment="1" applyProtection="1">
      <alignment horizontal="left" vertical="center"/>
    </xf>
    <xf numFmtId="0" fontId="6" fillId="0" borderId="100" xfId="17" applyBorder="1" applyAlignment="1" applyProtection="1"/>
    <xf numFmtId="0" fontId="84" fillId="0" borderId="100" xfId="0" applyFont="1" applyFill="1" applyBorder="1"/>
    <xf numFmtId="0" fontId="6" fillId="0" borderId="100" xfId="17" applyFill="1" applyBorder="1" applyAlignment="1" applyProtection="1">
      <alignment horizontal="left" vertical="center" wrapText="1"/>
    </xf>
    <xf numFmtId="0" fontId="6" fillId="0" borderId="100" xfId="17" applyFill="1" applyBorder="1" applyAlignment="1" applyProtection="1"/>
    <xf numFmtId="0" fontId="45" fillId="0" borderId="19" xfId="0" applyFont="1" applyBorder="1" applyAlignment="1">
      <alignment horizontal="center" vertical="center" wrapText="1"/>
    </xf>
    <xf numFmtId="0" fontId="2" fillId="0" borderId="3" xfId="0" applyFont="1" applyBorder="1" applyAlignment="1">
      <alignment wrapText="1"/>
    </xf>
    <xf numFmtId="0" fontId="45" fillId="0" borderId="3" xfId="0" applyFont="1" applyBorder="1" applyAlignment="1">
      <alignment horizontal="center" vertical="center" wrapText="1"/>
    </xf>
    <xf numFmtId="14" fontId="2" fillId="0" borderId="0" xfId="0" applyNumberFormat="1" applyFont="1"/>
    <xf numFmtId="0" fontId="109" fillId="0" borderId="0" xfId="11" applyFont="1" applyFill="1" applyBorder="1" applyProtection="1"/>
    <xf numFmtId="0" fontId="109" fillId="0" borderId="0" xfId="11" applyFont="1" applyFill="1" applyBorder="1" applyAlignment="1" applyProtection="1"/>
    <xf numFmtId="0" fontId="111" fillId="0" borderId="0" xfId="11" applyFont="1" applyFill="1" applyBorder="1" applyAlignment="1" applyProtection="1"/>
    <xf numFmtId="0" fontId="114" fillId="0" borderId="115" xfId="13" applyFont="1" applyFill="1" applyBorder="1" applyAlignment="1" applyProtection="1">
      <alignment horizontal="left" vertical="center" wrapText="1"/>
      <protection locked="0"/>
    </xf>
    <xf numFmtId="49" fontId="114" fillId="0" borderId="115" xfId="5" applyNumberFormat="1" applyFont="1" applyFill="1" applyBorder="1" applyAlignment="1" applyProtection="1">
      <alignment horizontal="right" vertical="center"/>
      <protection locked="0"/>
    </xf>
    <xf numFmtId="49" fontId="115" fillId="0" borderId="115" xfId="5" applyNumberFormat="1" applyFont="1" applyFill="1" applyBorder="1" applyAlignment="1" applyProtection="1">
      <alignment horizontal="right" vertical="center"/>
      <protection locked="0"/>
    </xf>
    <xf numFmtId="0" fontId="110" fillId="0" borderId="115" xfId="0" applyFont="1" applyFill="1" applyBorder="1"/>
    <xf numFmtId="49" fontId="114" fillId="0" borderId="115" xfId="5" applyNumberFormat="1" applyFont="1" applyFill="1" applyBorder="1" applyAlignment="1" applyProtection="1">
      <alignment horizontal="right" vertical="center" wrapText="1"/>
      <protection locked="0"/>
    </xf>
    <xf numFmtId="49" fontId="115" fillId="0" borderId="115" xfId="5" applyNumberFormat="1" applyFont="1" applyFill="1" applyBorder="1" applyAlignment="1" applyProtection="1">
      <alignment horizontal="right" vertical="center" wrapText="1"/>
      <protection locked="0"/>
    </xf>
    <xf numFmtId="0" fontId="110" fillId="0" borderId="0" xfId="0" applyFont="1" applyFill="1"/>
    <xf numFmtId="0" fontId="109" fillId="0" borderId="115" xfId="0" applyNumberFormat="1" applyFont="1" applyFill="1" applyBorder="1" applyAlignment="1">
      <alignment horizontal="left" vertical="center" wrapText="1"/>
    </xf>
    <xf numFmtId="0" fontId="113" fillId="0" borderId="115" xfId="0" applyFont="1" applyFill="1" applyBorder="1"/>
    <xf numFmtId="0" fontId="110" fillId="0" borderId="0" xfId="0" applyFont="1" applyFill="1" applyBorder="1"/>
    <xf numFmtId="0" fontId="112" fillId="0" borderId="115" xfId="0" applyFont="1" applyFill="1" applyBorder="1" applyAlignment="1">
      <alignment horizontal="left" indent="1"/>
    </xf>
    <xf numFmtId="0" fontId="112" fillId="0" borderId="115" xfId="0" applyFont="1" applyFill="1" applyBorder="1" applyAlignment="1">
      <alignment horizontal="left" wrapText="1" indent="1"/>
    </xf>
    <xf numFmtId="0" fontId="109" fillId="0" borderId="115" xfId="0" applyFont="1" applyFill="1" applyBorder="1" applyAlignment="1">
      <alignment horizontal="left" indent="1"/>
    </xf>
    <xf numFmtId="0" fontId="109" fillId="0" borderId="115" xfId="0" applyNumberFormat="1" applyFont="1" applyFill="1" applyBorder="1" applyAlignment="1">
      <alignment horizontal="left" indent="1"/>
    </xf>
    <xf numFmtId="0" fontId="109" fillId="0" borderId="115" xfId="0" applyFont="1" applyFill="1" applyBorder="1" applyAlignment="1">
      <alignment horizontal="left" wrapText="1" indent="2"/>
    </xf>
    <xf numFmtId="0" fontId="112" fillId="0" borderId="115" xfId="0" applyFont="1" applyFill="1" applyBorder="1" applyAlignment="1">
      <alignment horizontal="left" vertical="center" indent="1"/>
    </xf>
    <xf numFmtId="0" fontId="110" fillId="0" borderId="115" xfId="0" applyFont="1" applyFill="1" applyBorder="1" applyAlignment="1">
      <alignment horizontal="left" wrapText="1"/>
    </xf>
    <xf numFmtId="0" fontId="110" fillId="0" borderId="115" xfId="0" applyFont="1" applyFill="1" applyBorder="1" applyAlignment="1">
      <alignment horizontal="left" wrapText="1" indent="2"/>
    </xf>
    <xf numFmtId="49" fontId="110" fillId="0" borderId="115" xfId="0" applyNumberFormat="1" applyFont="1" applyFill="1" applyBorder="1" applyAlignment="1">
      <alignment horizontal="left" indent="3"/>
    </xf>
    <xf numFmtId="49" fontId="110" fillId="0" borderId="115" xfId="0" applyNumberFormat="1" applyFont="1" applyFill="1" applyBorder="1" applyAlignment="1">
      <alignment horizontal="left" indent="1"/>
    </xf>
    <xf numFmtId="49" fontId="110" fillId="0" borderId="115" xfId="0" applyNumberFormat="1" applyFont="1" applyFill="1" applyBorder="1" applyAlignment="1">
      <alignment horizontal="left" vertical="top" wrapText="1" indent="2"/>
    </xf>
    <xf numFmtId="49" fontId="110" fillId="0" borderId="115" xfId="0" applyNumberFormat="1" applyFont="1" applyFill="1" applyBorder="1" applyAlignment="1">
      <alignment horizontal="left" wrapText="1" indent="3"/>
    </xf>
    <xf numFmtId="49" fontId="110" fillId="0" borderId="115" xfId="0" applyNumberFormat="1" applyFont="1" applyFill="1" applyBorder="1" applyAlignment="1">
      <alignment horizontal="left" wrapText="1" indent="2"/>
    </xf>
    <xf numFmtId="0" fontId="110" fillId="0" borderId="115" xfId="0" applyNumberFormat="1" applyFont="1" applyFill="1" applyBorder="1" applyAlignment="1">
      <alignment horizontal="left" wrapText="1" indent="1"/>
    </xf>
    <xf numFmtId="49" fontId="110" fillId="0" borderId="115" xfId="0" applyNumberFormat="1" applyFont="1" applyFill="1" applyBorder="1" applyAlignment="1">
      <alignment horizontal="left" wrapText="1" indent="1"/>
    </xf>
    <xf numFmtId="0" fontId="112" fillId="0" borderId="76" xfId="0" applyNumberFormat="1" applyFont="1" applyFill="1" applyBorder="1" applyAlignment="1">
      <alignment horizontal="left" vertical="center" wrapText="1"/>
    </xf>
    <xf numFmtId="0" fontId="110" fillId="0" borderId="116" xfId="0" applyFont="1" applyFill="1" applyBorder="1" applyAlignment="1">
      <alignment horizontal="center" vertical="center" wrapText="1"/>
    </xf>
    <xf numFmtId="0" fontId="112" fillId="0" borderId="115" xfId="0" applyNumberFormat="1" applyFont="1" applyFill="1" applyBorder="1" applyAlignment="1">
      <alignment horizontal="left" vertical="center" wrapText="1"/>
    </xf>
    <xf numFmtId="0" fontId="110" fillId="0" borderId="115" xfId="0" applyFont="1" applyFill="1" applyBorder="1" applyAlignment="1">
      <alignment horizontal="left" indent="1"/>
    </xf>
    <xf numFmtId="0" fontId="6" fillId="0" borderId="115" xfId="17" applyBorder="1" applyAlignment="1" applyProtection="1"/>
    <xf numFmtId="0" fontId="113" fillId="0" borderId="115" xfId="0" applyFont="1" applyFill="1" applyBorder="1" applyAlignment="1">
      <alignment horizontal="center" vertical="center" wrapText="1"/>
    </xf>
    <xf numFmtId="0" fontId="110" fillId="0" borderId="7" xfId="0" applyFont="1" applyFill="1" applyBorder="1" applyAlignment="1">
      <alignment horizontal="center" vertical="center" wrapText="1"/>
    </xf>
    <xf numFmtId="0" fontId="110" fillId="0" borderId="0" xfId="0" applyFont="1" applyFill="1" applyBorder="1" applyAlignment="1">
      <alignment horizontal="center" vertical="center" wrapText="1"/>
    </xf>
    <xf numFmtId="14" fontId="84" fillId="0" borderId="0" xfId="0" applyNumberFormat="1" applyFont="1" applyFill="1"/>
    <xf numFmtId="0" fontId="116" fillId="0" borderId="115" xfId="13" applyFont="1" applyFill="1" applyBorder="1" applyAlignment="1" applyProtection="1">
      <alignment horizontal="left" vertical="center" wrapText="1"/>
      <protection locked="0"/>
    </xf>
    <xf numFmtId="0" fontId="110" fillId="0" borderId="0" xfId="0" applyFont="1" applyFill="1" applyAlignment="1">
      <alignment horizontal="left" vertical="top" wrapText="1"/>
    </xf>
    <xf numFmtId="0" fontId="110" fillId="0" borderId="0" xfId="0" applyFont="1" applyFill="1" applyAlignment="1">
      <alignment wrapText="1"/>
    </xf>
    <xf numFmtId="0" fontId="110" fillId="0" borderId="115" xfId="0" applyFont="1" applyFill="1" applyBorder="1" applyAlignment="1">
      <alignment horizontal="center" vertical="center"/>
    </xf>
    <xf numFmtId="0" fontId="110" fillId="0" borderId="115" xfId="0" applyFont="1" applyFill="1" applyBorder="1" applyAlignment="1">
      <alignment horizontal="center" vertical="center" wrapText="1"/>
    </xf>
    <xf numFmtId="0" fontId="113" fillId="0" borderId="0" xfId="0" applyFont="1" applyFill="1"/>
    <xf numFmtId="0" fontId="110" fillId="0" borderId="115" xfId="0" applyFont="1" applyFill="1" applyBorder="1" applyAlignment="1">
      <alignment wrapText="1"/>
    </xf>
    <xf numFmtId="0" fontId="110" fillId="0" borderId="115" xfId="0" applyFont="1" applyFill="1" applyBorder="1" applyAlignment="1">
      <alignment horizontal="left" indent="8"/>
    </xf>
    <xf numFmtId="0" fontId="110" fillId="0" borderId="0" xfId="0" applyFont="1" applyFill="1" applyBorder="1" applyAlignment="1">
      <alignment horizontal="left"/>
    </xf>
    <xf numFmtId="0" fontId="113" fillId="0" borderId="0" xfId="0" applyFont="1" applyFill="1" applyBorder="1"/>
    <xf numFmtId="0" fontId="113" fillId="0" borderId="7" xfId="0" applyFont="1" applyFill="1" applyBorder="1"/>
    <xf numFmtId="0" fontId="110" fillId="0" borderId="0" xfId="0" applyFont="1" applyFill="1" applyBorder="1" applyAlignment="1">
      <alignment horizontal="center" vertical="center"/>
    </xf>
    <xf numFmtId="0" fontId="110" fillId="0" borderId="7" xfId="0" applyFont="1" applyFill="1" applyBorder="1" applyAlignment="1">
      <alignment wrapText="1"/>
    </xf>
    <xf numFmtId="49" fontId="110" fillId="0" borderId="115" xfId="0" applyNumberFormat="1" applyFont="1" applyFill="1" applyBorder="1" applyAlignment="1">
      <alignment horizontal="center" vertical="center" wrapText="1"/>
    </xf>
    <xf numFmtId="0" fontId="110" fillId="0" borderId="115" xfId="0" applyFont="1" applyFill="1" applyBorder="1" applyAlignment="1">
      <alignment horizontal="center"/>
    </xf>
    <xf numFmtId="0" fontId="110" fillId="0" borderId="7" xfId="0" applyFont="1" applyFill="1" applyBorder="1"/>
    <xf numFmtId="0" fontId="110" fillId="0" borderId="115" xfId="0" applyFont="1" applyFill="1" applyBorder="1" applyAlignment="1">
      <alignment horizontal="left" indent="2"/>
    </xf>
    <xf numFmtId="0" fontId="110" fillId="0" borderId="115" xfId="0" applyNumberFormat="1" applyFont="1" applyFill="1" applyBorder="1" applyAlignment="1">
      <alignment horizontal="left" indent="1"/>
    </xf>
    <xf numFmtId="0" fontId="110" fillId="0" borderId="0" xfId="0" applyFont="1" applyFill="1" applyAlignment="1">
      <alignment horizontal="center" vertical="center"/>
    </xf>
    <xf numFmtId="0" fontId="118" fillId="0" borderId="0" xfId="0" applyFont="1" applyFill="1"/>
    <xf numFmtId="0" fontId="118" fillId="0" borderId="0" xfId="0" applyFont="1" applyFill="1" applyAlignment="1">
      <alignment horizontal="center" vertical="center"/>
    </xf>
    <xf numFmtId="0" fontId="112" fillId="0" borderId="115" xfId="0" applyFont="1" applyFill="1" applyBorder="1" applyAlignment="1">
      <alignment horizontal="center" vertical="center" wrapText="1"/>
    </xf>
    <xf numFmtId="0" fontId="110" fillId="79" borderId="115" xfId="0" applyFont="1" applyFill="1" applyBorder="1"/>
    <xf numFmtId="0" fontId="113" fillId="79" borderId="115" xfId="0" applyFont="1" applyFill="1" applyBorder="1"/>
    <xf numFmtId="0" fontId="0" fillId="0" borderId="115" xfId="0" applyBorder="1" applyAlignment="1">
      <alignment horizontal="left" indent="2"/>
    </xf>
    <xf numFmtId="0" fontId="0" fillId="0" borderId="116" xfId="0" applyBorder="1" applyAlignment="1">
      <alignment horizontal="left" indent="2"/>
    </xf>
    <xf numFmtId="0" fontId="0" fillId="0" borderId="115" xfId="0" applyFill="1" applyBorder="1" applyAlignment="1">
      <alignment horizontal="left" indent="2"/>
    </xf>
    <xf numFmtId="0" fontId="120" fillId="0" borderId="122" xfId="0" applyNumberFormat="1" applyFont="1" applyFill="1" applyBorder="1" applyAlignment="1">
      <alignment vertical="center" wrapText="1" readingOrder="1"/>
    </xf>
    <xf numFmtId="0" fontId="120" fillId="0" borderId="123" xfId="0" applyNumberFormat="1" applyFont="1" applyFill="1" applyBorder="1" applyAlignment="1">
      <alignment vertical="center" wrapText="1" readingOrder="1"/>
    </xf>
    <xf numFmtId="0" fontId="120" fillId="0" borderId="123" xfId="0" applyNumberFormat="1" applyFont="1" applyFill="1" applyBorder="1" applyAlignment="1">
      <alignment horizontal="left" vertical="center" wrapText="1" indent="1" readingOrder="1"/>
    </xf>
    <xf numFmtId="0" fontId="120" fillId="0" borderId="124" xfId="0" applyNumberFormat="1" applyFont="1" applyFill="1" applyBorder="1" applyAlignment="1">
      <alignment vertical="center" wrapText="1" readingOrder="1"/>
    </xf>
    <xf numFmtId="0" fontId="121" fillId="0" borderId="115" xfId="0" applyNumberFormat="1" applyFont="1" applyFill="1" applyBorder="1" applyAlignment="1">
      <alignment vertical="center" wrapText="1" readingOrder="1"/>
    </xf>
    <xf numFmtId="0" fontId="110" fillId="0" borderId="116" xfId="0" applyFont="1" applyFill="1" applyBorder="1" applyAlignment="1">
      <alignment horizontal="center" vertical="center" wrapText="1"/>
    </xf>
    <xf numFmtId="0" fontId="0" fillId="0" borderId="7" xfId="0" applyBorder="1"/>
    <xf numFmtId="0" fontId="110" fillId="0" borderId="107" xfId="0" applyFont="1" applyFill="1" applyBorder="1" applyAlignment="1">
      <alignment horizontal="center" vertical="center" wrapText="1"/>
    </xf>
    <xf numFmtId="0" fontId="0" fillId="0" borderId="115" xfId="0" applyBorder="1" applyAlignment="1">
      <alignment horizontal="left" indent="3"/>
    </xf>
    <xf numFmtId="0" fontId="84" fillId="0" borderId="115" xfId="0" applyFont="1" applyBorder="1"/>
    <xf numFmtId="0" fontId="123" fillId="0" borderId="115" xfId="0" applyFont="1" applyBorder="1"/>
    <xf numFmtId="0" fontId="123" fillId="0" borderId="115" xfId="0" applyFont="1" applyFill="1" applyBorder="1"/>
    <xf numFmtId="0" fontId="124" fillId="0" borderId="115" xfId="17" applyFont="1" applyBorder="1" applyAlignment="1" applyProtection="1"/>
    <xf numFmtId="14" fontId="2" fillId="0" borderId="0" xfId="0" applyNumberFormat="1" applyFont="1" applyAlignment="1">
      <alignment horizontal="left"/>
    </xf>
    <xf numFmtId="14" fontId="84" fillId="0" borderId="0" xfId="0" applyNumberFormat="1" applyFont="1" applyAlignment="1">
      <alignment horizontal="left"/>
    </xf>
    <xf numFmtId="14" fontId="84" fillId="0" borderId="0" xfId="0" applyNumberFormat="1" applyFont="1" applyFill="1" applyAlignment="1">
      <alignment horizontal="left"/>
    </xf>
    <xf numFmtId="0" fontId="5" fillId="0" borderId="115" xfId="0" applyFont="1" applyFill="1" applyBorder="1" applyAlignment="1">
      <alignment wrapText="1"/>
    </xf>
    <xf numFmtId="0" fontId="2" fillId="0" borderId="115" xfId="0" applyFont="1" applyBorder="1" applyAlignment="1">
      <alignment wrapText="1"/>
    </xf>
    <xf numFmtId="0" fontId="2" fillId="0" borderId="117" xfId="0" applyFont="1" applyBorder="1" applyAlignment="1">
      <alignment wrapText="1"/>
    </xf>
    <xf numFmtId="0" fontId="2" fillId="0" borderId="90" xfId="0" applyFont="1" applyBorder="1" applyAlignment="1">
      <alignment vertical="center"/>
    </xf>
    <xf numFmtId="0" fontId="5" fillId="0" borderId="115" xfId="0" applyFont="1" applyBorder="1" applyAlignment="1">
      <alignment wrapText="1"/>
    </xf>
    <xf numFmtId="0" fontId="5" fillId="0" borderId="116" xfId="0" applyFont="1" applyBorder="1" applyAlignment="1">
      <alignment wrapText="1"/>
    </xf>
    <xf numFmtId="0" fontId="3" fillId="0" borderId="19" xfId="0" applyFont="1" applyBorder="1" applyAlignment="1">
      <alignment horizontal="center" wrapText="1"/>
    </xf>
    <xf numFmtId="0" fontId="3" fillId="0" borderId="29" xfId="0" applyFont="1" applyBorder="1" applyAlignment="1">
      <alignment horizontal="center" wrapText="1"/>
    </xf>
    <xf numFmtId="0" fontId="3" fillId="0" borderId="20" xfId="0" applyFont="1" applyBorder="1" applyAlignment="1">
      <alignment horizontal="center" wrapText="1"/>
    </xf>
    <xf numFmtId="167" fontId="125" fillId="0" borderId="115" xfId="0" applyNumberFormat="1" applyFont="1" applyBorder="1" applyAlignment="1">
      <alignment horizontal="center" vertical="center"/>
    </xf>
    <xf numFmtId="167" fontId="125" fillId="0" borderId="86" xfId="0" applyNumberFormat="1" applyFont="1" applyBorder="1" applyAlignment="1">
      <alignment horizontal="center" vertical="center"/>
    </xf>
    <xf numFmtId="167" fontId="126" fillId="0" borderId="115" xfId="0" applyNumberFormat="1" applyFont="1" applyBorder="1" applyAlignment="1">
      <alignment horizontal="center" vertical="center"/>
    </xf>
    <xf numFmtId="164" fontId="3" fillId="0" borderId="86" xfId="7" applyNumberFormat="1" applyFont="1" applyFill="1" applyBorder="1" applyAlignment="1">
      <alignment horizontal="right" vertical="center" wrapText="1"/>
    </xf>
    <xf numFmtId="164" fontId="84" fillId="0" borderId="3" xfId="7" applyNumberFormat="1" applyFont="1" applyBorder="1" applyAlignment="1"/>
    <xf numFmtId="164" fontId="84" fillId="0" borderId="23" xfId="7" applyNumberFormat="1" applyFont="1" applyBorder="1" applyAlignment="1"/>
    <xf numFmtId="10" fontId="103" fillId="0" borderId="100" xfId="20962" applyNumberFormat="1" applyFont="1" applyFill="1" applyBorder="1" applyAlignment="1" applyProtection="1">
      <alignment horizontal="right" vertical="center"/>
      <protection locked="0"/>
    </xf>
    <xf numFmtId="164" fontId="113" fillId="0" borderId="115" xfId="7" applyNumberFormat="1" applyFont="1" applyFill="1" applyBorder="1"/>
    <xf numFmtId="0" fontId="84" fillId="0" borderId="115" xfId="0" applyFont="1" applyBorder="1" applyAlignment="1">
      <alignment horizontal="center" vertical="center" wrapText="1"/>
    </xf>
    <xf numFmtId="0" fontId="2" fillId="3" borderId="115" xfId="11" applyFont="1" applyFill="1" applyBorder="1" applyAlignment="1">
      <alignment horizontal="left" vertical="center" wrapText="1"/>
    </xf>
    <xf numFmtId="164" fontId="84" fillId="0" borderId="115" xfId="7" applyNumberFormat="1" applyFont="1" applyBorder="1" applyAlignment="1"/>
    <xf numFmtId="167" fontId="84" fillId="0" borderId="86" xfId="0" applyNumberFormat="1" applyFont="1" applyBorder="1" applyAlignment="1"/>
    <xf numFmtId="167" fontId="84" fillId="36" borderId="26" xfId="0" applyNumberFormat="1" applyFont="1" applyFill="1" applyBorder="1"/>
    <xf numFmtId="164" fontId="3" fillId="0" borderId="115" xfId="7" applyNumberFormat="1" applyFont="1" applyBorder="1"/>
    <xf numFmtId="164" fontId="3" fillId="0" borderId="115" xfId="7" applyNumberFormat="1" applyFont="1" applyFill="1" applyBorder="1"/>
    <xf numFmtId="3" fontId="128" fillId="0" borderId="115" xfId="0" applyNumberFormat="1" applyFont="1" applyBorder="1"/>
    <xf numFmtId="3" fontId="129" fillId="0" borderId="115" xfId="0" applyNumberFormat="1" applyFont="1" applyBorder="1"/>
    <xf numFmtId="3" fontId="128" fillId="0" borderId="115" xfId="0" applyNumberFormat="1" applyFont="1" applyBorder="1" applyAlignment="1">
      <alignment horizontal="left" indent="1"/>
    </xf>
    <xf numFmtId="3" fontId="128" fillId="80" borderId="115" xfId="0" applyNumberFormat="1" applyFont="1" applyFill="1" applyBorder="1"/>
    <xf numFmtId="3" fontId="130" fillId="0" borderId="115" xfId="0" applyNumberFormat="1" applyFont="1" applyFill="1" applyBorder="1" applyAlignment="1">
      <alignment horizontal="left" vertical="center" wrapText="1"/>
    </xf>
    <xf numFmtId="3" fontId="128" fillId="0" borderId="115" xfId="0" applyNumberFormat="1" applyFont="1" applyBorder="1" applyAlignment="1">
      <alignment horizontal="center" vertical="center" wrapText="1"/>
    </xf>
    <xf numFmtId="3" fontId="128" fillId="0" borderId="115" xfId="0" applyNumberFormat="1" applyFont="1" applyBorder="1" applyAlignment="1">
      <alignment horizontal="center" vertical="center"/>
    </xf>
    <xf numFmtId="3" fontId="127" fillId="0" borderId="115" xfId="0" applyNumberFormat="1" applyFont="1" applyFill="1" applyBorder="1" applyAlignment="1">
      <alignment horizontal="left" vertical="center" wrapText="1"/>
    </xf>
    <xf numFmtId="3" fontId="130" fillId="0" borderId="115" xfId="20965" applyNumberFormat="1" applyFont="1" applyFill="1" applyBorder="1"/>
    <xf numFmtId="3" fontId="127" fillId="0" borderId="115" xfId="20965" applyNumberFormat="1" applyFont="1" applyFill="1" applyBorder="1"/>
    <xf numFmtId="3" fontId="129" fillId="0" borderId="7" xfId="0" applyNumberFormat="1" applyFont="1" applyBorder="1"/>
    <xf numFmtId="3" fontId="128" fillId="0" borderId="115" xfId="0" applyNumberFormat="1" applyFont="1" applyBorder="1" applyAlignment="1">
      <alignment horizontal="left" indent="2"/>
    </xf>
    <xf numFmtId="3" fontId="128" fillId="0" borderId="115" xfId="0" applyNumberFormat="1" applyFont="1" applyFill="1" applyBorder="1" applyAlignment="1">
      <alignment horizontal="left" indent="3"/>
    </xf>
    <xf numFmtId="3" fontId="128" fillId="0" borderId="115" xfId="0" applyNumberFormat="1" applyFont="1" applyFill="1" applyBorder="1" applyAlignment="1">
      <alignment horizontal="left" indent="1"/>
    </xf>
    <xf numFmtId="3" fontId="128" fillId="81" borderId="115" xfId="0" applyNumberFormat="1" applyFont="1" applyFill="1" applyBorder="1"/>
    <xf numFmtId="3" fontId="128" fillId="0" borderId="115" xfId="0" applyNumberFormat="1" applyFont="1" applyFill="1" applyBorder="1" applyAlignment="1">
      <alignment horizontal="left" vertical="top" wrapText="1" indent="2"/>
    </xf>
    <xf numFmtId="3" fontId="128" fillId="0" borderId="115" xfId="0" applyNumberFormat="1" applyFont="1" applyFill="1" applyBorder="1"/>
    <xf numFmtId="3" fontId="128" fillId="0" borderId="115" xfId="0" applyNumberFormat="1" applyFont="1" applyFill="1" applyBorder="1" applyAlignment="1">
      <alignment horizontal="left" wrapText="1" indent="3"/>
    </xf>
    <xf numFmtId="3" fontId="128" fillId="0" borderId="115" xfId="0" applyNumberFormat="1" applyFont="1" applyFill="1" applyBorder="1" applyAlignment="1">
      <alignment horizontal="left" wrapText="1" indent="2"/>
    </xf>
    <xf numFmtId="3" fontId="128" fillId="0" borderId="115" xfId="0" applyNumberFormat="1" applyFont="1" applyFill="1" applyBorder="1" applyAlignment="1">
      <alignment horizontal="left" wrapText="1" indent="1"/>
    </xf>
    <xf numFmtId="3" fontId="128" fillId="0" borderId="116" xfId="0" applyNumberFormat="1" applyFont="1" applyBorder="1"/>
    <xf numFmtId="165" fontId="128" fillId="0" borderId="115" xfId="20962" applyNumberFormat="1" applyFont="1" applyBorder="1"/>
    <xf numFmtId="194" fontId="128" fillId="0" borderId="115" xfId="0" applyNumberFormat="1" applyFont="1" applyBorder="1"/>
    <xf numFmtId="194" fontId="128" fillId="0" borderId="116" xfId="0" applyNumberFormat="1" applyFont="1" applyBorder="1"/>
    <xf numFmtId="194" fontId="129" fillId="0" borderId="115" xfId="0" applyNumberFormat="1" applyFont="1" applyBorder="1"/>
    <xf numFmtId="3" fontId="113" fillId="0" borderId="115" xfId="0" applyNumberFormat="1" applyFont="1" applyFill="1" applyBorder="1"/>
    <xf numFmtId="0" fontId="2" fillId="3" borderId="115" xfId="5" applyFont="1" applyFill="1" applyBorder="1" applyProtection="1">
      <protection locked="0"/>
    </xf>
    <xf numFmtId="0" fontId="2" fillId="0" borderId="115" xfId="13" applyFont="1" applyFill="1" applyBorder="1" applyAlignment="1" applyProtection="1">
      <alignment horizontal="center" vertical="center" wrapText="1"/>
      <protection locked="0"/>
    </xf>
    <xf numFmtId="0" fontId="2" fillId="3" borderId="115" xfId="13" applyFont="1" applyFill="1" applyBorder="1" applyAlignment="1" applyProtection="1">
      <alignment horizontal="center" vertical="center" wrapText="1"/>
      <protection locked="0"/>
    </xf>
    <xf numFmtId="3" fontId="2" fillId="3" borderId="115" xfId="1" applyNumberFormat="1" applyFont="1" applyFill="1" applyBorder="1" applyAlignment="1" applyProtection="1">
      <alignment horizontal="center" vertical="center" wrapText="1"/>
      <protection locked="0"/>
    </xf>
    <xf numFmtId="9" fontId="2" fillId="3" borderId="115" xfId="15" applyNumberFormat="1" applyFont="1" applyFill="1" applyBorder="1" applyAlignment="1" applyProtection="1">
      <alignment horizontal="center" vertical="center"/>
      <protection locked="0"/>
    </xf>
    <xf numFmtId="0" fontId="2" fillId="3" borderId="86" xfId="11" applyFont="1" applyFill="1" applyBorder="1" applyAlignment="1">
      <alignment horizontal="center" vertical="center" wrapText="1"/>
    </xf>
    <xf numFmtId="0" fontId="92" fillId="3" borderId="21" xfId="11" applyFont="1" applyFill="1" applyBorder="1" applyAlignment="1">
      <alignment horizontal="left" vertical="center"/>
    </xf>
    <xf numFmtId="0" fontId="90" fillId="3" borderId="115" xfId="11" applyFont="1" applyFill="1" applyBorder="1" applyAlignment="1">
      <alignment wrapText="1"/>
    </xf>
    <xf numFmtId="193" fontId="2" fillId="36" borderId="115" xfId="5" applyNumberFormat="1" applyFont="1" applyFill="1" applyBorder="1" applyProtection="1">
      <protection locked="0"/>
    </xf>
    <xf numFmtId="193" fontId="2" fillId="36" borderId="115" xfId="1" applyNumberFormat="1" applyFont="1" applyFill="1" applyBorder="1" applyProtection="1">
      <protection locked="0"/>
    </xf>
    <xf numFmtId="193" fontId="2" fillId="3" borderId="115" xfId="5" applyNumberFormat="1" applyFont="1" applyFill="1" applyBorder="1" applyProtection="1">
      <protection locked="0"/>
    </xf>
    <xf numFmtId="3" fontId="2" fillId="36" borderId="86" xfId="5" applyNumberFormat="1" applyFont="1" applyFill="1" applyBorder="1" applyProtection="1">
      <protection locked="0"/>
    </xf>
    <xf numFmtId="0" fontId="92" fillId="3" borderId="115" xfId="11" applyFont="1" applyFill="1" applyBorder="1" applyAlignment="1">
      <alignment horizontal="left" vertical="center" wrapText="1"/>
    </xf>
    <xf numFmtId="164" fontId="2" fillId="3" borderId="115" xfId="7" applyNumberFormat="1" applyFont="1" applyFill="1" applyBorder="1" applyProtection="1">
      <protection locked="0"/>
    </xf>
    <xf numFmtId="165" fontId="2" fillId="3" borderId="115" xfId="8" applyNumberFormat="1" applyFont="1" applyFill="1" applyBorder="1" applyAlignment="1" applyProtection="1">
      <alignment horizontal="right" wrapText="1"/>
      <protection locked="0"/>
    </xf>
    <xf numFmtId="0" fontId="92" fillId="0" borderId="115" xfId="11" applyFont="1" applyFill="1" applyBorder="1" applyAlignment="1">
      <alignment horizontal="left" vertical="center" wrapText="1"/>
    </xf>
    <xf numFmtId="165" fontId="2" fillId="4" borderId="115" xfId="8" applyNumberFormat="1" applyFont="1" applyFill="1" applyBorder="1" applyAlignment="1" applyProtection="1">
      <alignment horizontal="right" wrapText="1"/>
      <protection locked="0"/>
    </xf>
    <xf numFmtId="0" fontId="90" fillId="0" borderId="115" xfId="11" applyFont="1" applyFill="1" applyBorder="1" applyAlignment="1">
      <alignment wrapText="1"/>
    </xf>
    <xf numFmtId="193" fontId="2" fillId="0" borderId="115" xfId="1" applyNumberFormat="1" applyFont="1" applyFill="1" applyBorder="1" applyProtection="1">
      <protection locked="0"/>
    </xf>
    <xf numFmtId="0" fontId="92" fillId="3" borderId="24" xfId="9" applyFont="1" applyFill="1" applyBorder="1" applyAlignment="1" applyProtection="1">
      <alignment horizontal="left" vertical="center"/>
      <protection locked="0"/>
    </xf>
    <xf numFmtId="0" fontId="90" fillId="3" borderId="25" xfId="20961" applyFont="1" applyFill="1" applyBorder="1" applyAlignment="1" applyProtection="1"/>
    <xf numFmtId="0" fontId="3" fillId="0" borderId="115" xfId="0" applyFont="1" applyFill="1" applyBorder="1" applyAlignment="1">
      <alignment horizontal="center" vertical="center" wrapText="1"/>
    </xf>
    <xf numFmtId="164" fontId="3" fillId="0" borderId="117" xfId="7" applyNumberFormat="1" applyFont="1" applyBorder="1"/>
    <xf numFmtId="9" fontId="3" fillId="0" borderId="86" xfId="20962" applyFont="1" applyBorder="1"/>
    <xf numFmtId="9" fontId="3" fillId="0" borderId="86" xfId="20962" applyFont="1" applyBorder="1" applyAlignment="1">
      <alignment horizontal="right"/>
    </xf>
    <xf numFmtId="0" fontId="5" fillId="0" borderId="0" xfId="11" applyFont="1" applyFill="1" applyBorder="1" applyProtection="1"/>
    <xf numFmtId="0" fontId="5" fillId="0" borderId="0" xfId="0" applyFont="1"/>
    <xf numFmtId="0" fontId="125" fillId="0" borderId="0" xfId="0" applyFont="1"/>
    <xf numFmtId="14" fontId="5" fillId="0" borderId="0" xfId="0" applyNumberFormat="1" applyFont="1" applyAlignment="1">
      <alignment horizontal="left"/>
    </xf>
    <xf numFmtId="0" fontId="125" fillId="0" borderId="0" xfId="0" applyFont="1" applyBorder="1"/>
    <xf numFmtId="0" fontId="5" fillId="0" borderId="0" xfId="0" applyFont="1" applyFill="1" applyBorder="1"/>
    <xf numFmtId="0" fontId="131" fillId="0" borderId="0" xfId="0" applyFont="1" applyAlignment="1">
      <alignment horizontal="center"/>
    </xf>
    <xf numFmtId="0" fontId="5" fillId="0" borderId="0" xfId="0" applyFont="1" applyFill="1" applyBorder="1" applyProtection="1"/>
    <xf numFmtId="0" fontId="5" fillId="0" borderId="18" xfId="0" applyFont="1" applyFill="1" applyBorder="1" applyAlignment="1">
      <alignment horizontal="left" vertical="center" indent="1"/>
    </xf>
    <xf numFmtId="0" fontId="5" fillId="0" borderId="19" xfId="0" applyFont="1" applyFill="1" applyBorder="1" applyAlignment="1">
      <alignment horizontal="left" vertical="center"/>
    </xf>
    <xf numFmtId="0" fontId="5" fillId="0" borderId="21" xfId="0" applyFont="1" applyFill="1" applyBorder="1" applyAlignment="1">
      <alignment horizontal="left" vertical="center" indent="1"/>
    </xf>
    <xf numFmtId="0" fontId="5" fillId="0" borderId="3" xfId="0" applyFont="1" applyFill="1" applyBorder="1" applyAlignment="1">
      <alignment horizontal="left" vertical="center"/>
    </xf>
    <xf numFmtId="0" fontId="5" fillId="0" borderId="21" xfId="0" applyFont="1" applyFill="1" applyBorder="1" applyAlignment="1">
      <alignment horizontal="left" indent="1"/>
    </xf>
    <xf numFmtId="0" fontId="5" fillId="0" borderId="3" xfId="0" applyFont="1" applyFill="1" applyBorder="1" applyAlignment="1">
      <alignment horizontal="left" wrapText="1" indent="1"/>
    </xf>
    <xf numFmtId="0" fontId="5" fillId="0" borderId="3" xfId="0" applyFont="1" applyFill="1" applyBorder="1" applyAlignment="1">
      <alignment horizontal="left" wrapText="1" indent="2"/>
    </xf>
    <xf numFmtId="0" fontId="131" fillId="0" borderId="3" xfId="0" applyFont="1" applyFill="1" applyBorder="1" applyAlignment="1"/>
    <xf numFmtId="0" fontId="131" fillId="0" borderId="3" xfId="0" applyFont="1" applyFill="1" applyBorder="1" applyAlignment="1">
      <alignment horizontal="left"/>
    </xf>
    <xf numFmtId="0" fontId="131" fillId="0" borderId="3" xfId="0" applyFont="1" applyFill="1" applyBorder="1" applyAlignment="1">
      <alignment horizontal="center"/>
    </xf>
    <xf numFmtId="0" fontId="5" fillId="0" borderId="3" xfId="0" applyFont="1" applyFill="1" applyBorder="1" applyAlignment="1">
      <alignment horizontal="left" indent="1"/>
    </xf>
    <xf numFmtId="0" fontId="125" fillId="0" borderId="0" xfId="0" applyFont="1" applyAlignment="1">
      <alignment horizontal="left" indent="1"/>
    </xf>
    <xf numFmtId="0" fontId="131" fillId="0" borderId="3" xfId="0" applyFont="1" applyFill="1" applyBorder="1" applyAlignment="1">
      <alignment horizontal="left" indent="1"/>
    </xf>
    <xf numFmtId="0" fontId="131" fillId="0" borderId="3" xfId="0" applyFont="1" applyFill="1" applyBorder="1" applyAlignment="1">
      <alignment horizontal="left" vertical="center" wrapText="1"/>
    </xf>
    <xf numFmtId="0" fontId="5" fillId="0" borderId="24" xfId="0" applyFont="1" applyFill="1" applyBorder="1" applyAlignment="1">
      <alignment horizontal="left" vertical="center" indent="1"/>
    </xf>
    <xf numFmtId="0" fontId="131" fillId="0" borderId="25" xfId="0" applyFont="1" applyFill="1" applyBorder="1" applyAlignment="1"/>
    <xf numFmtId="0" fontId="133" fillId="0" borderId="0" xfId="0" applyFont="1"/>
    <xf numFmtId="0" fontId="134" fillId="0" borderId="0" xfId="0" applyFont="1"/>
    <xf numFmtId="0" fontId="135" fillId="0" borderId="0" xfId="0" applyFont="1"/>
    <xf numFmtId="14" fontId="134" fillId="0" borderId="0" xfId="0" applyNumberFormat="1" applyFont="1"/>
    <xf numFmtId="0" fontId="135" fillId="0" borderId="0" xfId="0" applyFont="1" applyBorder="1"/>
    <xf numFmtId="0" fontId="134" fillId="0" borderId="0" xfId="0" applyFont="1" applyBorder="1"/>
    <xf numFmtId="0" fontId="134" fillId="0" borderId="0" xfId="0" applyFont="1" applyFill="1" applyBorder="1" applyProtection="1"/>
    <xf numFmtId="10" fontId="134" fillId="0" borderId="0" xfId="6" applyNumberFormat="1" applyFont="1" applyFill="1" applyBorder="1" applyProtection="1">
      <protection locked="0"/>
    </xf>
    <xf numFmtId="0" fontId="134" fillId="0" borderId="0" xfId="0" applyFont="1" applyFill="1" applyBorder="1" applyProtection="1">
      <protection locked="0"/>
    </xf>
    <xf numFmtId="0" fontId="136" fillId="0" borderId="0" xfId="0" applyFont="1" applyFill="1" applyBorder="1" applyAlignment="1" applyProtection="1">
      <alignment horizontal="right"/>
      <protection locked="0"/>
    </xf>
    <xf numFmtId="0" fontId="134" fillId="0" borderId="3" xfId="0" applyFont="1" applyFill="1" applyBorder="1" applyAlignment="1">
      <alignment horizontal="center" vertical="center" wrapText="1"/>
    </xf>
    <xf numFmtId="0" fontId="134" fillId="0" borderId="22" xfId="0" applyFont="1" applyFill="1" applyBorder="1" applyAlignment="1">
      <alignment horizontal="center" vertical="center" wrapText="1"/>
    </xf>
    <xf numFmtId="38" fontId="134" fillId="0" borderId="115" xfId="0" applyNumberFormat="1" applyFont="1" applyFill="1" applyBorder="1" applyAlignment="1" applyProtection="1">
      <alignment horizontal="right"/>
      <protection locked="0"/>
    </xf>
    <xf numFmtId="38" fontId="134" fillId="0" borderId="86" xfId="0" applyNumberFormat="1" applyFont="1" applyFill="1" applyBorder="1" applyAlignment="1" applyProtection="1">
      <alignment horizontal="right"/>
      <protection locked="0"/>
    </xf>
    <xf numFmtId="14" fontId="125" fillId="0" borderId="0" xfId="0" applyNumberFormat="1" applyFont="1" applyAlignment="1">
      <alignment horizontal="left"/>
    </xf>
    <xf numFmtId="0" fontId="131" fillId="0" borderId="0" xfId="0" applyFont="1" applyFill="1" applyBorder="1" applyAlignment="1" applyProtection="1">
      <alignment horizontal="center" vertical="center"/>
    </xf>
    <xf numFmtId="0" fontId="131" fillId="0" borderId="18" xfId="0" applyFont="1" applyFill="1" applyBorder="1" applyAlignment="1" applyProtection="1">
      <alignment horizontal="center" vertical="center"/>
    </xf>
    <xf numFmtId="0" fontId="5" fillId="0" borderId="19" xfId="0" applyFont="1" applyFill="1" applyBorder="1" applyProtection="1"/>
    <xf numFmtId="0" fontId="5" fillId="0" borderId="21" xfId="0" applyFont="1" applyFill="1" applyBorder="1" applyAlignment="1" applyProtection="1">
      <alignment horizontal="left" indent="1"/>
    </xf>
    <xf numFmtId="0" fontId="131" fillId="0" borderId="8" xfId="0" applyFont="1" applyFill="1" applyBorder="1" applyAlignment="1" applyProtection="1">
      <alignment horizontal="center"/>
    </xf>
    <xf numFmtId="0" fontId="5" fillId="0" borderId="8" xfId="0" applyFont="1" applyFill="1" applyBorder="1" applyAlignment="1" applyProtection="1">
      <alignment horizontal="left"/>
    </xf>
    <xf numFmtId="0" fontId="5" fillId="0" borderId="8" xfId="0" applyFont="1" applyFill="1" applyBorder="1" applyAlignment="1" applyProtection="1">
      <alignment horizontal="left" indent="2"/>
    </xf>
    <xf numFmtId="0" fontId="131" fillId="0" borderId="8" xfId="0" applyFont="1" applyFill="1" applyBorder="1" applyAlignment="1" applyProtection="1"/>
    <xf numFmtId="0" fontId="5" fillId="0" borderId="8" xfId="0" applyFont="1" applyFill="1" applyBorder="1" applyAlignment="1" applyProtection="1">
      <alignment horizontal="left" indent="1"/>
    </xf>
    <xf numFmtId="0" fontId="131" fillId="0" borderId="8" xfId="0" applyFont="1" applyFill="1" applyBorder="1" applyAlignment="1" applyProtection="1">
      <alignment horizontal="left"/>
    </xf>
    <xf numFmtId="0" fontId="5" fillId="0" borderId="24" xfId="0" applyFont="1" applyFill="1" applyBorder="1" applyAlignment="1" applyProtection="1">
      <alignment horizontal="left" indent="1"/>
    </xf>
    <xf numFmtId="0" fontId="131" fillId="0" borderId="75" xfId="0" applyFont="1" applyFill="1" applyBorder="1" applyAlignment="1" applyProtection="1"/>
    <xf numFmtId="0" fontId="126" fillId="0" borderId="0" xfId="0" applyFont="1" applyAlignment="1">
      <alignment vertical="center"/>
    </xf>
    <xf numFmtId="0" fontId="136" fillId="0" borderId="0" xfId="0" applyFont="1" applyFill="1" applyBorder="1" applyProtection="1">
      <protection locked="0"/>
    </xf>
    <xf numFmtId="0" fontId="134" fillId="0" borderId="3" xfId="0" applyFont="1" applyFill="1" applyBorder="1" applyAlignment="1" applyProtection="1">
      <alignment horizontal="center" vertical="center" wrapText="1"/>
    </xf>
    <xf numFmtId="0" fontId="134" fillId="0" borderId="22" xfId="0" applyFont="1" applyFill="1" applyBorder="1" applyAlignment="1" applyProtection="1">
      <alignment horizontal="center" vertical="center" wrapText="1"/>
    </xf>
    <xf numFmtId="0" fontId="138" fillId="0" borderId="0" xfId="0" applyFont="1"/>
    <xf numFmtId="0" fontId="138" fillId="0" borderId="0" xfId="0" applyFont="1" applyBorder="1"/>
    <xf numFmtId="0" fontId="139" fillId="0" borderId="0" xfId="0" applyFont="1" applyAlignment="1">
      <alignment horizontal="center"/>
    </xf>
    <xf numFmtId="0" fontId="125" fillId="0" borderId="18" xfId="0" applyFont="1" applyBorder="1" applyAlignment="1">
      <alignment horizontal="center" vertical="center" wrapText="1"/>
    </xf>
    <xf numFmtId="0" fontId="125" fillId="0" borderId="19" xfId="0" applyFont="1" applyFill="1" applyBorder="1" applyAlignment="1">
      <alignment horizontal="left" vertical="center" wrapText="1" indent="2"/>
    </xf>
    <xf numFmtId="0" fontId="125" fillId="0" borderId="21" xfId="0" applyFont="1" applyBorder="1" applyAlignment="1">
      <alignment horizontal="center" vertical="center" wrapText="1"/>
    </xf>
    <xf numFmtId="0" fontId="125" fillId="0" borderId="24" xfId="0" applyFont="1" applyBorder="1" applyAlignment="1">
      <alignment horizontal="center" vertical="center" wrapText="1"/>
    </xf>
    <xf numFmtId="0" fontId="139" fillId="0" borderId="25" xfId="0" applyFont="1" applyBorder="1" applyAlignment="1">
      <alignment vertical="center" wrapText="1"/>
    </xf>
    <xf numFmtId="0" fontId="125" fillId="0" borderId="0" xfId="0" applyFont="1" applyAlignment="1">
      <alignment wrapText="1"/>
    </xf>
    <xf numFmtId="0" fontId="125" fillId="0" borderId="0" xfId="0" applyFont="1" applyFill="1" applyBorder="1" applyAlignment="1">
      <alignment wrapText="1"/>
    </xf>
    <xf numFmtId="0" fontId="136" fillId="0" borderId="0" xfId="0" applyFont="1" applyFill="1" applyAlignment="1">
      <alignment horizontal="center"/>
    </xf>
    <xf numFmtId="0" fontId="134" fillId="0" borderId="19" xfId="0" applyNumberFormat="1" applyFont="1" applyFill="1" applyBorder="1" applyAlignment="1">
      <alignment horizontal="center" vertical="center" wrapText="1"/>
    </xf>
    <xf numFmtId="0" fontId="134" fillId="0" borderId="20" xfId="0" applyNumberFormat="1" applyFont="1" applyFill="1" applyBorder="1" applyAlignment="1">
      <alignment horizontal="center" vertical="center" wrapText="1"/>
    </xf>
    <xf numFmtId="3" fontId="135" fillId="36" borderId="115" xfId="0" applyNumberFormat="1" applyFont="1" applyFill="1" applyBorder="1" applyAlignment="1">
      <alignment vertical="center" wrapText="1"/>
    </xf>
    <xf numFmtId="3" fontId="135" fillId="36" borderId="117" xfId="0" applyNumberFormat="1" applyFont="1" applyFill="1" applyBorder="1" applyAlignment="1">
      <alignment vertical="center" wrapText="1"/>
    </xf>
    <xf numFmtId="3" fontId="135" fillId="36" borderId="88" xfId="0" applyNumberFormat="1" applyFont="1" applyFill="1" applyBorder="1" applyAlignment="1">
      <alignment vertical="center" wrapText="1"/>
    </xf>
    <xf numFmtId="3" fontId="135" fillId="0" borderId="115" xfId="0" applyNumberFormat="1" applyFont="1" applyBorder="1" applyAlignment="1">
      <alignment vertical="center" wrapText="1"/>
    </xf>
    <xf numFmtId="3" fontId="135" fillId="0" borderId="117" xfId="0" applyNumberFormat="1" applyFont="1" applyBorder="1" applyAlignment="1">
      <alignment vertical="center" wrapText="1"/>
    </xf>
    <xf numFmtId="3" fontId="135" fillId="0" borderId="115" xfId="0" applyNumberFormat="1" applyFont="1" applyFill="1" applyBorder="1" applyAlignment="1">
      <alignment vertical="center" wrapText="1"/>
    </xf>
    <xf numFmtId="3" fontId="135" fillId="36" borderId="25" xfId="0" applyNumberFormat="1" applyFont="1" applyFill="1" applyBorder="1" applyAlignment="1">
      <alignment vertical="center" wrapText="1"/>
    </xf>
    <xf numFmtId="3" fontId="135" fillId="36" borderId="27" xfId="0" applyNumberFormat="1" applyFont="1" applyFill="1" applyBorder="1" applyAlignment="1">
      <alignment vertical="center" wrapText="1"/>
    </xf>
    <xf numFmtId="3" fontId="135" fillId="36" borderId="42" xfId="0" applyNumberFormat="1" applyFont="1" applyFill="1" applyBorder="1" applyAlignment="1">
      <alignment vertical="center" wrapText="1"/>
    </xf>
    <xf numFmtId="0" fontId="125" fillId="0" borderId="21" xfId="0" applyFont="1" applyFill="1" applyBorder="1" applyAlignment="1">
      <alignment horizontal="center" vertical="center"/>
    </xf>
    <xf numFmtId="0" fontId="131" fillId="0" borderId="3" xfId="0" applyFont="1" applyFill="1" applyBorder="1" applyAlignment="1" applyProtection="1">
      <alignment horizontal="left"/>
      <protection locked="0"/>
    </xf>
    <xf numFmtId="0" fontId="133" fillId="0" borderId="0" xfId="0" applyFont="1" applyFill="1"/>
    <xf numFmtId="0" fontId="5" fillId="0" borderId="3" xfId="0" applyFont="1" applyFill="1" applyBorder="1" applyAlignment="1" applyProtection="1">
      <alignment horizontal="left" indent="4"/>
      <protection locked="0"/>
    </xf>
    <xf numFmtId="0" fontId="131"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indent="4"/>
    </xf>
    <xf numFmtId="0" fontId="5" fillId="0" borderId="3" xfId="0" applyFont="1" applyFill="1" applyBorder="1" applyAlignment="1" applyProtection="1">
      <alignment horizontal="left" vertical="center" indent="11"/>
      <protection locked="0"/>
    </xf>
    <xf numFmtId="0" fontId="132" fillId="0" borderId="3" xfId="0" applyFont="1" applyFill="1" applyBorder="1" applyAlignment="1" applyProtection="1">
      <alignment horizontal="left" vertical="center" indent="17"/>
      <protection locked="0"/>
    </xf>
    <xf numFmtId="0" fontId="5" fillId="0" borderId="10" xfId="0" applyNumberFormat="1" applyFont="1" applyFill="1" applyBorder="1" applyAlignment="1">
      <alignment horizontal="left" vertical="center" wrapText="1"/>
    </xf>
    <xf numFmtId="0" fontId="125" fillId="0" borderId="24" xfId="0" applyFont="1" applyFill="1" applyBorder="1" applyAlignment="1">
      <alignment horizontal="center" vertical="center"/>
    </xf>
    <xf numFmtId="0" fontId="131" fillId="0" borderId="28" xfId="0" applyNumberFormat="1" applyFont="1" applyFill="1" applyBorder="1" applyAlignment="1">
      <alignment vertical="center" wrapText="1"/>
    </xf>
    <xf numFmtId="0" fontId="134" fillId="0" borderId="0" xfId="0" applyFont="1" applyFill="1" applyBorder="1" applyAlignment="1">
      <alignment horizontal="center"/>
    </xf>
    <xf numFmtId="0" fontId="134" fillId="0" borderId="0" xfId="0" applyFont="1" applyFill="1" applyAlignment="1">
      <alignment horizontal="center"/>
    </xf>
    <xf numFmtId="0" fontId="136" fillId="0" borderId="0" xfId="0" applyFont="1" applyFill="1" applyAlignment="1">
      <alignment horizontal="right"/>
    </xf>
    <xf numFmtId="0" fontId="140" fillId="0" borderId="0" xfId="0" applyFont="1"/>
    <xf numFmtId="0" fontId="102" fillId="0" borderId="20" xfId="0" applyFont="1" applyBorder="1" applyAlignment="1">
      <alignment horizontal="center" vertical="center" wrapText="1"/>
    </xf>
    <xf numFmtId="0" fontId="140" fillId="0" borderId="88" xfId="0" applyFont="1" applyBorder="1" applyAlignment="1"/>
    <xf numFmtId="0" fontId="140" fillId="0" borderId="22" xfId="0" applyFont="1" applyBorder="1" applyAlignment="1"/>
    <xf numFmtId="0" fontId="102" fillId="0" borderId="22" xfId="0" applyFont="1" applyBorder="1" applyAlignment="1">
      <alignment horizontal="center" vertical="center" wrapText="1"/>
    </xf>
    <xf numFmtId="0" fontId="103" fillId="0" borderId="88" xfId="0" applyFont="1" applyBorder="1" applyAlignment="1"/>
    <xf numFmtId="0" fontId="103" fillId="0" borderId="23" xfId="0" applyFont="1" applyBorder="1" applyAlignment="1">
      <alignment wrapText="1"/>
    </xf>
    <xf numFmtId="0" fontId="140" fillId="0" borderId="23" xfId="0" applyFont="1" applyBorder="1" applyAlignment="1"/>
    <xf numFmtId="0" fontId="140" fillId="0" borderId="42" xfId="0" applyFont="1" applyBorder="1" applyAlignment="1"/>
    <xf numFmtId="0" fontId="5" fillId="0" borderId="0" xfId="0" applyFont="1" applyAlignment="1">
      <alignment wrapText="1"/>
    </xf>
    <xf numFmtId="0" fontId="134" fillId="0" borderId="0" xfId="11" applyFont="1" applyFill="1" applyBorder="1" applyProtection="1"/>
    <xf numFmtId="14" fontId="134" fillId="0" borderId="0" xfId="0" applyNumberFormat="1" applyFont="1" applyAlignment="1">
      <alignment horizontal="left"/>
    </xf>
    <xf numFmtId="0" fontId="134" fillId="0" borderId="1" xfId="0" applyFont="1" applyBorder="1"/>
    <xf numFmtId="0" fontId="141" fillId="0" borderId="1" xfId="0" applyFont="1" applyBorder="1" applyAlignment="1">
      <alignment horizontal="center" vertical="center"/>
    </xf>
    <xf numFmtId="0" fontId="134" fillId="0" borderId="21" xfId="0" applyFont="1" applyBorder="1" applyAlignment="1">
      <alignment horizontal="right" vertical="center" wrapText="1"/>
    </xf>
    <xf numFmtId="0" fontId="134" fillId="0" borderId="19" xfId="0" applyFont="1" applyBorder="1" applyAlignment="1">
      <alignment vertical="center" wrapText="1"/>
    </xf>
    <xf numFmtId="0" fontId="134" fillId="0" borderId="21" xfId="0" applyFont="1" applyFill="1" applyBorder="1" applyAlignment="1">
      <alignment horizontal="center" vertical="center" wrapText="1"/>
    </xf>
    <xf numFmtId="0" fontId="134" fillId="0" borderId="21" xfId="0" applyFont="1" applyFill="1" applyBorder="1" applyAlignment="1">
      <alignment horizontal="right" vertical="center" wrapText="1"/>
    </xf>
    <xf numFmtId="0" fontId="135" fillId="0" borderId="0" xfId="0" applyFont="1" applyFill="1"/>
    <xf numFmtId="0" fontId="134" fillId="2" borderId="21" xfId="0" applyFont="1" applyFill="1" applyBorder="1" applyAlignment="1">
      <alignment horizontal="right" vertical="center"/>
    </xf>
    <xf numFmtId="0" fontId="137" fillId="0" borderId="21" xfId="0" applyFont="1" applyFill="1" applyBorder="1" applyAlignment="1">
      <alignment horizontal="center" vertical="center" wrapText="1"/>
    </xf>
    <xf numFmtId="0" fontId="134" fillId="2" borderId="24" xfId="0" applyFont="1" applyFill="1" applyBorder="1" applyAlignment="1">
      <alignment horizontal="right" vertical="center"/>
    </xf>
    <xf numFmtId="0" fontId="134" fillId="0" borderId="25" xfId="0" applyFont="1" applyBorder="1" applyAlignment="1">
      <alignment vertical="center" wrapText="1"/>
    </xf>
    <xf numFmtId="0" fontId="134" fillId="0" borderId="0" xfId="0" applyFont="1" applyAlignment="1">
      <alignment horizontal="right"/>
    </xf>
    <xf numFmtId="0" fontId="134" fillId="0" borderId="0" xfId="0" applyFont="1" applyAlignment="1">
      <alignment wrapText="1"/>
    </xf>
    <xf numFmtId="0" fontId="125" fillId="0" borderId="0" xfId="0" applyFont="1" applyFill="1"/>
    <xf numFmtId="0" fontId="143" fillId="0" borderId="0" xfId="0" applyFont="1"/>
    <xf numFmtId="0" fontId="144" fillId="0" borderId="0" xfId="0" applyFont="1"/>
    <xf numFmtId="0" fontId="143" fillId="0" borderId="0" xfId="0" applyFont="1" applyBorder="1"/>
    <xf numFmtId="0" fontId="144" fillId="0" borderId="0" xfId="0" applyFont="1" applyBorder="1"/>
    <xf numFmtId="0" fontId="145" fillId="0" borderId="1" xfId="0" applyFont="1" applyBorder="1" applyAlignment="1">
      <alignment horizontal="center" vertical="center"/>
    </xf>
    <xf numFmtId="0" fontId="143" fillId="0" borderId="19" xfId="0" applyNumberFormat="1" applyFont="1" applyFill="1" applyBorder="1" applyAlignment="1">
      <alignment horizontal="center" vertical="center" wrapText="1"/>
    </xf>
    <xf numFmtId="0" fontId="143" fillId="0" borderId="20" xfId="0" applyNumberFormat="1" applyFont="1" applyFill="1" applyBorder="1" applyAlignment="1">
      <alignment horizontal="center" vertical="center" wrapText="1"/>
    </xf>
    <xf numFmtId="169" fontId="143" fillId="37" borderId="0" xfId="20" applyFont="1" applyBorder="1"/>
    <xf numFmtId="169" fontId="143" fillId="37" borderId="97" xfId="20" applyFont="1" applyBorder="1"/>
    <xf numFmtId="193" fontId="143" fillId="0" borderId="115" xfId="0" applyNumberFormat="1" applyFont="1" applyFill="1" applyBorder="1" applyAlignment="1" applyProtection="1">
      <alignment vertical="center" wrapText="1"/>
      <protection locked="0"/>
    </xf>
    <xf numFmtId="193" fontId="144" fillId="0" borderId="115" xfId="0" applyNumberFormat="1" applyFont="1" applyFill="1" applyBorder="1" applyAlignment="1" applyProtection="1">
      <alignment vertical="center" wrapText="1"/>
      <protection locked="0"/>
    </xf>
    <xf numFmtId="193" fontId="144" fillId="0" borderId="86" xfId="0" applyNumberFormat="1" applyFont="1" applyFill="1" applyBorder="1" applyAlignment="1" applyProtection="1">
      <alignment vertical="center" wrapText="1"/>
      <protection locked="0"/>
    </xf>
    <xf numFmtId="193" fontId="143" fillId="0" borderId="115" xfId="0" applyNumberFormat="1" applyFont="1" applyFill="1" applyBorder="1" applyAlignment="1" applyProtection="1">
      <alignment horizontal="right" vertical="center" wrapText="1"/>
      <protection locked="0"/>
    </xf>
    <xf numFmtId="10" fontId="144" fillId="0" borderId="115" xfId="20962" applyNumberFormat="1" applyFont="1" applyFill="1" applyBorder="1" applyAlignment="1" applyProtection="1">
      <alignment horizontal="right" vertical="center" wrapText="1"/>
      <protection locked="0"/>
    </xf>
    <xf numFmtId="10" fontId="144" fillId="0" borderId="115" xfId="20962" applyNumberFormat="1" applyFont="1" applyBorder="1" applyAlignment="1" applyProtection="1">
      <alignment vertical="center" wrapText="1"/>
      <protection locked="0"/>
    </xf>
    <xf numFmtId="10" fontId="144" fillId="0" borderId="86" xfId="20962" applyNumberFormat="1" applyFont="1" applyBorder="1" applyAlignment="1" applyProtection="1">
      <alignment vertical="center" wrapText="1"/>
      <protection locked="0"/>
    </xf>
    <xf numFmtId="10" fontId="143" fillId="2" borderId="115" xfId="20962" applyNumberFormat="1" applyFont="1" applyFill="1" applyBorder="1" applyAlignment="1" applyProtection="1">
      <alignment vertical="center"/>
      <protection locked="0"/>
    </xf>
    <xf numFmtId="10" fontId="146" fillId="2" borderId="115" xfId="20962" applyNumberFormat="1" applyFont="1" applyFill="1" applyBorder="1" applyAlignment="1" applyProtection="1">
      <alignment vertical="center"/>
      <protection locked="0"/>
    </xf>
    <xf numFmtId="10" fontId="146" fillId="2" borderId="86" xfId="20962" applyNumberFormat="1" applyFont="1" applyFill="1" applyBorder="1" applyAlignment="1" applyProtection="1">
      <alignment vertical="center"/>
      <protection locked="0"/>
    </xf>
    <xf numFmtId="10" fontId="143" fillId="37" borderId="0" xfId="20962" applyNumberFormat="1" applyFont="1" applyFill="1" applyBorder="1"/>
    <xf numFmtId="10" fontId="143" fillId="37" borderId="97" xfId="20962" applyNumberFormat="1" applyFont="1" applyFill="1" applyBorder="1"/>
    <xf numFmtId="10" fontId="143" fillId="2" borderId="86" xfId="20962" applyNumberFormat="1" applyFont="1" applyFill="1" applyBorder="1" applyAlignment="1" applyProtection="1">
      <alignment vertical="center"/>
      <protection locked="0"/>
    </xf>
    <xf numFmtId="193" fontId="143" fillId="2" borderId="115" xfId="0" applyNumberFormat="1" applyFont="1" applyFill="1" applyBorder="1" applyAlignment="1" applyProtection="1">
      <alignment vertical="center"/>
      <protection locked="0"/>
    </xf>
    <xf numFmtId="193" fontId="143" fillId="2" borderId="86" xfId="0" applyNumberFormat="1" applyFont="1" applyFill="1" applyBorder="1" applyAlignment="1" applyProtection="1">
      <alignment vertical="center"/>
      <protection locked="0"/>
    </xf>
    <xf numFmtId="193" fontId="146" fillId="2" borderId="115" xfId="0" applyNumberFormat="1" applyFont="1" applyFill="1" applyBorder="1" applyAlignment="1" applyProtection="1">
      <alignment vertical="center"/>
      <protection locked="0"/>
    </xf>
    <xf numFmtId="193" fontId="146" fillId="2" borderId="86" xfId="0" applyNumberFormat="1" applyFont="1" applyFill="1" applyBorder="1" applyAlignment="1" applyProtection="1">
      <alignment vertical="center"/>
      <protection locked="0"/>
    </xf>
    <xf numFmtId="10" fontId="143" fillId="0" borderId="25" xfId="20962" applyNumberFormat="1" applyFont="1" applyFill="1" applyBorder="1" applyAlignment="1" applyProtection="1">
      <alignment vertical="center"/>
      <protection locked="0"/>
    </xf>
    <xf numFmtId="10" fontId="146" fillId="2" borderId="25" xfId="20962" applyNumberFormat="1" applyFont="1" applyFill="1" applyBorder="1" applyAlignment="1" applyProtection="1">
      <alignment vertical="center"/>
      <protection locked="0"/>
    </xf>
    <xf numFmtId="10" fontId="146" fillId="2" borderId="26" xfId="20962" applyNumberFormat="1" applyFont="1" applyFill="1" applyBorder="1" applyAlignment="1" applyProtection="1">
      <alignment vertical="center"/>
      <protection locked="0"/>
    </xf>
    <xf numFmtId="0" fontId="5" fillId="0" borderId="115" xfId="0" applyFont="1" applyFill="1" applyBorder="1" applyAlignment="1">
      <alignment horizontal="center" vertical="center" wrapText="1"/>
    </xf>
    <xf numFmtId="0" fontId="5" fillId="0" borderId="86" xfId="0" applyFont="1" applyFill="1" applyBorder="1" applyAlignment="1">
      <alignment horizontal="center" vertical="center" wrapText="1"/>
    </xf>
    <xf numFmtId="0" fontId="125" fillId="3" borderId="127" xfId="0" applyFont="1" applyFill="1" applyBorder="1" applyAlignment="1">
      <alignment vertical="center"/>
    </xf>
    <xf numFmtId="0" fontId="125" fillId="3" borderId="88" xfId="0" applyFont="1" applyFill="1" applyBorder="1" applyAlignment="1">
      <alignment vertical="center"/>
    </xf>
    <xf numFmtId="164" fontId="5" fillId="37" borderId="0" xfId="1061" applyNumberFormat="1" applyFont="1" applyFill="1" applyBorder="1"/>
    <xf numFmtId="164" fontId="125" fillId="0" borderId="89" xfId="1061" applyNumberFormat="1" applyFont="1" applyFill="1" applyBorder="1" applyAlignment="1">
      <alignment vertical="center"/>
    </xf>
    <xf numFmtId="164" fontId="125" fillId="0" borderId="71" xfId="1061" applyNumberFormat="1" applyFont="1" applyFill="1" applyBorder="1" applyAlignment="1">
      <alignment vertical="center"/>
    </xf>
    <xf numFmtId="164" fontId="125" fillId="0" borderId="115" xfId="1061" applyNumberFormat="1" applyFont="1" applyFill="1" applyBorder="1" applyAlignment="1">
      <alignment vertical="center"/>
    </xf>
    <xf numFmtId="164" fontId="125" fillId="0" borderId="25" xfId="1061" applyNumberFormat="1" applyFont="1" applyFill="1" applyBorder="1" applyAlignment="1">
      <alignment vertical="center"/>
    </xf>
    <xf numFmtId="164" fontId="125" fillId="0" borderId="27" xfId="1061" applyNumberFormat="1" applyFont="1" applyFill="1" applyBorder="1" applyAlignment="1">
      <alignment vertical="center"/>
    </xf>
    <xf numFmtId="164" fontId="125" fillId="0" borderId="26" xfId="1061" applyNumberFormat="1" applyFont="1" applyFill="1" applyBorder="1" applyAlignment="1">
      <alignment vertical="center"/>
    </xf>
    <xf numFmtId="0" fontId="125" fillId="3" borderId="0" xfId="0" applyFont="1" applyFill="1" applyBorder="1" applyAlignment="1">
      <alignment vertical="center"/>
    </xf>
    <xf numFmtId="169" fontId="5" fillId="37" borderId="59" xfId="20" applyFont="1" applyBorder="1"/>
    <xf numFmtId="164" fontId="125" fillId="0" borderId="29" xfId="0" applyNumberFormat="1" applyFont="1" applyFill="1" applyBorder="1" applyAlignment="1">
      <alignment vertical="center"/>
    </xf>
    <xf numFmtId="164" fontId="125" fillId="0" borderId="29" xfId="1061" applyNumberFormat="1" applyFont="1" applyFill="1" applyBorder="1" applyAlignment="1">
      <alignment vertical="center"/>
    </xf>
    <xf numFmtId="164" fontId="125" fillId="0" borderId="20" xfId="1061" applyNumberFormat="1" applyFont="1" applyFill="1" applyBorder="1" applyAlignment="1">
      <alignment vertical="center"/>
    </xf>
    <xf numFmtId="169" fontId="5" fillId="37" borderId="27" xfId="20" applyFont="1" applyBorder="1"/>
    <xf numFmtId="169" fontId="5" fillId="37" borderId="91" xfId="20" applyFont="1" applyBorder="1"/>
    <xf numFmtId="169" fontId="5" fillId="37" borderId="28" xfId="20" applyFont="1" applyBorder="1"/>
    <xf numFmtId="164" fontId="125" fillId="0" borderId="130" xfId="1061" applyNumberFormat="1" applyFont="1" applyFill="1" applyBorder="1" applyAlignment="1">
      <alignment vertical="center"/>
    </xf>
    <xf numFmtId="164" fontId="125" fillId="0" borderId="131" xfId="1061" applyNumberFormat="1" applyFont="1" applyFill="1" applyBorder="1" applyAlignment="1">
      <alignment vertical="center"/>
    </xf>
    <xf numFmtId="169" fontId="5" fillId="37" borderId="33" xfId="20" applyFont="1" applyBorder="1"/>
    <xf numFmtId="10" fontId="125" fillId="0" borderId="95" xfId="20641" applyNumberFormat="1" applyFont="1" applyFill="1" applyBorder="1" applyAlignment="1">
      <alignment vertical="center"/>
    </xf>
    <xf numFmtId="10" fontId="125" fillId="0" borderId="96" xfId="20641" applyNumberFormat="1" applyFont="1" applyFill="1" applyBorder="1" applyAlignment="1">
      <alignment vertical="center"/>
    </xf>
    <xf numFmtId="0" fontId="139" fillId="0" borderId="0" xfId="0" applyFont="1" applyFill="1" applyAlignment="1">
      <alignment horizontal="center"/>
    </xf>
    <xf numFmtId="0" fontId="126" fillId="3" borderId="84" xfId="0" applyFont="1" applyFill="1" applyBorder="1" applyAlignment="1">
      <alignment horizontal="left"/>
    </xf>
    <xf numFmtId="0" fontId="126" fillId="3" borderId="126" xfId="0" applyFont="1" applyFill="1" applyBorder="1" applyAlignment="1">
      <alignment horizontal="left"/>
    </xf>
    <xf numFmtId="0" fontId="139" fillId="3" borderId="87" xfId="0" applyFont="1" applyFill="1" applyBorder="1" applyAlignment="1">
      <alignment vertical="center"/>
    </xf>
    <xf numFmtId="0" fontId="125" fillId="0" borderId="74" xfId="0" applyFont="1" applyFill="1" applyBorder="1" applyAlignment="1">
      <alignment horizontal="center" vertical="center"/>
    </xf>
    <xf numFmtId="0" fontId="125" fillId="0" borderId="7" xfId="0" applyFont="1" applyFill="1" applyBorder="1" applyAlignment="1">
      <alignment vertical="center"/>
    </xf>
    <xf numFmtId="0" fontId="125" fillId="0" borderId="115" xfId="0" applyFont="1" applyFill="1" applyBorder="1" applyAlignment="1">
      <alignment vertical="center"/>
    </xf>
    <xf numFmtId="0" fontId="139" fillId="0" borderId="115" xfId="0" applyFont="1" applyFill="1" applyBorder="1" applyAlignment="1">
      <alignment vertical="center"/>
    </xf>
    <xf numFmtId="0" fontId="139" fillId="0" borderId="25" xfId="0" applyFont="1" applyFill="1" applyBorder="1" applyAlignment="1">
      <alignment vertical="center"/>
    </xf>
    <xf numFmtId="0" fontId="125" fillId="3" borderId="70" xfId="0" applyFont="1" applyFill="1" applyBorder="1" applyAlignment="1">
      <alignment horizontal="center" vertical="center"/>
    </xf>
    <xf numFmtId="0" fontId="125" fillId="0" borderId="18" xfId="0" applyFont="1" applyFill="1" applyBorder="1" applyAlignment="1">
      <alignment horizontal="center" vertical="center"/>
    </xf>
    <xf numFmtId="0" fontId="125" fillId="0" borderId="19" xfId="0" applyFont="1" applyFill="1" applyBorder="1" applyAlignment="1">
      <alignment vertical="center"/>
    </xf>
    <xf numFmtId="0" fontId="125" fillId="0" borderId="128" xfId="0" applyFont="1" applyFill="1" applyBorder="1" applyAlignment="1">
      <alignment horizontal="center" vertical="center"/>
    </xf>
    <xf numFmtId="0" fontId="125" fillId="0" borderId="129" xfId="0" applyFont="1" applyFill="1" applyBorder="1" applyAlignment="1">
      <alignment vertical="center"/>
    </xf>
    <xf numFmtId="0" fontId="125" fillId="0" borderId="93" xfId="0" applyFont="1" applyFill="1" applyBorder="1" applyAlignment="1">
      <alignment horizontal="center" vertical="center"/>
    </xf>
    <xf numFmtId="0" fontId="125" fillId="0" borderId="94" xfId="0" applyFont="1" applyFill="1" applyBorder="1" applyAlignment="1">
      <alignment vertical="center"/>
    </xf>
    <xf numFmtId="0" fontId="140" fillId="0" borderId="88" xfId="0" applyFont="1" applyFill="1" applyBorder="1" applyAlignment="1"/>
    <xf numFmtId="193" fontId="96" fillId="36" borderId="86" xfId="2" applyNumberFormat="1" applyFont="1" applyFill="1" applyBorder="1" applyAlignment="1" applyProtection="1">
      <alignment vertical="top"/>
    </xf>
    <xf numFmtId="193" fontId="96" fillId="3" borderId="86" xfId="2" applyNumberFormat="1" applyFont="1" applyFill="1" applyBorder="1" applyAlignment="1" applyProtection="1">
      <alignment vertical="top"/>
      <protection locked="0"/>
    </xf>
    <xf numFmtId="193" fontId="96" fillId="36" borderId="86" xfId="2" applyNumberFormat="1" applyFont="1" applyFill="1" applyBorder="1" applyAlignment="1" applyProtection="1">
      <alignment vertical="top" wrapText="1"/>
    </xf>
    <xf numFmtId="193" fontId="96" fillId="3" borderId="86" xfId="2" applyNumberFormat="1" applyFont="1" applyFill="1" applyBorder="1" applyAlignment="1" applyProtection="1">
      <alignment vertical="top" wrapText="1"/>
      <protection locked="0"/>
    </xf>
    <xf numFmtId="193" fontId="96" fillId="36" borderId="86" xfId="2" applyNumberFormat="1" applyFont="1" applyFill="1" applyBorder="1" applyAlignment="1" applyProtection="1">
      <alignment vertical="top" wrapText="1"/>
      <protection locked="0"/>
    </xf>
    <xf numFmtId="193" fontId="96" fillId="36" borderId="26" xfId="2" applyNumberFormat="1" applyFont="1" applyFill="1" applyBorder="1" applyAlignment="1" applyProtection="1">
      <alignment vertical="top" wrapText="1"/>
    </xf>
    <xf numFmtId="165" fontId="129" fillId="0" borderId="115" xfId="20962" applyNumberFormat="1" applyFont="1" applyBorder="1"/>
    <xf numFmtId="0" fontId="125" fillId="0" borderId="115" xfId="0" applyFont="1" applyBorder="1" applyAlignment="1">
      <alignment vertical="center" wrapText="1"/>
    </xf>
    <xf numFmtId="14" fontId="5" fillId="3" borderId="115" xfId="8" quotePrefix="1" applyNumberFormat="1" applyFont="1" applyFill="1" applyBorder="1" applyAlignment="1" applyProtection="1">
      <alignment horizontal="left"/>
      <protection locked="0"/>
    </xf>
    <xf numFmtId="0" fontId="134" fillId="0" borderId="18" xfId="0" applyFont="1" applyBorder="1" applyAlignment="1">
      <alignment horizontal="right" vertical="center" wrapText="1"/>
    </xf>
    <xf numFmtId="0" fontId="134" fillId="0" borderId="70" xfId="0" applyFont="1" applyBorder="1"/>
    <xf numFmtId="0" fontId="137" fillId="0" borderId="115" xfId="0" applyFont="1" applyFill="1" applyBorder="1" applyAlignment="1">
      <alignment horizontal="center" vertical="center" wrapText="1"/>
    </xf>
    <xf numFmtId="0" fontId="142" fillId="0" borderId="115" xfId="0" applyFont="1" applyFill="1" applyBorder="1" applyAlignment="1">
      <alignment horizontal="left" vertical="center" wrapText="1"/>
    </xf>
    <xf numFmtId="0" fontId="134" fillId="0" borderId="115" xfId="0" applyFont="1" applyBorder="1" applyAlignment="1">
      <alignment vertical="center" wrapText="1"/>
    </xf>
    <xf numFmtId="0" fontId="134" fillId="2" borderId="128" xfId="0" applyFont="1" applyFill="1" applyBorder="1" applyAlignment="1">
      <alignment horizontal="right" vertical="center"/>
    </xf>
    <xf numFmtId="0" fontId="134" fillId="0" borderId="129" xfId="0" applyFont="1" applyBorder="1" applyAlignment="1">
      <alignment vertical="center" wrapText="1"/>
    </xf>
    <xf numFmtId="193" fontId="143" fillId="0" borderId="129" xfId="0" applyNumberFormat="1" applyFont="1" applyFill="1" applyBorder="1" applyAlignment="1" applyProtection="1">
      <alignment vertical="center"/>
      <protection locked="0"/>
    </xf>
    <xf numFmtId="193" fontId="146" fillId="2" borderId="129" xfId="0" applyNumberFormat="1" applyFont="1" applyFill="1" applyBorder="1" applyAlignment="1" applyProtection="1">
      <alignment vertical="center"/>
      <protection locked="0"/>
    </xf>
    <xf numFmtId="193" fontId="146" fillId="2" borderId="131" xfId="0" applyNumberFormat="1" applyFont="1" applyFill="1" applyBorder="1" applyAlignment="1" applyProtection="1">
      <alignment vertical="center"/>
      <protection locked="0"/>
    </xf>
    <xf numFmtId="3" fontId="135" fillId="0" borderId="88" xfId="0" applyNumberFormat="1" applyFont="1" applyBorder="1" applyAlignment="1">
      <alignment vertical="center" wrapText="1"/>
    </xf>
    <xf numFmtId="3" fontId="135" fillId="0" borderId="88" xfId="0" applyNumberFormat="1" applyFont="1" applyFill="1" applyBorder="1" applyAlignment="1">
      <alignment vertical="center" wrapText="1"/>
    </xf>
    <xf numFmtId="0" fontId="103" fillId="0" borderId="88" xfId="0" applyFont="1" applyFill="1" applyBorder="1" applyAlignment="1"/>
    <xf numFmtId="164" fontId="103" fillId="36" borderId="115" xfId="7" applyNumberFormat="1" applyFont="1" applyFill="1" applyBorder="1" applyAlignment="1" applyProtection="1">
      <alignment horizontal="right"/>
    </xf>
    <xf numFmtId="164" fontId="103" fillId="36" borderId="86" xfId="7" applyNumberFormat="1" applyFont="1" applyFill="1" applyBorder="1" applyAlignment="1" applyProtection="1">
      <alignment horizontal="right"/>
    </xf>
    <xf numFmtId="164" fontId="103" fillId="0" borderId="115" xfId="7" applyNumberFormat="1" applyFont="1" applyFill="1" applyBorder="1" applyAlignment="1" applyProtection="1">
      <alignment horizontal="right"/>
    </xf>
    <xf numFmtId="164" fontId="103" fillId="36" borderId="25" xfId="7" applyNumberFormat="1" applyFont="1" applyFill="1" applyBorder="1" applyAlignment="1" applyProtection="1">
      <alignment horizontal="right"/>
    </xf>
    <xf numFmtId="164" fontId="103" fillId="36" borderId="26" xfId="7" applyNumberFormat="1" applyFont="1" applyFill="1" applyBorder="1" applyAlignment="1" applyProtection="1">
      <alignment horizontal="right"/>
    </xf>
    <xf numFmtId="193" fontId="103" fillId="0" borderId="115" xfId="0" applyNumberFormat="1" applyFont="1" applyFill="1" applyBorder="1" applyAlignment="1" applyProtection="1">
      <alignment horizontal="right"/>
      <protection locked="0"/>
    </xf>
    <xf numFmtId="193" fontId="103" fillId="36" borderId="115" xfId="7" applyNumberFormat="1" applyFont="1" applyFill="1" applyBorder="1" applyAlignment="1" applyProtection="1">
      <alignment horizontal="right"/>
    </xf>
    <xf numFmtId="193" fontId="103" fillId="36" borderId="86" xfId="7" applyNumberFormat="1" applyFont="1" applyFill="1" applyBorder="1" applyAlignment="1" applyProtection="1">
      <alignment horizontal="right"/>
    </xf>
    <xf numFmtId="193" fontId="103" fillId="36" borderId="115" xfId="0" applyNumberFormat="1" applyFont="1" applyFill="1" applyBorder="1" applyAlignment="1">
      <alignment horizontal="right"/>
    </xf>
    <xf numFmtId="193" fontId="103" fillId="0" borderId="115" xfId="7" applyNumberFormat="1" applyFont="1" applyFill="1" applyBorder="1" applyAlignment="1" applyProtection="1">
      <alignment horizontal="right"/>
    </xf>
    <xf numFmtId="193" fontId="103" fillId="0" borderId="86" xfId="7" applyNumberFormat="1" applyFont="1" applyFill="1" applyBorder="1" applyAlignment="1" applyProtection="1">
      <alignment horizontal="right"/>
    </xf>
    <xf numFmtId="193" fontId="102" fillId="0" borderId="115" xfId="0" applyNumberFormat="1" applyFont="1" applyFill="1" applyBorder="1" applyAlignment="1">
      <alignment horizontal="center"/>
    </xf>
    <xf numFmtId="193" fontId="102" fillId="0" borderId="86" xfId="0" applyNumberFormat="1" applyFont="1" applyFill="1" applyBorder="1" applyAlignment="1">
      <alignment horizontal="center"/>
    </xf>
    <xf numFmtId="193" fontId="103" fillId="36" borderId="115" xfId="0" applyNumberFormat="1" applyFont="1" applyFill="1" applyBorder="1" applyAlignment="1" applyProtection="1">
      <alignment horizontal="right"/>
    </xf>
    <xf numFmtId="193" fontId="103" fillId="0" borderId="86" xfId="0" applyNumberFormat="1" applyFont="1" applyFill="1" applyBorder="1" applyAlignment="1" applyProtection="1">
      <alignment horizontal="right"/>
      <protection locked="0"/>
    </xf>
    <xf numFmtId="193" fontId="103" fillId="36" borderId="115" xfId="7" applyNumberFormat="1" applyFont="1" applyFill="1" applyBorder="1" applyAlignment="1" applyProtection="1"/>
    <xf numFmtId="193" fontId="103" fillId="0" borderId="115" xfId="0" applyNumberFormat="1" applyFont="1" applyFill="1" applyBorder="1" applyAlignment="1" applyProtection="1">
      <protection locked="0"/>
    </xf>
    <xf numFmtId="193" fontId="103" fillId="36" borderId="86" xfId="7" applyNumberFormat="1" applyFont="1" applyFill="1" applyBorder="1" applyAlignment="1" applyProtection="1"/>
    <xf numFmtId="193" fontId="103" fillId="0" borderId="115" xfId="0" applyNumberFormat="1" applyFont="1" applyFill="1" applyBorder="1" applyAlignment="1" applyProtection="1">
      <alignment horizontal="right" vertical="center"/>
      <protection locked="0"/>
    </xf>
    <xf numFmtId="193" fontId="103" fillId="36" borderId="25" xfId="0" applyNumberFormat="1" applyFont="1" applyFill="1" applyBorder="1" applyAlignment="1">
      <alignment horizontal="right"/>
    </xf>
    <xf numFmtId="193" fontId="103" fillId="36" borderId="25" xfId="7" applyNumberFormat="1" applyFont="1" applyFill="1" applyBorder="1" applyAlignment="1" applyProtection="1">
      <alignment horizontal="right"/>
    </xf>
    <xf numFmtId="193" fontId="103" fillId="36" borderId="26" xfId="7" applyNumberFormat="1" applyFont="1" applyFill="1" applyBorder="1" applyAlignment="1" applyProtection="1">
      <alignment horizontal="right"/>
    </xf>
    <xf numFmtId="193" fontId="103" fillId="0" borderId="119" xfId="0" applyNumberFormat="1" applyFont="1" applyFill="1" applyBorder="1" applyAlignment="1" applyProtection="1">
      <alignment horizontal="right"/>
    </xf>
    <xf numFmtId="193" fontId="103" fillId="0" borderId="115" xfId="0" applyNumberFormat="1" applyFont="1" applyFill="1" applyBorder="1" applyAlignment="1" applyProtection="1">
      <alignment horizontal="right"/>
    </xf>
    <xf numFmtId="193" fontId="103" fillId="36" borderId="86" xfId="0" applyNumberFormat="1" applyFont="1" applyFill="1" applyBorder="1" applyAlignment="1" applyProtection="1">
      <alignment horizontal="right"/>
    </xf>
    <xf numFmtId="193" fontId="103" fillId="0" borderId="115" xfId="7" applyNumberFormat="1" applyFont="1" applyFill="1" applyBorder="1" applyAlignment="1" applyProtection="1">
      <alignment horizontal="right"/>
      <protection locked="0"/>
    </xf>
    <xf numFmtId="193" fontId="103" fillId="0" borderId="119" xfId="0" applyNumberFormat="1" applyFont="1" applyFill="1" applyBorder="1" applyAlignment="1" applyProtection="1">
      <alignment horizontal="right"/>
      <protection locked="0"/>
    </xf>
    <xf numFmtId="193" fontId="103" fillId="0" borderId="86" xfId="0" applyNumberFormat="1" applyFont="1" applyFill="1" applyBorder="1" applyAlignment="1" applyProtection="1">
      <alignment horizontal="right"/>
    </xf>
    <xf numFmtId="193" fontId="103" fillId="36" borderId="26" xfId="0" applyNumberFormat="1" applyFont="1" applyFill="1" applyBorder="1" applyAlignment="1" applyProtection="1">
      <alignment horizontal="right"/>
    </xf>
    <xf numFmtId="0" fontId="2" fillId="0" borderId="115" xfId="0" applyFont="1" applyFill="1" applyBorder="1" applyAlignment="1">
      <alignment wrapText="1"/>
    </xf>
    <xf numFmtId="193" fontId="143" fillId="0" borderId="115" xfId="0" applyNumberFormat="1" applyFont="1" applyFill="1" applyBorder="1" applyAlignment="1" applyProtection="1">
      <alignment vertical="center"/>
      <protection locked="0"/>
    </xf>
    <xf numFmtId="10" fontId="143" fillId="0" borderId="115" xfId="20962" applyNumberFormat="1" applyFont="1" applyFill="1" applyBorder="1" applyAlignment="1" applyProtection="1">
      <alignment vertical="center"/>
      <protection locked="0"/>
    </xf>
    <xf numFmtId="195" fontId="140" fillId="0" borderId="88" xfId="20962" applyNumberFormat="1" applyFont="1" applyFill="1" applyBorder="1"/>
    <xf numFmtId="195" fontId="140" fillId="0" borderId="125" xfId="20962" applyNumberFormat="1" applyFont="1" applyFill="1" applyBorder="1"/>
    <xf numFmtId="195" fontId="140" fillId="0" borderId="88" xfId="20962" applyNumberFormat="1" applyFont="1" applyFill="1" applyBorder="1" applyAlignment="1"/>
    <xf numFmtId="0" fontId="96" fillId="0" borderId="0" xfId="0" applyFont="1"/>
    <xf numFmtId="0" fontId="0" fillId="0" borderId="0" xfId="0" applyFont="1"/>
    <xf numFmtId="14" fontId="96" fillId="0" borderId="0" xfId="0" applyNumberFormat="1" applyFont="1" applyAlignment="1">
      <alignment horizontal="left"/>
    </xf>
    <xf numFmtId="0" fontId="4" fillId="0" borderId="0" xfId="0" applyFont="1" applyAlignment="1">
      <alignment horizontal="center" wrapText="1"/>
    </xf>
    <xf numFmtId="0" fontId="3" fillId="3" borderId="58" xfId="0" applyFont="1" applyFill="1" applyBorder="1"/>
    <xf numFmtId="0" fontId="3" fillId="3" borderId="103" xfId="0" applyFont="1" applyFill="1" applyBorder="1" applyAlignment="1">
      <alignment wrapText="1"/>
    </xf>
    <xf numFmtId="0" fontId="3" fillId="3" borderId="104" xfId="0" applyFont="1" applyFill="1" applyBorder="1"/>
    <xf numFmtId="0" fontId="4" fillId="3" borderId="81" xfId="0" applyFont="1" applyFill="1" applyBorder="1" applyAlignment="1">
      <alignment horizontal="center" wrapText="1"/>
    </xf>
    <xf numFmtId="0" fontId="3" fillId="0" borderId="100" xfId="0" applyFont="1" applyFill="1" applyBorder="1" applyAlignment="1">
      <alignment horizontal="center"/>
    </xf>
    <xf numFmtId="0" fontId="3" fillId="0" borderId="100"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7" xfId="0" applyFont="1" applyFill="1" applyBorder="1" applyAlignment="1">
      <alignment horizontal="center" vertical="center" wrapText="1"/>
    </xf>
    <xf numFmtId="0" fontId="3" fillId="0" borderId="21" xfId="0" applyFont="1" applyBorder="1"/>
    <xf numFmtId="0" fontId="3" fillId="0" borderId="100" xfId="0" applyFont="1" applyBorder="1" applyAlignment="1">
      <alignment wrapText="1"/>
    </xf>
    <xf numFmtId="164" fontId="119" fillId="0" borderId="115" xfId="7" applyNumberFormat="1" applyFont="1" applyBorder="1"/>
    <xf numFmtId="164" fontId="119" fillId="0" borderId="86" xfId="7" applyNumberFormat="1" applyFont="1" applyBorder="1"/>
    <xf numFmtId="0" fontId="148" fillId="0" borderId="100" xfId="0" applyFont="1" applyBorder="1" applyAlignment="1">
      <alignment horizontal="left" wrapText="1" indent="2"/>
    </xf>
    <xf numFmtId="169" fontId="149" fillId="37" borderId="115" xfId="20" applyFont="1" applyBorder="1"/>
    <xf numFmtId="164" fontId="119" fillId="0" borderId="88" xfId="7" applyNumberFormat="1" applyFont="1" applyBorder="1"/>
    <xf numFmtId="164" fontId="119" fillId="0" borderId="115" xfId="7" applyNumberFormat="1" applyFont="1" applyBorder="1" applyAlignment="1">
      <alignment vertical="center"/>
    </xf>
    <xf numFmtId="164" fontId="119" fillId="0" borderId="115" xfId="7" applyNumberFormat="1" applyFont="1" applyBorder="1" applyAlignment="1"/>
    <xf numFmtId="0" fontId="4" fillId="0" borderId="21" xfId="0" applyFont="1" applyBorder="1"/>
    <xf numFmtId="0" fontId="4" fillId="0" borderId="100" xfId="0" applyFont="1" applyBorder="1" applyAlignment="1">
      <alignment wrapText="1"/>
    </xf>
    <xf numFmtId="164" fontId="150" fillId="0" borderId="86" xfId="7" applyNumberFormat="1" applyFont="1" applyBorder="1"/>
    <xf numFmtId="0" fontId="147" fillId="3" borderId="70" xfId="0" applyFont="1" applyFill="1" applyBorder="1" applyAlignment="1">
      <alignment horizontal="left"/>
    </xf>
    <xf numFmtId="0" fontId="147" fillId="3" borderId="0" xfId="0" applyFont="1" applyFill="1" applyBorder="1" applyAlignment="1">
      <alignment horizontal="center"/>
    </xf>
    <xf numFmtId="164" fontId="119" fillId="3" borderId="0" xfId="7" applyNumberFormat="1" applyFont="1" applyFill="1" applyBorder="1"/>
    <xf numFmtId="164" fontId="119" fillId="3" borderId="0" xfId="7" applyNumberFormat="1" applyFont="1" applyFill="1" applyBorder="1" applyAlignment="1">
      <alignment vertical="center"/>
    </xf>
    <xf numFmtId="164" fontId="119" fillId="3" borderId="97" xfId="7" applyNumberFormat="1" applyFont="1" applyFill="1" applyBorder="1"/>
    <xf numFmtId="164" fontId="119" fillId="0" borderId="115" xfId="7" applyNumberFormat="1" applyFont="1" applyFill="1" applyBorder="1"/>
    <xf numFmtId="164" fontId="119" fillId="0" borderId="115" xfId="7" applyNumberFormat="1" applyFont="1" applyFill="1" applyBorder="1" applyAlignment="1">
      <alignment vertical="center"/>
    </xf>
    <xf numFmtId="0" fontId="148" fillId="0" borderId="100" xfId="0" applyFont="1" applyBorder="1" applyAlignment="1">
      <alignment horizontal="left" wrapText="1" indent="4"/>
    </xf>
    <xf numFmtId="0" fontId="3" fillId="3" borderId="0" xfId="0" applyFont="1" applyFill="1" applyBorder="1" applyAlignment="1">
      <alignment wrapText="1"/>
    </xf>
    <xf numFmtId="0" fontId="119" fillId="3" borderId="0" xfId="0" applyFont="1" applyFill="1" applyBorder="1"/>
    <xf numFmtId="0" fontId="119" fillId="3" borderId="97" xfId="0" applyFont="1" applyFill="1" applyBorder="1"/>
    <xf numFmtId="0" fontId="4" fillId="0" borderId="24" xfId="0" applyFont="1" applyBorder="1"/>
    <xf numFmtId="0" fontId="4" fillId="0" borderId="25" xfId="0" applyFont="1" applyBorder="1" applyAlignment="1">
      <alignment wrapText="1"/>
    </xf>
    <xf numFmtId="169" fontId="149" fillId="37" borderId="27" xfId="20" applyFont="1" applyBorder="1"/>
    <xf numFmtId="169" fontId="149" fillId="37" borderId="91" xfId="20" applyFont="1" applyBorder="1"/>
    <xf numFmtId="169" fontId="149" fillId="37" borderId="28" xfId="20" applyFont="1" applyBorder="1"/>
    <xf numFmtId="10" fontId="150" fillId="0" borderId="26" xfId="20962" applyNumberFormat="1" applyFont="1" applyBorder="1"/>
    <xf numFmtId="0" fontId="3" fillId="0" borderId="0" xfId="0" applyFont="1" applyAlignment="1">
      <alignment wrapText="1"/>
    </xf>
    <xf numFmtId="10" fontId="96" fillId="0" borderId="115" xfId="20962" applyNumberFormat="1" applyFont="1" applyFill="1" applyBorder="1" applyAlignment="1">
      <alignment horizontal="left" vertical="center" wrapText="1"/>
    </xf>
    <xf numFmtId="10" fontId="3" fillId="0" borderId="115" xfId="20962" applyNumberFormat="1" applyFont="1" applyFill="1" applyBorder="1" applyAlignment="1">
      <alignment horizontal="left" vertical="center" wrapText="1"/>
    </xf>
    <xf numFmtId="10" fontId="4" fillId="36" borderId="115" xfId="0" applyNumberFormat="1" applyFont="1" applyFill="1" applyBorder="1" applyAlignment="1">
      <alignment horizontal="left" vertical="center" wrapText="1"/>
    </xf>
    <xf numFmtId="1" fontId="4" fillId="36" borderId="86" xfId="0" applyNumberFormat="1" applyFont="1" applyFill="1" applyBorder="1" applyAlignment="1">
      <alignment horizontal="right" vertical="center" wrapText="1"/>
    </xf>
    <xf numFmtId="10" fontId="4" fillId="36" borderId="115" xfId="20962" applyNumberFormat="1" applyFont="1" applyFill="1" applyBorder="1" applyAlignment="1">
      <alignment horizontal="left" vertical="center" wrapText="1"/>
    </xf>
    <xf numFmtId="10" fontId="96" fillId="0" borderId="25" xfId="20962" applyNumberFormat="1" applyFont="1" applyFill="1" applyBorder="1" applyAlignment="1" applyProtection="1">
      <alignment horizontal="left" vertical="center"/>
    </xf>
    <xf numFmtId="164" fontId="96" fillId="0" borderId="26" xfId="7" applyNumberFormat="1" applyFont="1" applyFill="1" applyBorder="1" applyAlignment="1" applyProtection="1">
      <alignment horizontal="right" vertical="center"/>
    </xf>
    <xf numFmtId="193" fontId="87" fillId="0" borderId="13" xfId="0" applyNumberFormat="1" applyFont="1" applyFill="1" applyBorder="1" applyAlignment="1">
      <alignment vertical="center"/>
    </xf>
    <xf numFmtId="193" fontId="84" fillId="0" borderId="14" xfId="0" applyNumberFormat="1" applyFont="1" applyFill="1" applyBorder="1" applyAlignment="1">
      <alignment vertical="center"/>
    </xf>
    <xf numFmtId="193" fontId="87" fillId="0" borderId="14" xfId="0" applyNumberFormat="1" applyFont="1" applyFill="1" applyBorder="1" applyAlignment="1">
      <alignment vertical="center"/>
    </xf>
    <xf numFmtId="164" fontId="4" fillId="0" borderId="115" xfId="7" applyNumberFormat="1" applyFont="1" applyBorder="1"/>
    <xf numFmtId="164" fontId="96" fillId="0" borderId="115" xfId="7" applyNumberFormat="1" applyFont="1" applyFill="1" applyBorder="1"/>
    <xf numFmtId="164" fontId="95" fillId="0" borderId="115" xfId="7" applyNumberFormat="1" applyFont="1" applyFill="1" applyBorder="1"/>
    <xf numFmtId="164" fontId="151" fillId="3" borderId="115" xfId="7" applyNumberFormat="1" applyFont="1" applyFill="1" applyBorder="1" applyProtection="1">
      <protection locked="0"/>
    </xf>
    <xf numFmtId="0" fontId="93" fillId="0" borderId="73" xfId="0" applyFont="1" applyBorder="1" applyAlignment="1">
      <alignment horizontal="left" wrapText="1"/>
    </xf>
    <xf numFmtId="0" fontId="93" fillId="0" borderId="72" xfId="0" applyFont="1" applyBorder="1" applyAlignment="1">
      <alignment horizontal="left" wrapText="1"/>
    </xf>
    <xf numFmtId="0" fontId="134" fillId="0" borderId="29" xfId="0" applyFont="1" applyFill="1" applyBorder="1" applyAlignment="1" applyProtection="1">
      <alignment horizontal="center"/>
    </xf>
    <xf numFmtId="0" fontId="134" fillId="0" borderId="30" xfId="0" applyFont="1" applyFill="1" applyBorder="1" applyAlignment="1" applyProtection="1">
      <alignment horizontal="center"/>
    </xf>
    <xf numFmtId="0" fontId="134" fillId="0" borderId="32" xfId="0" applyFont="1" applyFill="1" applyBorder="1" applyAlignment="1" applyProtection="1">
      <alignment horizontal="center"/>
    </xf>
    <xf numFmtId="0" fontId="134" fillId="0" borderId="31" xfId="0" applyFont="1" applyFill="1" applyBorder="1" applyAlignment="1" applyProtection="1">
      <alignment horizontal="center"/>
    </xf>
    <xf numFmtId="0" fontId="139" fillId="0" borderId="4" xfId="0" applyFont="1" applyBorder="1" applyAlignment="1">
      <alignment horizontal="center" vertical="center"/>
    </xf>
    <xf numFmtId="0" fontId="139" fillId="0" borderId="74" xfId="0" applyFont="1" applyBorder="1" applyAlignment="1">
      <alignment horizontal="center" vertical="center"/>
    </xf>
    <xf numFmtId="0" fontId="131" fillId="0" borderId="5" xfId="0" applyFont="1" applyFill="1" applyBorder="1" applyAlignment="1">
      <alignment horizontal="center" vertical="center"/>
    </xf>
    <xf numFmtId="0" fontId="131"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1" xfId="0" applyFont="1" applyFill="1" applyBorder="1" applyAlignment="1">
      <alignment horizontal="center" vertical="center" wrapText="1"/>
    </xf>
    <xf numFmtId="0" fontId="86" fillId="0" borderId="85" xfId="0" applyFont="1" applyFill="1" applyBorder="1" applyAlignment="1">
      <alignment horizontal="center" vertical="center" wrapText="1"/>
    </xf>
    <xf numFmtId="0" fontId="84" fillId="0" borderId="85" xfId="0" applyFont="1" applyFill="1" applyBorder="1" applyAlignment="1">
      <alignment horizontal="center" vertical="center" wrapText="1"/>
    </xf>
    <xf numFmtId="0" fontId="45" fillId="0" borderId="85" xfId="11" applyFont="1" applyFill="1" applyBorder="1" applyAlignment="1" applyProtection="1">
      <alignment horizontal="center" vertical="center" wrapText="1"/>
    </xf>
    <xf numFmtId="0" fontId="45" fillId="0" borderId="86"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117" xfId="0" applyNumberFormat="1" applyFont="1" applyBorder="1" applyAlignment="1">
      <alignment horizontal="center" vertical="center"/>
    </xf>
    <xf numFmtId="9" fontId="3" fillId="0" borderId="119" xfId="0" applyNumberFormat="1" applyFont="1" applyBorder="1" applyAlignment="1">
      <alignment horizontal="center" vertical="center"/>
    </xf>
    <xf numFmtId="0" fontId="98" fillId="3" borderId="92"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116"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131"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132" xfId="0" applyFont="1" applyBorder="1" applyAlignment="1">
      <alignment horizontal="center"/>
    </xf>
    <xf numFmtId="0" fontId="86" fillId="0" borderId="81" xfId="0" applyFont="1" applyBorder="1" applyAlignment="1">
      <alignment horizontal="center"/>
    </xf>
    <xf numFmtId="0" fontId="3" fillId="0" borderId="12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7" xfId="0" applyFont="1" applyFill="1" applyBorder="1" applyAlignment="1">
      <alignment horizontal="center" wrapText="1"/>
    </xf>
    <xf numFmtId="0" fontId="3" fillId="0" borderId="119" xfId="0" applyFont="1" applyFill="1" applyBorder="1" applyAlignment="1">
      <alignment horizontal="center" wrapText="1"/>
    </xf>
    <xf numFmtId="0" fontId="126" fillId="0" borderId="58" xfId="0" applyFont="1" applyFill="1" applyBorder="1" applyAlignment="1">
      <alignment horizontal="left" vertical="center"/>
    </xf>
    <xf numFmtId="0" fontId="126" fillId="0" borderId="59" xfId="0" applyFont="1" applyFill="1" applyBorder="1" applyAlignment="1">
      <alignment horizontal="left" vertical="center"/>
    </xf>
    <xf numFmtId="0" fontId="125" fillId="0" borderId="59" xfId="0" applyFont="1" applyFill="1" applyBorder="1" applyAlignment="1">
      <alignment horizontal="center" vertical="center" wrapText="1"/>
    </xf>
    <xf numFmtId="0" fontId="125" fillId="0" borderId="83" xfId="0" applyFont="1" applyFill="1" applyBorder="1" applyAlignment="1">
      <alignment horizontal="center" vertical="center" wrapText="1"/>
    </xf>
    <xf numFmtId="0" fontId="125"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6" xfId="0" applyFont="1" applyBorder="1" applyAlignment="1">
      <alignment horizontal="center" vertical="center" wrapText="1"/>
    </xf>
    <xf numFmtId="0" fontId="112" fillId="0" borderId="105" xfId="0" applyNumberFormat="1" applyFont="1" applyFill="1" applyBorder="1" applyAlignment="1">
      <alignment horizontal="left" vertical="center" wrapText="1"/>
    </xf>
    <xf numFmtId="0" fontId="112" fillId="0" borderId="106" xfId="0" applyNumberFormat="1" applyFont="1" applyFill="1" applyBorder="1" applyAlignment="1">
      <alignment horizontal="left" vertical="center" wrapText="1"/>
    </xf>
    <xf numFmtId="0" fontId="112" fillId="0" borderId="110" xfId="0" applyNumberFormat="1" applyFont="1" applyFill="1" applyBorder="1" applyAlignment="1">
      <alignment horizontal="left" vertical="center" wrapText="1"/>
    </xf>
    <xf numFmtId="0" fontId="112" fillId="0" borderId="111" xfId="0" applyNumberFormat="1" applyFont="1" applyFill="1" applyBorder="1" applyAlignment="1">
      <alignment horizontal="left" vertical="center" wrapText="1"/>
    </xf>
    <xf numFmtId="0" fontId="112" fillId="0" borderId="113" xfId="0" applyNumberFormat="1" applyFont="1" applyFill="1" applyBorder="1" applyAlignment="1">
      <alignment horizontal="left" vertical="center" wrapText="1"/>
    </xf>
    <xf numFmtId="0" fontId="112" fillId="0" borderId="114" xfId="0" applyNumberFormat="1" applyFont="1" applyFill="1" applyBorder="1" applyAlignment="1">
      <alignment horizontal="left" vertical="center" wrapText="1"/>
    </xf>
    <xf numFmtId="0" fontId="113" fillId="0" borderId="107" xfId="0" applyFont="1" applyFill="1" applyBorder="1" applyAlignment="1">
      <alignment horizontal="center" vertical="center" wrapText="1"/>
    </xf>
    <xf numFmtId="0" fontId="113" fillId="0" borderId="108" xfId="0" applyFont="1" applyFill="1" applyBorder="1" applyAlignment="1">
      <alignment horizontal="center" vertical="center" wrapText="1"/>
    </xf>
    <xf numFmtId="0" fontId="113" fillId="0" borderId="109" xfId="0" applyFont="1" applyFill="1" applyBorder="1" applyAlignment="1">
      <alignment horizontal="center" vertical="center" wrapText="1"/>
    </xf>
    <xf numFmtId="0" fontId="113" fillId="0" borderId="89" xfId="0" applyFont="1" applyFill="1" applyBorder="1" applyAlignment="1">
      <alignment horizontal="center" vertical="center" wrapText="1"/>
    </xf>
    <xf numFmtId="0" fontId="113" fillId="0" borderId="112" xfId="0" applyFont="1" applyFill="1" applyBorder="1" applyAlignment="1">
      <alignment horizontal="center" vertical="center" wrapText="1"/>
    </xf>
    <xf numFmtId="0" fontId="113" fillId="0" borderId="81" xfId="0" applyFont="1" applyFill="1" applyBorder="1" applyAlignment="1">
      <alignment horizontal="center" vertical="center" wrapText="1"/>
    </xf>
    <xf numFmtId="0" fontId="110" fillId="0" borderId="116" xfId="0" applyFont="1" applyFill="1" applyBorder="1" applyAlignment="1">
      <alignment horizontal="center" vertical="center" wrapText="1"/>
    </xf>
    <xf numFmtId="0" fontId="110" fillId="0" borderId="7" xfId="0" applyFont="1" applyFill="1" applyBorder="1" applyAlignment="1">
      <alignment horizontal="center" vertical="center" wrapText="1"/>
    </xf>
    <xf numFmtId="0" fontId="110" fillId="0" borderId="115" xfId="0" applyFont="1" applyFill="1" applyBorder="1" applyAlignment="1">
      <alignment horizontal="center" vertical="center" wrapText="1"/>
    </xf>
    <xf numFmtId="0" fontId="117" fillId="0" borderId="115" xfId="0" applyFont="1" applyFill="1" applyBorder="1" applyAlignment="1">
      <alignment horizontal="center" vertical="center"/>
    </xf>
    <xf numFmtId="0" fontId="117" fillId="0" borderId="107" xfId="0" applyFont="1" applyFill="1" applyBorder="1" applyAlignment="1">
      <alignment horizontal="center" vertical="center"/>
    </xf>
    <xf numFmtId="0" fontId="117" fillId="0" borderId="109" xfId="0" applyFont="1" applyFill="1" applyBorder="1" applyAlignment="1">
      <alignment horizontal="center" vertical="center"/>
    </xf>
    <xf numFmtId="0" fontId="117" fillId="0" borderId="89" xfId="0" applyFont="1" applyFill="1" applyBorder="1" applyAlignment="1">
      <alignment horizontal="center" vertical="center"/>
    </xf>
    <xf numFmtId="0" fontId="117" fillId="0" borderId="81" xfId="0" applyFont="1" applyFill="1" applyBorder="1" applyAlignment="1">
      <alignment horizontal="center" vertical="center"/>
    </xf>
    <xf numFmtId="0" fontId="113" fillId="0" borderId="115"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0" fillId="0" borderId="117" xfId="0" applyFont="1" applyFill="1" applyBorder="1" applyAlignment="1">
      <alignment horizontal="center" vertical="center" wrapText="1"/>
    </xf>
    <xf numFmtId="0" fontId="110" fillId="0" borderId="118" xfId="0" applyFont="1" applyFill="1" applyBorder="1" applyAlignment="1">
      <alignment horizontal="center" vertical="center" wrapText="1"/>
    </xf>
    <xf numFmtId="0" fontId="110" fillId="0" borderId="119"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0" fillId="0" borderId="82" xfId="0" applyFont="1" applyFill="1" applyBorder="1" applyAlignment="1">
      <alignment horizontal="center" vertical="center" wrapText="1"/>
    </xf>
    <xf numFmtId="0" fontId="110" fillId="0" borderId="78"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110" fillId="0" borderId="76" xfId="0" applyFont="1" applyFill="1" applyBorder="1" applyAlignment="1">
      <alignment horizontal="center" vertical="center" wrapText="1"/>
    </xf>
    <xf numFmtId="0" fontId="110" fillId="0" borderId="81" xfId="0" applyFont="1" applyFill="1" applyBorder="1" applyAlignment="1">
      <alignment horizontal="center" vertical="center" wrapText="1"/>
    </xf>
    <xf numFmtId="0" fontId="113" fillId="0" borderId="107" xfId="0" applyFont="1" applyFill="1" applyBorder="1" applyAlignment="1">
      <alignment horizontal="center" vertical="top" wrapText="1"/>
    </xf>
    <xf numFmtId="0" fontId="113" fillId="0" borderId="109" xfId="0" applyFont="1" applyFill="1" applyBorder="1" applyAlignment="1">
      <alignment horizontal="center" vertical="top" wrapText="1"/>
    </xf>
    <xf numFmtId="0" fontId="113" fillId="0" borderId="78" xfId="0" applyFont="1" applyFill="1" applyBorder="1" applyAlignment="1">
      <alignment horizontal="center" vertical="top" wrapText="1"/>
    </xf>
    <xf numFmtId="0" fontId="113" fillId="0" borderId="76" xfId="0" applyFont="1" applyFill="1" applyBorder="1" applyAlignment="1">
      <alignment horizontal="center" vertical="top" wrapText="1"/>
    </xf>
    <xf numFmtId="0" fontId="113" fillId="0" borderId="89" xfId="0" applyFont="1" applyFill="1" applyBorder="1" applyAlignment="1">
      <alignment horizontal="center" vertical="top" wrapText="1"/>
    </xf>
    <xf numFmtId="0" fontId="113" fillId="0" borderId="81" xfId="0" applyFont="1" applyFill="1" applyBorder="1" applyAlignment="1">
      <alignment horizontal="center" vertical="top" wrapText="1"/>
    </xf>
    <xf numFmtId="0" fontId="110" fillId="0" borderId="0" xfId="0" applyFont="1" applyFill="1" applyBorder="1" applyAlignment="1">
      <alignment horizontal="center" vertical="center"/>
    </xf>
    <xf numFmtId="0" fontId="110" fillId="0" borderId="76" xfId="0" applyFont="1" applyFill="1" applyBorder="1" applyAlignment="1">
      <alignment horizontal="center" vertical="center"/>
    </xf>
    <xf numFmtId="0" fontId="110" fillId="0" borderId="78" xfId="0" applyFont="1" applyFill="1" applyBorder="1" applyAlignment="1">
      <alignment horizontal="center" vertical="center"/>
    </xf>
    <xf numFmtId="0" fontId="110" fillId="0" borderId="117" xfId="0" applyFont="1" applyFill="1" applyBorder="1" applyAlignment="1">
      <alignment horizontal="center" vertical="center"/>
    </xf>
    <xf numFmtId="0" fontId="110" fillId="0" borderId="118" xfId="0" applyFont="1" applyFill="1" applyBorder="1" applyAlignment="1">
      <alignment horizontal="center" vertical="center"/>
    </xf>
    <xf numFmtId="0" fontId="110" fillId="0" borderId="119" xfId="0" applyFont="1" applyFill="1" applyBorder="1" applyAlignment="1">
      <alignment horizontal="center" vertical="center"/>
    </xf>
    <xf numFmtId="0" fontId="110" fillId="0" borderId="107" xfId="0" applyFont="1" applyFill="1" applyBorder="1" applyAlignment="1">
      <alignment horizontal="center" vertical="top" wrapText="1"/>
    </xf>
    <xf numFmtId="0" fontId="110" fillId="0" borderId="108" xfId="0" applyFont="1" applyFill="1" applyBorder="1" applyAlignment="1">
      <alignment horizontal="center" vertical="top" wrapText="1"/>
    </xf>
    <xf numFmtId="0" fontId="110" fillId="0" borderId="109" xfId="0" applyFont="1" applyFill="1" applyBorder="1" applyAlignment="1">
      <alignment horizontal="center" vertical="top" wrapText="1"/>
    </xf>
    <xf numFmtId="0" fontId="110" fillId="0" borderId="118" xfId="0" applyFont="1" applyFill="1" applyBorder="1" applyAlignment="1">
      <alignment horizontal="center" vertical="top" wrapText="1"/>
    </xf>
    <xf numFmtId="0" fontId="110" fillId="0" borderId="119" xfId="0" applyFont="1" applyFill="1" applyBorder="1" applyAlignment="1">
      <alignment horizontal="center" vertical="top" wrapText="1"/>
    </xf>
    <xf numFmtId="0" fontId="110" fillId="0" borderId="116" xfId="0" applyFont="1" applyFill="1" applyBorder="1" applyAlignment="1">
      <alignment horizontal="center" vertical="top" wrapText="1"/>
    </xf>
    <xf numFmtId="0" fontId="110" fillId="0" borderId="7" xfId="0" applyFont="1" applyFill="1" applyBorder="1" applyAlignment="1">
      <alignment horizontal="center" vertical="top" wrapText="1"/>
    </xf>
    <xf numFmtId="0" fontId="112" fillId="0" borderId="120" xfId="0" applyNumberFormat="1" applyFont="1" applyFill="1" applyBorder="1" applyAlignment="1">
      <alignment horizontal="left" vertical="top" wrapText="1"/>
    </xf>
    <xf numFmtId="0" fontId="112" fillId="0" borderId="121" xfId="0" applyNumberFormat="1" applyFont="1" applyFill="1" applyBorder="1" applyAlignment="1">
      <alignment horizontal="left" vertical="top" wrapText="1"/>
    </xf>
    <xf numFmtId="0" fontId="118" fillId="0" borderId="116" xfId="0" applyFont="1" applyBorder="1" applyAlignment="1">
      <alignment horizontal="center" vertical="center" wrapText="1"/>
    </xf>
    <xf numFmtId="0" fontId="118" fillId="0" borderId="107" xfId="0" applyFont="1" applyBorder="1" applyAlignment="1">
      <alignment horizontal="center" vertical="center" wrapText="1"/>
    </xf>
    <xf numFmtId="0" fontId="122" fillId="0" borderId="115" xfId="0" applyFont="1" applyBorder="1" applyAlignment="1">
      <alignment horizontal="center" vertical="center"/>
    </xf>
    <xf numFmtId="0" fontId="119" fillId="0" borderId="115"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election activeCell="B24" sqref="B24"/>
    </sheetView>
  </sheetViews>
  <sheetFormatPr defaultColWidth="9.109375" defaultRowHeight="13.8"/>
  <cols>
    <col min="1" max="1" width="10.33203125" style="4" customWidth="1"/>
    <col min="2" max="2" width="141.33203125" style="5" customWidth="1"/>
    <col min="3" max="3" width="36" style="5" customWidth="1"/>
    <col min="4" max="16384" width="9.109375" style="5"/>
  </cols>
  <sheetData>
    <row r="1" spans="1:3">
      <c r="A1" s="114"/>
      <c r="B1" s="131" t="s">
        <v>343</v>
      </c>
      <c r="C1" s="344"/>
    </row>
    <row r="2" spans="1:3" ht="14.4">
      <c r="A2" s="132">
        <v>1</v>
      </c>
      <c r="B2" s="216" t="s">
        <v>344</v>
      </c>
      <c r="C2" s="345" t="s">
        <v>740</v>
      </c>
    </row>
    <row r="3" spans="1:3" ht="14.4">
      <c r="A3" s="132">
        <v>2</v>
      </c>
      <c r="B3" s="217" t="s">
        <v>340</v>
      </c>
      <c r="C3" s="346" t="s">
        <v>746</v>
      </c>
    </row>
    <row r="4" spans="1:3" ht="14.4">
      <c r="A4" s="132">
        <v>3</v>
      </c>
      <c r="B4" s="218" t="s">
        <v>345</v>
      </c>
      <c r="C4" s="346" t="s">
        <v>748</v>
      </c>
    </row>
    <row r="5" spans="1:3" ht="14.4">
      <c r="A5" s="133">
        <v>4</v>
      </c>
      <c r="B5" s="219" t="s">
        <v>341</v>
      </c>
      <c r="C5" s="347" t="s">
        <v>742</v>
      </c>
    </row>
    <row r="6" spans="1:3" s="134" customFormat="1" ht="45.75" customHeight="1">
      <c r="A6" s="728" t="s">
        <v>419</v>
      </c>
      <c r="B6" s="729"/>
      <c r="C6" s="729"/>
    </row>
    <row r="7" spans="1:3">
      <c r="A7" s="135" t="s">
        <v>29</v>
      </c>
      <c r="B7" s="131" t="s">
        <v>342</v>
      </c>
    </row>
    <row r="8" spans="1:3">
      <c r="A8" s="114">
        <v>1</v>
      </c>
      <c r="B8" s="167" t="s">
        <v>20</v>
      </c>
    </row>
    <row r="9" spans="1:3">
      <c r="A9" s="114">
        <v>2</v>
      </c>
      <c r="B9" s="168" t="s">
        <v>21</v>
      </c>
    </row>
    <row r="10" spans="1:3">
      <c r="A10" s="114">
        <v>3</v>
      </c>
      <c r="B10" s="168" t="s">
        <v>22</v>
      </c>
    </row>
    <row r="11" spans="1:3">
      <c r="A11" s="114">
        <v>4</v>
      </c>
      <c r="B11" s="168" t="s">
        <v>23</v>
      </c>
      <c r="C11" s="32"/>
    </row>
    <row r="12" spans="1:3">
      <c r="A12" s="114">
        <v>5</v>
      </c>
      <c r="B12" s="168" t="s">
        <v>24</v>
      </c>
    </row>
    <row r="13" spans="1:3">
      <c r="A13" s="114">
        <v>6</v>
      </c>
      <c r="B13" s="169" t="s">
        <v>352</v>
      </c>
    </row>
    <row r="14" spans="1:3">
      <c r="A14" s="114">
        <v>7</v>
      </c>
      <c r="B14" s="168" t="s">
        <v>346</v>
      </c>
    </row>
    <row r="15" spans="1:3">
      <c r="A15" s="114">
        <v>8</v>
      </c>
      <c r="B15" s="168" t="s">
        <v>347</v>
      </c>
    </row>
    <row r="16" spans="1:3">
      <c r="A16" s="114">
        <v>9</v>
      </c>
      <c r="B16" s="168" t="s">
        <v>25</v>
      </c>
    </row>
    <row r="17" spans="1:2">
      <c r="A17" s="215" t="s">
        <v>418</v>
      </c>
      <c r="B17" s="214" t="s">
        <v>405</v>
      </c>
    </row>
    <row r="18" spans="1:2">
      <c r="A18" s="114">
        <v>10</v>
      </c>
      <c r="B18" s="168" t="s">
        <v>26</v>
      </c>
    </row>
    <row r="19" spans="1:2">
      <c r="A19" s="114">
        <v>11</v>
      </c>
      <c r="B19" s="169" t="s">
        <v>348</v>
      </c>
    </row>
    <row r="20" spans="1:2">
      <c r="A20" s="114">
        <v>12</v>
      </c>
      <c r="B20" s="169" t="s">
        <v>27</v>
      </c>
    </row>
    <row r="21" spans="1:2">
      <c r="A21" s="261">
        <v>13</v>
      </c>
      <c r="B21" s="262" t="s">
        <v>349</v>
      </c>
    </row>
    <row r="22" spans="1:2">
      <c r="A22" s="261">
        <v>14</v>
      </c>
      <c r="B22" s="263" t="s">
        <v>376</v>
      </c>
    </row>
    <row r="23" spans="1:2">
      <c r="A23" s="264">
        <v>15</v>
      </c>
      <c r="B23" s="265" t="s">
        <v>28</v>
      </c>
    </row>
    <row r="24" spans="1:2">
      <c r="A24" s="264">
        <v>15.1</v>
      </c>
      <c r="B24" s="266" t="s">
        <v>432</v>
      </c>
    </row>
    <row r="25" spans="1:2">
      <c r="A25" s="264">
        <v>16</v>
      </c>
      <c r="B25" s="266" t="s">
        <v>496</v>
      </c>
    </row>
    <row r="26" spans="1:2">
      <c r="A26" s="264">
        <v>17</v>
      </c>
      <c r="B26" s="266" t="s">
        <v>537</v>
      </c>
    </row>
    <row r="27" spans="1:2">
      <c r="A27" s="264">
        <v>18</v>
      </c>
      <c r="B27" s="266" t="s">
        <v>707</v>
      </c>
    </row>
    <row r="28" spans="1:2">
      <c r="A28" s="264">
        <v>19</v>
      </c>
      <c r="B28" s="266" t="s">
        <v>708</v>
      </c>
    </row>
    <row r="29" spans="1:2">
      <c r="A29" s="264">
        <v>20</v>
      </c>
      <c r="B29" s="303" t="s">
        <v>538</v>
      </c>
    </row>
    <row r="30" spans="1:2">
      <c r="A30" s="264">
        <v>21</v>
      </c>
      <c r="B30" s="266" t="s">
        <v>704</v>
      </c>
    </row>
    <row r="31" spans="1:2">
      <c r="A31" s="264">
        <v>22</v>
      </c>
      <c r="B31" s="266" t="s">
        <v>539</v>
      </c>
    </row>
    <row r="32" spans="1:2">
      <c r="A32" s="264">
        <v>23</v>
      </c>
      <c r="B32" s="266" t="s">
        <v>540</v>
      </c>
    </row>
    <row r="33" spans="1:2">
      <c r="A33" s="264">
        <v>24</v>
      </c>
      <c r="B33" s="266" t="s">
        <v>541</v>
      </c>
    </row>
    <row r="34" spans="1:2">
      <c r="A34" s="264">
        <v>25</v>
      </c>
      <c r="B34" s="266" t="s">
        <v>542</v>
      </c>
    </row>
    <row r="35" spans="1:2">
      <c r="A35" s="264">
        <v>26</v>
      </c>
      <c r="B35" s="266" t="s">
        <v>739</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75" zoomScaleNormal="75" workbookViewId="0">
      <pane xSplit="1" ySplit="5" topLeftCell="B15" activePane="bottomRight" state="frozen"/>
      <selection activeCell="J37" sqref="J37"/>
      <selection pane="topRight" activeCell="J37" sqref="J37"/>
      <selection pane="bottomLeft" activeCell="J37" sqref="J37"/>
      <selection pane="bottomRight" activeCell="J37" sqref="J37"/>
    </sheetView>
  </sheetViews>
  <sheetFormatPr defaultColWidth="9.109375" defaultRowHeight="13.2"/>
  <cols>
    <col min="1" max="1" width="9.5546875" style="35" bestFit="1" customWidth="1"/>
    <col min="2" max="2" width="132.44140625" style="4" customWidth="1"/>
    <col min="3" max="3" width="18.44140625" style="4" customWidth="1"/>
    <col min="4" max="16384" width="9.109375" style="4"/>
  </cols>
  <sheetData>
    <row r="1" spans="1:3">
      <c r="A1" s="2" t="s">
        <v>30</v>
      </c>
      <c r="B1" s="3" t="str">
        <f>'Info '!C2</f>
        <v>JSC "Liberty Bank"</v>
      </c>
    </row>
    <row r="2" spans="1:3" s="23" customFormat="1" ht="15.75" customHeight="1">
      <c r="A2" s="23" t="s">
        <v>31</v>
      </c>
      <c r="B2" s="348">
        <f>'1. key ratios '!B2</f>
        <v>44834</v>
      </c>
    </row>
    <row r="3" spans="1:3" s="23" customFormat="1" ht="15.75" customHeight="1"/>
    <row r="4" spans="1:3" ht="13.8" thickBot="1">
      <c r="A4" s="35" t="s">
        <v>245</v>
      </c>
      <c r="B4" s="95" t="s">
        <v>244</v>
      </c>
    </row>
    <row r="5" spans="1:3">
      <c r="A5" s="36" t="s">
        <v>6</v>
      </c>
      <c r="B5" s="37"/>
      <c r="C5" s="38" t="s">
        <v>73</v>
      </c>
    </row>
    <row r="6" spans="1:3" ht="13.8">
      <c r="A6" s="39">
        <v>1</v>
      </c>
      <c r="B6" s="40" t="s">
        <v>243</v>
      </c>
      <c r="C6" s="613">
        <f>SUM(C7:C11)</f>
        <v>373710474</v>
      </c>
    </row>
    <row r="7" spans="1:3" ht="13.8">
      <c r="A7" s="39">
        <v>2</v>
      </c>
      <c r="B7" s="41" t="s">
        <v>242</v>
      </c>
      <c r="C7" s="614">
        <v>44490460</v>
      </c>
    </row>
    <row r="8" spans="1:3" ht="13.8">
      <c r="A8" s="39">
        <v>3</v>
      </c>
      <c r="B8" s="42" t="s">
        <v>241</v>
      </c>
      <c r="C8" s="614">
        <v>35132256</v>
      </c>
    </row>
    <row r="9" spans="1:3" ht="13.8">
      <c r="A9" s="39">
        <v>4</v>
      </c>
      <c r="B9" s="42" t="s">
        <v>240</v>
      </c>
      <c r="C9" s="614">
        <v>34359679</v>
      </c>
    </row>
    <row r="10" spans="1:3" ht="13.8">
      <c r="A10" s="39">
        <v>5</v>
      </c>
      <c r="B10" s="42" t="s">
        <v>239</v>
      </c>
      <c r="C10" s="614">
        <v>1694028</v>
      </c>
    </row>
    <row r="11" spans="1:3" ht="13.8">
      <c r="A11" s="39">
        <v>6</v>
      </c>
      <c r="B11" s="43" t="s">
        <v>238</v>
      </c>
      <c r="C11" s="614">
        <v>258034051</v>
      </c>
    </row>
    <row r="12" spans="1:3" s="15" customFormat="1" ht="13.8">
      <c r="A12" s="39">
        <v>7</v>
      </c>
      <c r="B12" s="40" t="s">
        <v>237</v>
      </c>
      <c r="C12" s="615">
        <f>SUM(C13:C27)</f>
        <v>93675162.313731402</v>
      </c>
    </row>
    <row r="13" spans="1:3" s="15" customFormat="1" ht="13.8">
      <c r="A13" s="39">
        <v>8</v>
      </c>
      <c r="B13" s="44" t="s">
        <v>236</v>
      </c>
      <c r="C13" s="616">
        <v>34359679</v>
      </c>
    </row>
    <row r="14" spans="1:3" s="15" customFormat="1" ht="26.4">
      <c r="A14" s="39">
        <v>9</v>
      </c>
      <c r="B14" s="45" t="s">
        <v>235</v>
      </c>
      <c r="C14" s="616">
        <v>3037000.6837313883</v>
      </c>
    </row>
    <row r="15" spans="1:3" s="15" customFormat="1" ht="13.8">
      <c r="A15" s="39">
        <v>10</v>
      </c>
      <c r="B15" s="46" t="s">
        <v>234</v>
      </c>
      <c r="C15" s="616">
        <v>56171749.63000001</v>
      </c>
    </row>
    <row r="16" spans="1:3" s="15" customFormat="1" ht="13.8">
      <c r="A16" s="39">
        <v>11</v>
      </c>
      <c r="B16" s="47" t="s">
        <v>233</v>
      </c>
      <c r="C16" s="616">
        <v>0</v>
      </c>
    </row>
    <row r="17" spans="1:3" s="15" customFormat="1" ht="13.8">
      <c r="A17" s="39">
        <v>12</v>
      </c>
      <c r="B17" s="46" t="s">
        <v>232</v>
      </c>
      <c r="C17" s="616">
        <v>0</v>
      </c>
    </row>
    <row r="18" spans="1:3" s="15" customFormat="1" ht="13.8">
      <c r="A18" s="39">
        <v>13</v>
      </c>
      <c r="B18" s="46" t="s">
        <v>231</v>
      </c>
      <c r="C18" s="616">
        <v>0</v>
      </c>
    </row>
    <row r="19" spans="1:3" s="15" customFormat="1" ht="13.8">
      <c r="A19" s="39">
        <v>14</v>
      </c>
      <c r="B19" s="46" t="s">
        <v>230</v>
      </c>
      <c r="C19" s="616">
        <v>0</v>
      </c>
    </row>
    <row r="20" spans="1:3" s="15" customFormat="1" ht="13.8">
      <c r="A20" s="39">
        <v>15</v>
      </c>
      <c r="B20" s="46" t="s">
        <v>229</v>
      </c>
      <c r="C20" s="616">
        <v>0</v>
      </c>
    </row>
    <row r="21" spans="1:3" s="15" customFormat="1" ht="26.4">
      <c r="A21" s="39">
        <v>16</v>
      </c>
      <c r="B21" s="45" t="s">
        <v>228</v>
      </c>
      <c r="C21" s="616">
        <v>0</v>
      </c>
    </row>
    <row r="22" spans="1:3" s="15" customFormat="1" ht="13.8">
      <c r="A22" s="39">
        <v>17</v>
      </c>
      <c r="B22" s="48" t="s">
        <v>227</v>
      </c>
      <c r="C22" s="616">
        <v>106733</v>
      </c>
    </row>
    <row r="23" spans="1:3" s="15" customFormat="1" ht="13.8">
      <c r="A23" s="39">
        <v>18</v>
      </c>
      <c r="B23" s="45" t="s">
        <v>226</v>
      </c>
      <c r="C23" s="616">
        <v>0</v>
      </c>
    </row>
    <row r="24" spans="1:3" s="15" customFormat="1" ht="26.4">
      <c r="A24" s="39">
        <v>19</v>
      </c>
      <c r="B24" s="45" t="s">
        <v>203</v>
      </c>
      <c r="C24" s="616">
        <v>0</v>
      </c>
    </row>
    <row r="25" spans="1:3" s="15" customFormat="1" ht="13.8">
      <c r="A25" s="39">
        <v>20</v>
      </c>
      <c r="B25" s="49" t="s">
        <v>225</v>
      </c>
      <c r="C25" s="616">
        <v>0</v>
      </c>
    </row>
    <row r="26" spans="1:3" s="15" customFormat="1" ht="13.8">
      <c r="A26" s="39">
        <v>21</v>
      </c>
      <c r="B26" s="49" t="s">
        <v>224</v>
      </c>
      <c r="C26" s="616">
        <v>0</v>
      </c>
    </row>
    <row r="27" spans="1:3" s="15" customFormat="1" ht="13.8">
      <c r="A27" s="39">
        <v>22</v>
      </c>
      <c r="B27" s="49" t="s">
        <v>223</v>
      </c>
      <c r="C27" s="616">
        <v>0</v>
      </c>
    </row>
    <row r="28" spans="1:3" s="15" customFormat="1" ht="13.8">
      <c r="A28" s="39">
        <v>23</v>
      </c>
      <c r="B28" s="50" t="s">
        <v>222</v>
      </c>
      <c r="C28" s="615">
        <f>C6-C12</f>
        <v>280035311.68626857</v>
      </c>
    </row>
    <row r="29" spans="1:3" s="15" customFormat="1" ht="13.8">
      <c r="A29" s="51"/>
      <c r="B29" s="52"/>
      <c r="C29" s="616"/>
    </row>
    <row r="30" spans="1:3" s="15" customFormat="1" ht="13.8">
      <c r="A30" s="51">
        <v>24</v>
      </c>
      <c r="B30" s="50" t="s">
        <v>221</v>
      </c>
      <c r="C30" s="615">
        <f>C31+C34</f>
        <v>4565384</v>
      </c>
    </row>
    <row r="31" spans="1:3" s="15" customFormat="1" ht="13.8">
      <c r="A31" s="51">
        <v>25</v>
      </c>
      <c r="B31" s="42" t="s">
        <v>220</v>
      </c>
      <c r="C31" s="617">
        <f>C32+C33</f>
        <v>45654</v>
      </c>
    </row>
    <row r="32" spans="1:3" s="15" customFormat="1" ht="13.8">
      <c r="A32" s="51">
        <v>26</v>
      </c>
      <c r="B32" s="53" t="s">
        <v>301</v>
      </c>
      <c r="C32" s="616">
        <v>45654</v>
      </c>
    </row>
    <row r="33" spans="1:3" s="15" customFormat="1" ht="13.8">
      <c r="A33" s="51">
        <v>27</v>
      </c>
      <c r="B33" s="53" t="s">
        <v>219</v>
      </c>
      <c r="C33" s="616">
        <v>0</v>
      </c>
    </row>
    <row r="34" spans="1:3" s="15" customFormat="1" ht="13.8">
      <c r="A34" s="51">
        <v>28</v>
      </c>
      <c r="B34" s="42" t="s">
        <v>218</v>
      </c>
      <c r="C34" s="616">
        <v>4519730</v>
      </c>
    </row>
    <row r="35" spans="1:3" s="15" customFormat="1" ht="13.8">
      <c r="A35" s="51">
        <v>29</v>
      </c>
      <c r="B35" s="50" t="s">
        <v>217</v>
      </c>
      <c r="C35" s="615">
        <f>SUM(C36:C40)</f>
        <v>0</v>
      </c>
    </row>
    <row r="36" spans="1:3" s="15" customFormat="1" ht="13.8">
      <c r="A36" s="51">
        <v>30</v>
      </c>
      <c r="B36" s="45" t="s">
        <v>216</v>
      </c>
      <c r="C36" s="616">
        <v>0</v>
      </c>
    </row>
    <row r="37" spans="1:3" s="15" customFormat="1" ht="13.8">
      <c r="A37" s="51">
        <v>31</v>
      </c>
      <c r="B37" s="46" t="s">
        <v>215</v>
      </c>
      <c r="C37" s="616">
        <v>0</v>
      </c>
    </row>
    <row r="38" spans="1:3" s="15" customFormat="1" ht="13.8">
      <c r="A38" s="51">
        <v>32</v>
      </c>
      <c r="B38" s="45" t="s">
        <v>214</v>
      </c>
      <c r="C38" s="616">
        <v>0</v>
      </c>
    </row>
    <row r="39" spans="1:3" s="15" customFormat="1" ht="26.4">
      <c r="A39" s="51">
        <v>33</v>
      </c>
      <c r="B39" s="45" t="s">
        <v>203</v>
      </c>
      <c r="C39" s="616">
        <v>0</v>
      </c>
    </row>
    <row r="40" spans="1:3" s="15" customFormat="1" ht="13.8">
      <c r="A40" s="51">
        <v>34</v>
      </c>
      <c r="B40" s="49" t="s">
        <v>213</v>
      </c>
      <c r="C40" s="616">
        <v>0</v>
      </c>
    </row>
    <row r="41" spans="1:3" s="15" customFormat="1" ht="13.8">
      <c r="A41" s="51">
        <v>35</v>
      </c>
      <c r="B41" s="50" t="s">
        <v>212</v>
      </c>
      <c r="C41" s="615">
        <f>C30-C35</f>
        <v>4565384</v>
      </c>
    </row>
    <row r="42" spans="1:3" s="15" customFormat="1" ht="13.8">
      <c r="A42" s="51"/>
      <c r="B42" s="52"/>
      <c r="C42" s="616"/>
    </row>
    <row r="43" spans="1:3" s="15" customFormat="1" ht="13.8">
      <c r="A43" s="51">
        <v>36</v>
      </c>
      <c r="B43" s="54" t="s">
        <v>211</v>
      </c>
      <c r="C43" s="615">
        <f>SUM(C44:C46)</f>
        <v>88934322.414126933</v>
      </c>
    </row>
    <row r="44" spans="1:3" s="15" customFormat="1" ht="13.8">
      <c r="A44" s="51">
        <v>37</v>
      </c>
      <c r="B44" s="42" t="s">
        <v>210</v>
      </c>
      <c r="C44" s="616">
        <v>60729972.447999999</v>
      </c>
    </row>
    <row r="45" spans="1:3" s="15" customFormat="1" ht="13.8">
      <c r="A45" s="51">
        <v>38</v>
      </c>
      <c r="B45" s="42" t="s">
        <v>209</v>
      </c>
      <c r="C45" s="616">
        <v>0</v>
      </c>
    </row>
    <row r="46" spans="1:3" s="15" customFormat="1" ht="13.8">
      <c r="A46" s="51">
        <v>39</v>
      </c>
      <c r="B46" s="42" t="s">
        <v>208</v>
      </c>
      <c r="C46" s="616">
        <v>28204349.966126934</v>
      </c>
    </row>
    <row r="47" spans="1:3" s="15" customFormat="1" ht="13.8">
      <c r="A47" s="51">
        <v>40</v>
      </c>
      <c r="B47" s="54" t="s">
        <v>207</v>
      </c>
      <c r="C47" s="615">
        <f>SUM(C48:C51)</f>
        <v>0</v>
      </c>
    </row>
    <row r="48" spans="1:3" s="15" customFormat="1" ht="13.8">
      <c r="A48" s="51">
        <v>41</v>
      </c>
      <c r="B48" s="45" t="s">
        <v>206</v>
      </c>
      <c r="C48" s="616"/>
    </row>
    <row r="49" spans="1:3" s="15" customFormat="1" ht="13.8">
      <c r="A49" s="51">
        <v>42</v>
      </c>
      <c r="B49" s="46" t="s">
        <v>205</v>
      </c>
      <c r="C49" s="616"/>
    </row>
    <row r="50" spans="1:3" s="15" customFormat="1" ht="13.8">
      <c r="A50" s="51">
        <v>43</v>
      </c>
      <c r="B50" s="45" t="s">
        <v>204</v>
      </c>
      <c r="C50" s="616"/>
    </row>
    <row r="51" spans="1:3" s="15" customFormat="1" ht="26.4">
      <c r="A51" s="51">
        <v>44</v>
      </c>
      <c r="B51" s="45" t="s">
        <v>203</v>
      </c>
      <c r="C51" s="616"/>
    </row>
    <row r="52" spans="1:3" s="15" customFormat="1" ht="14.4" thickBot="1">
      <c r="A52" s="55">
        <v>45</v>
      </c>
      <c r="B52" s="56" t="s">
        <v>202</v>
      </c>
      <c r="C52" s="618">
        <f>C43-C47</f>
        <v>88934322.414126933</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zoomScaleNormal="100" workbookViewId="0">
      <selection activeCell="J37" sqref="J37"/>
    </sheetView>
  </sheetViews>
  <sheetFormatPr defaultColWidth="9.109375" defaultRowHeight="13.8"/>
  <cols>
    <col min="1" max="1" width="9.44140625" style="180" bestFit="1" customWidth="1"/>
    <col min="2" max="2" width="59" style="180" customWidth="1"/>
    <col min="3" max="3" width="16.6640625" style="180" bestFit="1" customWidth="1"/>
    <col min="4" max="4" width="14.33203125" style="180" bestFit="1" customWidth="1"/>
    <col min="5" max="16384" width="9.109375" style="180"/>
  </cols>
  <sheetData>
    <row r="1" spans="1:4">
      <c r="A1" s="200" t="s">
        <v>30</v>
      </c>
      <c r="B1" s="3" t="str">
        <f>'Info '!C2</f>
        <v>JSC "Liberty Bank"</v>
      </c>
    </row>
    <row r="2" spans="1:4" s="155" customFormat="1" ht="15.75" customHeight="1">
      <c r="A2" s="155" t="s">
        <v>31</v>
      </c>
      <c r="B2" s="348">
        <f>'1. key ratios '!B2</f>
        <v>44834</v>
      </c>
    </row>
    <row r="3" spans="1:4" s="155" customFormat="1" ht="15.75" customHeight="1"/>
    <row r="4" spans="1:4" ht="14.4" thickBot="1">
      <c r="A4" s="193" t="s">
        <v>404</v>
      </c>
      <c r="B4" s="208" t="s">
        <v>405</v>
      </c>
    </row>
    <row r="5" spans="1:4" s="209" customFormat="1" ht="12.75" customHeight="1">
      <c r="A5" s="259"/>
      <c r="B5" s="260" t="s">
        <v>408</v>
      </c>
      <c r="C5" s="201" t="s">
        <v>406</v>
      </c>
      <c r="D5" s="202" t="s">
        <v>407</v>
      </c>
    </row>
    <row r="6" spans="1:4" s="210" customFormat="1">
      <c r="A6" s="203">
        <v>1</v>
      </c>
      <c r="B6" s="254" t="s">
        <v>409</v>
      </c>
      <c r="C6" s="254"/>
      <c r="D6" s="204"/>
    </row>
    <row r="7" spans="1:4" s="210" customFormat="1">
      <c r="A7" s="205" t="s">
        <v>395</v>
      </c>
      <c r="B7" s="255" t="s">
        <v>410</v>
      </c>
      <c r="C7" s="714">
        <v>4.4999999999999998E-2</v>
      </c>
      <c r="D7" s="363">
        <v>120301243.44733818</v>
      </c>
    </row>
    <row r="8" spans="1:4" s="210" customFormat="1">
      <c r="A8" s="205" t="s">
        <v>396</v>
      </c>
      <c r="B8" s="255" t="s">
        <v>411</v>
      </c>
      <c r="C8" s="715">
        <v>0.06</v>
      </c>
      <c r="D8" s="363">
        <v>160401657.92978424</v>
      </c>
    </row>
    <row r="9" spans="1:4" s="210" customFormat="1">
      <c r="A9" s="205" t="s">
        <v>397</v>
      </c>
      <c r="B9" s="255" t="s">
        <v>412</v>
      </c>
      <c r="C9" s="715">
        <v>0.08</v>
      </c>
      <c r="D9" s="363">
        <v>213868877.23971233</v>
      </c>
    </row>
    <row r="10" spans="1:4" s="210" customFormat="1">
      <c r="A10" s="203" t="s">
        <v>398</v>
      </c>
      <c r="B10" s="254" t="s">
        <v>413</v>
      </c>
      <c r="C10" s="716"/>
      <c r="D10" s="717"/>
    </row>
    <row r="11" spans="1:4" s="211" customFormat="1">
      <c r="A11" s="206" t="s">
        <v>399</v>
      </c>
      <c r="B11" s="252" t="s">
        <v>479</v>
      </c>
      <c r="C11" s="715">
        <v>0</v>
      </c>
      <c r="D11" s="363">
        <v>0</v>
      </c>
    </row>
    <row r="12" spans="1:4" s="211" customFormat="1">
      <c r="A12" s="206" t="s">
        <v>400</v>
      </c>
      <c r="B12" s="252" t="s">
        <v>414</v>
      </c>
      <c r="C12" s="715">
        <v>0</v>
      </c>
      <c r="D12" s="363">
        <v>0</v>
      </c>
    </row>
    <row r="13" spans="1:4" s="211" customFormat="1">
      <c r="A13" s="206" t="s">
        <v>401</v>
      </c>
      <c r="B13" s="252" t="s">
        <v>415</v>
      </c>
      <c r="C13" s="715">
        <v>1.4999999999999999E-2</v>
      </c>
      <c r="D13" s="363">
        <v>40100414.48244606</v>
      </c>
    </row>
    <row r="14" spans="1:4" s="211" customFormat="1">
      <c r="A14" s="203" t="s">
        <v>402</v>
      </c>
      <c r="B14" s="254" t="s">
        <v>476</v>
      </c>
      <c r="C14" s="718"/>
      <c r="D14" s="717"/>
    </row>
    <row r="15" spans="1:4" s="211" customFormat="1">
      <c r="A15" s="206">
        <v>3.1</v>
      </c>
      <c r="B15" s="252" t="s">
        <v>420</v>
      </c>
      <c r="C15" s="715">
        <v>2.0269830823976601E-2</v>
      </c>
      <c r="D15" s="363">
        <v>54188574.502034858</v>
      </c>
    </row>
    <row r="16" spans="1:4" s="211" customFormat="1">
      <c r="A16" s="206">
        <v>3.2</v>
      </c>
      <c r="B16" s="252" t="s">
        <v>421</v>
      </c>
      <c r="C16" s="715">
        <v>1.9538790094899301E-2</v>
      </c>
      <c r="D16" s="363">
        <v>52234238.752731569</v>
      </c>
    </row>
    <row r="17" spans="1:6" s="210" customFormat="1">
      <c r="A17" s="206">
        <v>3.3</v>
      </c>
      <c r="B17" s="252" t="s">
        <v>422</v>
      </c>
      <c r="C17" s="715">
        <v>3.4138475438375497E-2</v>
      </c>
      <c r="D17" s="363">
        <v>91264467.658510804</v>
      </c>
    </row>
    <row r="18" spans="1:6" s="209" customFormat="1" ht="12.75" customHeight="1">
      <c r="A18" s="257"/>
      <c r="B18" s="258" t="s">
        <v>475</v>
      </c>
      <c r="C18" s="253" t="s">
        <v>406</v>
      </c>
      <c r="D18" s="256" t="s">
        <v>407</v>
      </c>
    </row>
    <row r="19" spans="1:6" s="210" customFormat="1">
      <c r="A19" s="207">
        <v>4</v>
      </c>
      <c r="B19" s="252" t="s">
        <v>416</v>
      </c>
      <c r="C19" s="715">
        <v>8.0269830823976596E-2</v>
      </c>
      <c r="D19" s="363">
        <v>214590232.43181908</v>
      </c>
    </row>
    <row r="20" spans="1:6" s="210" customFormat="1">
      <c r="A20" s="207">
        <v>5</v>
      </c>
      <c r="B20" s="252" t="s">
        <v>136</v>
      </c>
      <c r="C20" s="715">
        <v>9.4538790094899294E-2</v>
      </c>
      <c r="D20" s="363">
        <v>252736311.16496187</v>
      </c>
    </row>
    <row r="21" spans="1:6" s="210" customFormat="1" ht="14.4" thickBot="1">
      <c r="A21" s="212" t="s">
        <v>403</v>
      </c>
      <c r="B21" s="213" t="s">
        <v>417</v>
      </c>
      <c r="C21" s="719">
        <v>0.12913847543837551</v>
      </c>
      <c r="D21" s="720">
        <v>345233759.38066924</v>
      </c>
    </row>
    <row r="22" spans="1:6">
      <c r="F22" s="193"/>
    </row>
    <row r="23" spans="1:6" ht="53.4">
      <c r="B23" s="192" t="s">
        <v>478</v>
      </c>
    </row>
  </sheetData>
  <conditionalFormatting sqref="C21">
    <cfRule type="cellIs" dxfId="21" priority="1" operator="lessThan">
      <formula>#REF!</formula>
    </cfRule>
  </conditionalFormatting>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80" zoomScaleNormal="80" workbookViewId="0">
      <pane xSplit="1" ySplit="5" topLeftCell="B6" activePane="bottomRight" state="frozen"/>
      <selection activeCell="J37" sqref="J37"/>
      <selection pane="topRight" activeCell="J37" sqref="J37"/>
      <selection pane="bottomLeft" activeCell="J37" sqref="J37"/>
      <selection pane="bottomRight" activeCell="J37" sqref="J37"/>
    </sheetView>
  </sheetViews>
  <sheetFormatPr defaultColWidth="9.109375" defaultRowHeight="13.8"/>
  <cols>
    <col min="1" max="1" width="10.6640625" style="4" customWidth="1"/>
    <col min="2" max="2" width="77.5546875" style="4" customWidth="1"/>
    <col min="3" max="3" width="40.44140625" style="4" customWidth="1"/>
    <col min="4" max="4" width="28.44140625" style="4" customWidth="1"/>
    <col min="5" max="5" width="9.44140625" style="5" customWidth="1"/>
    <col min="6" max="16384" width="9.109375" style="5"/>
  </cols>
  <sheetData>
    <row r="1" spans="1:6">
      <c r="A1" s="2" t="s">
        <v>30</v>
      </c>
      <c r="B1" s="3" t="str">
        <f>'Info '!C2</f>
        <v>JSC "Liberty Bank"</v>
      </c>
      <c r="E1" s="4"/>
      <c r="F1" s="4"/>
    </row>
    <row r="2" spans="1:6" s="23" customFormat="1" ht="15.75" customHeight="1">
      <c r="A2" s="2" t="s">
        <v>31</v>
      </c>
      <c r="B2" s="348">
        <f>'1. key ratios '!B2</f>
        <v>44834</v>
      </c>
    </row>
    <row r="3" spans="1:6" s="23" customFormat="1" ht="15.75" customHeight="1">
      <c r="A3" s="57"/>
    </row>
    <row r="4" spans="1:6" s="23" customFormat="1" ht="15.75" customHeight="1" thickBot="1">
      <c r="A4" s="23" t="s">
        <v>86</v>
      </c>
      <c r="B4" s="149" t="s">
        <v>285</v>
      </c>
      <c r="D4" s="9" t="s">
        <v>73</v>
      </c>
    </row>
    <row r="5" spans="1:6" ht="48" customHeight="1">
      <c r="A5" s="58" t="s">
        <v>6</v>
      </c>
      <c r="B5" s="171" t="s">
        <v>339</v>
      </c>
      <c r="C5" s="59" t="s">
        <v>92</v>
      </c>
      <c r="D5" s="60" t="s">
        <v>93</v>
      </c>
    </row>
    <row r="6" spans="1:6">
      <c r="A6" s="28">
        <v>1</v>
      </c>
      <c r="B6" s="61" t="s">
        <v>35</v>
      </c>
      <c r="C6" s="62">
        <v>256891643.12399998</v>
      </c>
      <c r="D6" s="63"/>
      <c r="E6" s="64"/>
    </row>
    <row r="7" spans="1:6">
      <c r="A7" s="28">
        <v>2</v>
      </c>
      <c r="B7" s="65" t="s">
        <v>36</v>
      </c>
      <c r="C7" s="66">
        <v>114939184.921</v>
      </c>
      <c r="D7" s="67"/>
      <c r="E7" s="64"/>
    </row>
    <row r="8" spans="1:6">
      <c r="A8" s="28">
        <v>3</v>
      </c>
      <c r="B8" s="65" t="s">
        <v>37</v>
      </c>
      <c r="C8" s="66">
        <v>309106580.10099995</v>
      </c>
      <c r="D8" s="67"/>
      <c r="E8" s="64"/>
    </row>
    <row r="9" spans="1:6">
      <c r="A9" s="28">
        <v>4</v>
      </c>
      <c r="B9" s="65" t="s">
        <v>38</v>
      </c>
      <c r="C9" s="66">
        <v>0</v>
      </c>
      <c r="D9" s="67"/>
      <c r="E9" s="64"/>
    </row>
    <row r="10" spans="1:6">
      <c r="A10" s="28">
        <v>5</v>
      </c>
      <c r="B10" s="65" t="s">
        <v>39</v>
      </c>
      <c r="C10" s="66">
        <v>254580942.84</v>
      </c>
      <c r="D10" s="67"/>
      <c r="E10" s="64"/>
    </row>
    <row r="11" spans="1:6" ht="14.4">
      <c r="A11" s="28">
        <v>6.1</v>
      </c>
      <c r="B11" s="150" t="s">
        <v>40</v>
      </c>
      <c r="C11" s="68">
        <v>2385196089.8809962</v>
      </c>
      <c r="D11" s="69"/>
      <c r="E11" s="70"/>
    </row>
    <row r="12" spans="1:6" ht="14.4">
      <c r="A12" s="28">
        <v>6.2</v>
      </c>
      <c r="B12" s="151" t="s">
        <v>41</v>
      </c>
      <c r="C12" s="68">
        <v>-130133356.02699901</v>
      </c>
      <c r="D12" s="69"/>
      <c r="E12" s="70"/>
    </row>
    <row r="13" spans="1:6" ht="14.4">
      <c r="A13" s="28" t="s">
        <v>710</v>
      </c>
      <c r="B13" s="72" t="s">
        <v>712</v>
      </c>
      <c r="C13" s="721">
        <v>28204349.966126934</v>
      </c>
      <c r="D13" s="69"/>
      <c r="E13" s="70"/>
    </row>
    <row r="14" spans="1:6" ht="14.4">
      <c r="A14" s="28" t="s">
        <v>711</v>
      </c>
      <c r="B14" s="72" t="s">
        <v>713</v>
      </c>
      <c r="C14" s="68">
        <v>0</v>
      </c>
      <c r="D14" s="69"/>
      <c r="E14" s="70"/>
    </row>
    <row r="15" spans="1:6">
      <c r="A15" s="28">
        <v>6</v>
      </c>
      <c r="B15" s="65" t="s">
        <v>42</v>
      </c>
      <c r="C15" s="71">
        <f>C11+C12</f>
        <v>2255062733.8539972</v>
      </c>
      <c r="D15" s="69"/>
      <c r="E15" s="64"/>
    </row>
    <row r="16" spans="1:6">
      <c r="A16" s="28">
        <v>7</v>
      </c>
      <c r="B16" s="65" t="s">
        <v>43</v>
      </c>
      <c r="C16" s="66">
        <v>44427768.221000001</v>
      </c>
      <c r="D16" s="67"/>
      <c r="E16" s="64"/>
    </row>
    <row r="17" spans="1:5">
      <c r="A17" s="28">
        <v>8</v>
      </c>
      <c r="B17" s="170" t="s">
        <v>198</v>
      </c>
      <c r="C17" s="66">
        <v>425528.44599999988</v>
      </c>
      <c r="D17" s="67"/>
      <c r="E17" s="64"/>
    </row>
    <row r="18" spans="1:5">
      <c r="A18" s="28">
        <v>9</v>
      </c>
      <c r="B18" s="65" t="s">
        <v>44</v>
      </c>
      <c r="C18" s="66">
        <v>106733.3</v>
      </c>
      <c r="D18" s="67"/>
      <c r="E18" s="64"/>
    </row>
    <row r="19" spans="1:5">
      <c r="A19" s="28">
        <v>9.1</v>
      </c>
      <c r="B19" s="72" t="s">
        <v>88</v>
      </c>
      <c r="C19" s="68">
        <v>106733.3</v>
      </c>
      <c r="D19" s="67"/>
      <c r="E19" s="64"/>
    </row>
    <row r="20" spans="1:5">
      <c r="A20" s="28">
        <v>9.1999999999999993</v>
      </c>
      <c r="B20" s="72" t="s">
        <v>89</v>
      </c>
      <c r="C20" s="68">
        <v>0</v>
      </c>
      <c r="D20" s="67"/>
      <c r="E20" s="64"/>
    </row>
    <row r="21" spans="1:5">
      <c r="A21" s="28">
        <v>9.3000000000000007</v>
      </c>
      <c r="B21" s="152" t="s">
        <v>267</v>
      </c>
      <c r="C21" s="68">
        <v>0</v>
      </c>
      <c r="D21" s="67"/>
      <c r="E21" s="64"/>
    </row>
    <row r="22" spans="1:5">
      <c r="A22" s="28">
        <v>10</v>
      </c>
      <c r="B22" s="65" t="s">
        <v>45</v>
      </c>
      <c r="C22" s="66">
        <v>241902895.56999999</v>
      </c>
      <c r="D22" s="67"/>
      <c r="E22" s="64"/>
    </row>
    <row r="23" spans="1:5">
      <c r="A23" s="28">
        <v>10.1</v>
      </c>
      <c r="B23" s="72" t="s">
        <v>90</v>
      </c>
      <c r="C23" s="66">
        <v>56171749.63000001</v>
      </c>
      <c r="D23" s="73" t="s">
        <v>91</v>
      </c>
      <c r="E23" s="64"/>
    </row>
    <row r="24" spans="1:5">
      <c r="A24" s="28">
        <v>11</v>
      </c>
      <c r="B24" s="74" t="s">
        <v>46</v>
      </c>
      <c r="C24" s="75">
        <v>70752529.749000013</v>
      </c>
      <c r="D24" s="76"/>
      <c r="E24" s="64"/>
    </row>
    <row r="25" spans="1:5">
      <c r="A25" s="28">
        <v>12</v>
      </c>
      <c r="B25" s="77" t="s">
        <v>47</v>
      </c>
      <c r="C25" s="78">
        <f>SUM(C6:C10,C15:C18,C22,C24)</f>
        <v>3548196540.125998</v>
      </c>
      <c r="D25" s="79"/>
      <c r="E25" s="80"/>
    </row>
    <row r="26" spans="1:5">
      <c r="A26" s="28">
        <v>13</v>
      </c>
      <c r="B26" s="65" t="s">
        <v>49</v>
      </c>
      <c r="C26" s="81">
        <v>13249537.185000001</v>
      </c>
      <c r="D26" s="82"/>
      <c r="E26" s="64"/>
    </row>
    <row r="27" spans="1:5">
      <c r="A27" s="28">
        <v>14</v>
      </c>
      <c r="B27" s="65" t="s">
        <v>50</v>
      </c>
      <c r="C27" s="66">
        <v>1087586794.8231761</v>
      </c>
      <c r="D27" s="67"/>
      <c r="E27" s="64"/>
    </row>
    <row r="28" spans="1:5">
      <c r="A28" s="28">
        <v>15</v>
      </c>
      <c r="B28" s="65" t="s">
        <v>51</v>
      </c>
      <c r="C28" s="66">
        <v>384708532.612046</v>
      </c>
      <c r="D28" s="67"/>
      <c r="E28" s="64"/>
    </row>
    <row r="29" spans="1:5">
      <c r="A29" s="28">
        <v>16</v>
      </c>
      <c r="B29" s="65" t="s">
        <v>52</v>
      </c>
      <c r="C29" s="66">
        <v>1158449445.5557845</v>
      </c>
      <c r="D29" s="67"/>
      <c r="E29" s="64"/>
    </row>
    <row r="30" spans="1:5">
      <c r="A30" s="28">
        <v>17</v>
      </c>
      <c r="B30" s="65" t="s">
        <v>53</v>
      </c>
      <c r="C30" s="66">
        <v>0</v>
      </c>
      <c r="D30" s="67"/>
      <c r="E30" s="64"/>
    </row>
    <row r="31" spans="1:5">
      <c r="A31" s="28">
        <v>18</v>
      </c>
      <c r="B31" s="65" t="s">
        <v>54</v>
      </c>
      <c r="C31" s="66">
        <v>290196990.66602248</v>
      </c>
      <c r="D31" s="67"/>
      <c r="E31" s="64"/>
    </row>
    <row r="32" spans="1:5">
      <c r="A32" s="28">
        <v>19</v>
      </c>
      <c r="B32" s="65" t="s">
        <v>55</v>
      </c>
      <c r="C32" s="66">
        <v>20706257.325999998</v>
      </c>
      <c r="D32" s="67"/>
      <c r="E32" s="64"/>
    </row>
    <row r="33" spans="1:5">
      <c r="A33" s="28">
        <v>20</v>
      </c>
      <c r="B33" s="65" t="s">
        <v>56</v>
      </c>
      <c r="C33" s="66">
        <v>112213113.87065247</v>
      </c>
      <c r="D33" s="67"/>
      <c r="E33" s="64"/>
    </row>
    <row r="34" spans="1:5">
      <c r="A34" s="28">
        <v>20.100000000000001</v>
      </c>
      <c r="B34" s="83" t="s">
        <v>715</v>
      </c>
      <c r="C34" s="722">
        <v>-535198.52065247996</v>
      </c>
      <c r="D34" s="76"/>
      <c r="E34" s="64"/>
    </row>
    <row r="35" spans="1:5">
      <c r="A35" s="28">
        <v>21</v>
      </c>
      <c r="B35" s="74" t="s">
        <v>57</v>
      </c>
      <c r="C35" s="722">
        <v>102810010.32000001</v>
      </c>
      <c r="D35" s="76"/>
      <c r="E35" s="64"/>
    </row>
    <row r="36" spans="1:5">
      <c r="A36" s="28">
        <v>21.1</v>
      </c>
      <c r="B36" s="83" t="s">
        <v>714</v>
      </c>
      <c r="C36" s="723">
        <v>60729972.447999999</v>
      </c>
      <c r="D36" s="84"/>
      <c r="E36" s="64"/>
    </row>
    <row r="37" spans="1:5">
      <c r="A37" s="28">
        <v>22</v>
      </c>
      <c r="B37" s="77" t="s">
        <v>58</v>
      </c>
      <c r="C37" s="78">
        <f>SUM(C26:C33)+C35</f>
        <v>3169920682.3586817</v>
      </c>
      <c r="D37" s="79"/>
      <c r="E37" s="80"/>
    </row>
    <row r="38" spans="1:5">
      <c r="A38" s="28">
        <v>23</v>
      </c>
      <c r="B38" s="74" t="s">
        <v>60</v>
      </c>
      <c r="C38" s="66">
        <v>54628742.530000001</v>
      </c>
      <c r="D38" s="67"/>
      <c r="E38" s="64"/>
    </row>
    <row r="39" spans="1:5">
      <c r="A39" s="28">
        <v>24</v>
      </c>
      <c r="B39" s="74" t="s">
        <v>61</v>
      </c>
      <c r="C39" s="66">
        <v>61390.64</v>
      </c>
      <c r="D39" s="67"/>
      <c r="E39" s="64"/>
    </row>
    <row r="40" spans="1:5">
      <c r="A40" s="28">
        <v>25</v>
      </c>
      <c r="B40" s="74" t="s">
        <v>62</v>
      </c>
      <c r="C40" s="66">
        <v>-10154020.07</v>
      </c>
      <c r="D40" s="67"/>
      <c r="E40" s="64"/>
    </row>
    <row r="41" spans="1:5">
      <c r="A41" s="28">
        <v>26</v>
      </c>
      <c r="B41" s="74" t="s">
        <v>63</v>
      </c>
      <c r="C41" s="66">
        <v>39651986.239999995</v>
      </c>
      <c r="D41" s="67"/>
      <c r="E41" s="64"/>
    </row>
    <row r="42" spans="1:5">
      <c r="A42" s="28">
        <v>27</v>
      </c>
      <c r="B42" s="74" t="s">
        <v>64</v>
      </c>
      <c r="C42" s="66">
        <v>1694027.75</v>
      </c>
      <c r="D42" s="67"/>
      <c r="E42" s="64"/>
    </row>
    <row r="43" spans="1:5">
      <c r="A43" s="28">
        <v>28</v>
      </c>
      <c r="B43" s="74" t="s">
        <v>65</v>
      </c>
      <c r="C43" s="66">
        <v>258034051.46000004</v>
      </c>
      <c r="D43" s="67"/>
      <c r="E43" s="64"/>
    </row>
    <row r="44" spans="1:5">
      <c r="A44" s="28">
        <v>29</v>
      </c>
      <c r="B44" s="74" t="s">
        <v>66</v>
      </c>
      <c r="C44" s="66">
        <v>34359679.090000004</v>
      </c>
      <c r="D44" s="67"/>
      <c r="E44" s="64"/>
    </row>
    <row r="45" spans="1:5" ht="14.4" thickBot="1">
      <c r="A45" s="85">
        <v>30</v>
      </c>
      <c r="B45" s="86" t="s">
        <v>265</v>
      </c>
      <c r="C45" s="87">
        <f>SUM(C38:C44)</f>
        <v>378275857.6400001</v>
      </c>
      <c r="D45" s="88"/>
      <c r="E45" s="80"/>
    </row>
  </sheetData>
  <pageMargins left="0.7" right="0.7" top="0.75" bottom="0.75" header="0.3" footer="0.3"/>
  <pageSetup paperSize="9"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85" zoomScaleNormal="85" zoomScaleSheetLayoutView="85" workbookViewId="0">
      <pane xSplit="1" ySplit="4" topLeftCell="C5" activePane="bottomRight" state="frozen"/>
      <selection activeCell="J37" sqref="J37"/>
      <selection pane="topRight" activeCell="J37" sqref="J37"/>
      <selection pane="bottomLeft" activeCell="J37" sqref="J37"/>
      <selection pane="bottomRight" activeCell="J37" sqref="J37"/>
    </sheetView>
  </sheetViews>
  <sheetFormatPr defaultColWidth="9.109375" defaultRowHeight="13.2"/>
  <cols>
    <col min="1" max="1" width="10.5546875" style="4" bestFit="1" customWidth="1"/>
    <col min="2" max="2" width="87" style="4" customWidth="1"/>
    <col min="3" max="3" width="16.5546875" style="4" customWidth="1"/>
    <col min="4" max="4" width="16.5546875" style="4" bestFit="1" customWidth="1"/>
    <col min="5" max="5" width="15" style="4" bestFit="1" customWidth="1"/>
    <col min="6" max="6" width="16.5546875" style="4" bestFit="1" customWidth="1"/>
    <col min="7" max="7" width="15" style="4" bestFit="1" customWidth="1"/>
    <col min="8" max="8" width="13.44140625" style="4" bestFit="1" customWidth="1"/>
    <col min="9" max="9" width="14.33203125" style="4" customWidth="1"/>
    <col min="10" max="10" width="14" style="4" customWidth="1"/>
    <col min="11" max="11" width="16.5546875" style="4" bestFit="1" customWidth="1"/>
    <col min="12" max="12" width="14" style="8" bestFit="1" customWidth="1"/>
    <col min="13" max="13" width="15" style="8" bestFit="1" customWidth="1"/>
    <col min="14" max="14" width="14" style="8" bestFit="1" customWidth="1"/>
    <col min="15" max="15" width="15" style="8" bestFit="1" customWidth="1"/>
    <col min="16" max="16" width="13.109375" style="8" bestFit="1" customWidth="1"/>
    <col min="17" max="17" width="14.6640625" style="8" customWidth="1"/>
    <col min="18" max="18" width="13.109375" style="8" bestFit="1" customWidth="1"/>
    <col min="19" max="19" width="31.6640625" style="8" customWidth="1"/>
    <col min="20" max="16384" width="9.109375" style="8"/>
  </cols>
  <sheetData>
    <row r="1" spans="1:19">
      <c r="A1" s="2" t="s">
        <v>30</v>
      </c>
      <c r="B1" s="3" t="str">
        <f>'Info '!C2</f>
        <v>JSC "Liberty Bank"</v>
      </c>
    </row>
    <row r="2" spans="1:19">
      <c r="A2" s="2" t="s">
        <v>31</v>
      </c>
      <c r="B2" s="348">
        <f>'1. key ratios '!B2</f>
        <v>44834</v>
      </c>
    </row>
    <row r="4" spans="1:19" ht="27" thickBot="1">
      <c r="A4" s="4" t="s">
        <v>248</v>
      </c>
      <c r="B4" s="183" t="s">
        <v>374</v>
      </c>
    </row>
    <row r="5" spans="1:19" s="178" customFormat="1" ht="13.8">
      <c r="A5" s="173"/>
      <c r="B5" s="174"/>
      <c r="C5" s="175" t="s">
        <v>0</v>
      </c>
      <c r="D5" s="175" t="s">
        <v>1</v>
      </c>
      <c r="E5" s="175" t="s">
        <v>2</v>
      </c>
      <c r="F5" s="175" t="s">
        <v>3</v>
      </c>
      <c r="G5" s="175" t="s">
        <v>4</v>
      </c>
      <c r="H5" s="175" t="s">
        <v>5</v>
      </c>
      <c r="I5" s="175" t="s">
        <v>8</v>
      </c>
      <c r="J5" s="175" t="s">
        <v>9</v>
      </c>
      <c r="K5" s="175" t="s">
        <v>10</v>
      </c>
      <c r="L5" s="175" t="s">
        <v>11</v>
      </c>
      <c r="M5" s="175" t="s">
        <v>12</v>
      </c>
      <c r="N5" s="175" t="s">
        <v>13</v>
      </c>
      <c r="O5" s="175" t="s">
        <v>357</v>
      </c>
      <c r="P5" s="175" t="s">
        <v>358</v>
      </c>
      <c r="Q5" s="175" t="s">
        <v>359</v>
      </c>
      <c r="R5" s="176" t="s">
        <v>360</v>
      </c>
      <c r="S5" s="177" t="s">
        <v>361</v>
      </c>
    </row>
    <row r="6" spans="1:19" s="178" customFormat="1" ht="99" customHeight="1">
      <c r="A6" s="179"/>
      <c r="B6" s="751" t="s">
        <v>362</v>
      </c>
      <c r="C6" s="747">
        <v>0</v>
      </c>
      <c r="D6" s="748"/>
      <c r="E6" s="747">
        <v>0.2</v>
      </c>
      <c r="F6" s="748"/>
      <c r="G6" s="747">
        <v>0.35</v>
      </c>
      <c r="H6" s="748"/>
      <c r="I6" s="747">
        <v>0.5</v>
      </c>
      <c r="J6" s="748"/>
      <c r="K6" s="747">
        <v>0.75</v>
      </c>
      <c r="L6" s="748"/>
      <c r="M6" s="747">
        <v>1</v>
      </c>
      <c r="N6" s="748"/>
      <c r="O6" s="747">
        <v>1.5</v>
      </c>
      <c r="P6" s="748"/>
      <c r="Q6" s="747">
        <v>2.5</v>
      </c>
      <c r="R6" s="748"/>
      <c r="S6" s="749" t="s">
        <v>247</v>
      </c>
    </row>
    <row r="7" spans="1:19" s="178" customFormat="1" ht="30.75" customHeight="1">
      <c r="A7" s="179"/>
      <c r="B7" s="752"/>
      <c r="C7" s="368" t="s">
        <v>250</v>
      </c>
      <c r="D7" s="368" t="s">
        <v>249</v>
      </c>
      <c r="E7" s="368" t="s">
        <v>250</v>
      </c>
      <c r="F7" s="368" t="s">
        <v>249</v>
      </c>
      <c r="G7" s="368" t="s">
        <v>250</v>
      </c>
      <c r="H7" s="368" t="s">
        <v>249</v>
      </c>
      <c r="I7" s="368" t="s">
        <v>250</v>
      </c>
      <c r="J7" s="368" t="s">
        <v>249</v>
      </c>
      <c r="K7" s="368" t="s">
        <v>250</v>
      </c>
      <c r="L7" s="368" t="s">
        <v>249</v>
      </c>
      <c r="M7" s="368" t="s">
        <v>250</v>
      </c>
      <c r="N7" s="368" t="s">
        <v>249</v>
      </c>
      <c r="O7" s="368" t="s">
        <v>250</v>
      </c>
      <c r="P7" s="368" t="s">
        <v>249</v>
      </c>
      <c r="Q7" s="368" t="s">
        <v>250</v>
      </c>
      <c r="R7" s="368" t="s">
        <v>249</v>
      </c>
      <c r="S7" s="750"/>
    </row>
    <row r="8" spans="1:19" s="91" customFormat="1">
      <c r="A8" s="89">
        <v>1</v>
      </c>
      <c r="B8" s="369" t="s">
        <v>95</v>
      </c>
      <c r="C8" s="370">
        <v>310512944.68699998</v>
      </c>
      <c r="D8" s="370">
        <v>0</v>
      </c>
      <c r="E8" s="370">
        <v>0</v>
      </c>
      <c r="F8" s="370">
        <v>0</v>
      </c>
      <c r="G8" s="370">
        <v>0</v>
      </c>
      <c r="H8" s="370">
        <v>0</v>
      </c>
      <c r="I8" s="370">
        <v>0</v>
      </c>
      <c r="J8" s="370">
        <v>0</v>
      </c>
      <c r="K8" s="370">
        <v>0</v>
      </c>
      <c r="L8" s="370">
        <v>0</v>
      </c>
      <c r="M8" s="370">
        <v>71599544.960128009</v>
      </c>
      <c r="N8" s="370">
        <v>0</v>
      </c>
      <c r="O8" s="370">
        <v>0</v>
      </c>
      <c r="P8" s="370">
        <v>0</v>
      </c>
      <c r="Q8" s="370">
        <v>0</v>
      </c>
      <c r="R8" s="370">
        <v>0</v>
      </c>
      <c r="S8" s="371">
        <f>$C$6*SUM(C8:D8)+$E$6*SUM(E8:F8)+$G$6*SUM(G8:H8)+$I$6*SUM(I8:J8)+$K$6*SUM(K8:L8)+$M$6*SUM(M8:N8)+$O$6*SUM(O8:P8)+$Q$6*SUM(Q8:R8)</f>
        <v>71599544.960128009</v>
      </c>
    </row>
    <row r="9" spans="1:19" s="91" customFormat="1">
      <c r="A9" s="89">
        <v>2</v>
      </c>
      <c r="B9" s="369" t="s">
        <v>96</v>
      </c>
      <c r="C9" s="370">
        <v>0</v>
      </c>
      <c r="D9" s="370">
        <v>0</v>
      </c>
      <c r="E9" s="370">
        <v>0</v>
      </c>
      <c r="F9" s="370">
        <v>0</v>
      </c>
      <c r="G9" s="370">
        <v>0</v>
      </c>
      <c r="H9" s="370">
        <v>0</v>
      </c>
      <c r="I9" s="370">
        <v>0</v>
      </c>
      <c r="J9" s="370">
        <v>0</v>
      </c>
      <c r="K9" s="370">
        <v>0</v>
      </c>
      <c r="L9" s="370">
        <v>0</v>
      </c>
      <c r="M9" s="370">
        <v>0</v>
      </c>
      <c r="N9" s="370">
        <v>0</v>
      </c>
      <c r="O9" s="370">
        <v>0</v>
      </c>
      <c r="P9" s="370">
        <v>0</v>
      </c>
      <c r="Q9" s="370">
        <v>0</v>
      </c>
      <c r="R9" s="370">
        <v>0</v>
      </c>
      <c r="S9" s="371">
        <f t="shared" ref="S9:S21" si="0">$C$6*SUM(C9:D9)+$E$6*SUM(E9:F9)+$G$6*SUM(G9:H9)+$I$6*SUM(I9:J9)+$K$6*SUM(K9:L9)+$M$6*SUM(M9:N9)+$O$6*SUM(O9:P9)+$Q$6*SUM(Q9:R9)</f>
        <v>0</v>
      </c>
    </row>
    <row r="10" spans="1:19" s="91" customFormat="1">
      <c r="A10" s="89">
        <v>3</v>
      </c>
      <c r="B10" s="369" t="s">
        <v>268</v>
      </c>
      <c r="C10" s="370">
        <v>0</v>
      </c>
      <c r="D10" s="370">
        <v>0</v>
      </c>
      <c r="E10" s="370">
        <v>0</v>
      </c>
      <c r="F10" s="370">
        <v>0</v>
      </c>
      <c r="G10" s="370">
        <v>0</v>
      </c>
      <c r="H10" s="370">
        <v>0</v>
      </c>
      <c r="I10" s="370">
        <v>0</v>
      </c>
      <c r="J10" s="370">
        <v>0</v>
      </c>
      <c r="K10" s="370">
        <v>0</v>
      </c>
      <c r="L10" s="370">
        <v>0</v>
      </c>
      <c r="M10" s="370">
        <v>0</v>
      </c>
      <c r="N10" s="370">
        <v>0</v>
      </c>
      <c r="O10" s="370">
        <v>0</v>
      </c>
      <c r="P10" s="370">
        <v>0</v>
      </c>
      <c r="Q10" s="370">
        <v>0</v>
      </c>
      <c r="R10" s="370">
        <v>0</v>
      </c>
      <c r="S10" s="371">
        <f t="shared" si="0"/>
        <v>0</v>
      </c>
    </row>
    <row r="11" spans="1:19" s="91" customFormat="1">
      <c r="A11" s="89">
        <v>4</v>
      </c>
      <c r="B11" s="369" t="s">
        <v>97</v>
      </c>
      <c r="C11" s="370">
        <v>439814.9</v>
      </c>
      <c r="D11" s="370">
        <v>0</v>
      </c>
      <c r="E11" s="370">
        <v>0</v>
      </c>
      <c r="F11" s="370">
        <v>0</v>
      </c>
      <c r="G11" s="370">
        <v>0</v>
      </c>
      <c r="H11" s="370">
        <v>0</v>
      </c>
      <c r="I11" s="370">
        <v>0</v>
      </c>
      <c r="J11" s="370">
        <v>0</v>
      </c>
      <c r="K11" s="370">
        <v>0</v>
      </c>
      <c r="L11" s="370">
        <v>0</v>
      </c>
      <c r="M11" s="370">
        <v>0</v>
      </c>
      <c r="N11" s="370">
        <v>0</v>
      </c>
      <c r="O11" s="370">
        <v>0</v>
      </c>
      <c r="P11" s="370">
        <v>0</v>
      </c>
      <c r="Q11" s="370">
        <v>0</v>
      </c>
      <c r="R11" s="370">
        <v>0</v>
      </c>
      <c r="S11" s="371">
        <f t="shared" si="0"/>
        <v>0</v>
      </c>
    </row>
    <row r="12" spans="1:19" s="91" customFormat="1">
      <c r="A12" s="89">
        <v>5</v>
      </c>
      <c r="B12" s="369" t="s">
        <v>98</v>
      </c>
      <c r="C12" s="370">
        <v>0</v>
      </c>
      <c r="D12" s="370">
        <v>0</v>
      </c>
      <c r="E12" s="370">
        <v>0</v>
      </c>
      <c r="F12" s="370">
        <v>0</v>
      </c>
      <c r="G12" s="370">
        <v>0</v>
      </c>
      <c r="H12" s="370">
        <v>0</v>
      </c>
      <c r="I12" s="370">
        <v>0</v>
      </c>
      <c r="J12" s="370">
        <v>0</v>
      </c>
      <c r="K12" s="370">
        <v>0</v>
      </c>
      <c r="L12" s="370">
        <v>0</v>
      </c>
      <c r="M12" s="370">
        <v>905697.77399999998</v>
      </c>
      <c r="N12" s="370">
        <v>0</v>
      </c>
      <c r="O12" s="370">
        <v>0</v>
      </c>
      <c r="P12" s="370">
        <v>0</v>
      </c>
      <c r="Q12" s="370">
        <v>0</v>
      </c>
      <c r="R12" s="370">
        <v>0</v>
      </c>
      <c r="S12" s="371">
        <f t="shared" si="0"/>
        <v>905697.77399999998</v>
      </c>
    </row>
    <row r="13" spans="1:19" s="91" customFormat="1">
      <c r="A13" s="89">
        <v>6</v>
      </c>
      <c r="B13" s="369" t="s">
        <v>99</v>
      </c>
      <c r="C13" s="370">
        <v>0</v>
      </c>
      <c r="D13" s="370">
        <v>0</v>
      </c>
      <c r="E13" s="370">
        <v>280826548.96060401</v>
      </c>
      <c r="F13" s="370">
        <v>0</v>
      </c>
      <c r="G13" s="370">
        <v>0</v>
      </c>
      <c r="H13" s="370">
        <v>0</v>
      </c>
      <c r="I13" s="370">
        <v>28378273.355961446</v>
      </c>
      <c r="J13" s="370">
        <v>0</v>
      </c>
      <c r="K13" s="370">
        <v>0</v>
      </c>
      <c r="L13" s="370">
        <v>0</v>
      </c>
      <c r="M13" s="370">
        <v>913933.51346036</v>
      </c>
      <c r="N13" s="370">
        <v>0</v>
      </c>
      <c r="O13" s="370">
        <v>0</v>
      </c>
      <c r="P13" s="370">
        <v>0</v>
      </c>
      <c r="Q13" s="370">
        <v>0</v>
      </c>
      <c r="R13" s="370">
        <v>0</v>
      </c>
      <c r="S13" s="371">
        <f t="shared" si="0"/>
        <v>71268379.983561888</v>
      </c>
    </row>
    <row r="14" spans="1:19" s="91" customFormat="1">
      <c r="A14" s="89">
        <v>7</v>
      </c>
      <c r="B14" s="369" t="s">
        <v>100</v>
      </c>
      <c r="C14" s="370">
        <v>0</v>
      </c>
      <c r="D14" s="370">
        <v>0</v>
      </c>
      <c r="E14" s="370">
        <v>0</v>
      </c>
      <c r="F14" s="370">
        <v>0</v>
      </c>
      <c r="G14" s="370">
        <v>0</v>
      </c>
      <c r="H14" s="370">
        <v>0</v>
      </c>
      <c r="I14" s="370">
        <v>0</v>
      </c>
      <c r="J14" s="370">
        <v>0</v>
      </c>
      <c r="K14" s="370">
        <v>0</v>
      </c>
      <c r="L14" s="370">
        <v>0</v>
      </c>
      <c r="M14" s="370">
        <v>453668995.32683241</v>
      </c>
      <c r="N14" s="370">
        <v>42103151.478812009</v>
      </c>
      <c r="O14" s="370">
        <v>0</v>
      </c>
      <c r="P14" s="370">
        <v>0</v>
      </c>
      <c r="Q14" s="370">
        <v>0</v>
      </c>
      <c r="R14" s="370">
        <v>0</v>
      </c>
      <c r="S14" s="371">
        <f t="shared" si="0"/>
        <v>495772146.80564439</v>
      </c>
    </row>
    <row r="15" spans="1:19" s="91" customFormat="1">
      <c r="A15" s="89">
        <v>8</v>
      </c>
      <c r="B15" s="369" t="s">
        <v>101</v>
      </c>
      <c r="C15" s="370">
        <v>0</v>
      </c>
      <c r="D15" s="370">
        <v>0</v>
      </c>
      <c r="E15" s="370">
        <v>0</v>
      </c>
      <c r="F15" s="370">
        <v>0</v>
      </c>
      <c r="G15" s="370">
        <v>0</v>
      </c>
      <c r="H15" s="370">
        <v>0</v>
      </c>
      <c r="I15" s="370">
        <v>0</v>
      </c>
      <c r="J15" s="370">
        <v>0</v>
      </c>
      <c r="K15" s="370">
        <v>1280885619.0236948</v>
      </c>
      <c r="L15" s="370">
        <v>23606890.141423997</v>
      </c>
      <c r="M15" s="370">
        <v>86668.991704000058</v>
      </c>
      <c r="N15" s="370">
        <v>0</v>
      </c>
      <c r="O15" s="370">
        <v>0</v>
      </c>
      <c r="P15" s="370">
        <v>0</v>
      </c>
      <c r="Q15" s="370">
        <v>0</v>
      </c>
      <c r="R15" s="370">
        <v>0</v>
      </c>
      <c r="S15" s="371">
        <f t="shared" si="0"/>
        <v>978456050.86554301</v>
      </c>
    </row>
    <row r="16" spans="1:19" s="91" customFormat="1">
      <c r="A16" s="89">
        <v>9</v>
      </c>
      <c r="B16" s="369" t="s">
        <v>102</v>
      </c>
      <c r="C16" s="370">
        <v>0</v>
      </c>
      <c r="D16" s="370">
        <v>0</v>
      </c>
      <c r="E16" s="370">
        <v>0</v>
      </c>
      <c r="F16" s="370">
        <v>0</v>
      </c>
      <c r="G16" s="370">
        <v>354756099.27888262</v>
      </c>
      <c r="H16" s="370">
        <v>0</v>
      </c>
      <c r="I16" s="370">
        <v>0</v>
      </c>
      <c r="J16" s="370">
        <v>0</v>
      </c>
      <c r="K16" s="370">
        <v>0</v>
      </c>
      <c r="L16" s="370">
        <v>0</v>
      </c>
      <c r="M16" s="370">
        <v>0</v>
      </c>
      <c r="N16" s="370">
        <v>0</v>
      </c>
      <c r="O16" s="370">
        <v>0</v>
      </c>
      <c r="P16" s="370">
        <v>0</v>
      </c>
      <c r="Q16" s="370">
        <v>0</v>
      </c>
      <c r="R16" s="370">
        <v>0</v>
      </c>
      <c r="S16" s="371">
        <f t="shared" si="0"/>
        <v>124164634.74760891</v>
      </c>
    </row>
    <row r="17" spans="1:19" s="91" customFormat="1">
      <c r="A17" s="89">
        <v>10</v>
      </c>
      <c r="B17" s="369" t="s">
        <v>103</v>
      </c>
      <c r="C17" s="370">
        <v>0</v>
      </c>
      <c r="D17" s="370">
        <v>0</v>
      </c>
      <c r="E17" s="370">
        <v>0</v>
      </c>
      <c r="F17" s="370">
        <v>0</v>
      </c>
      <c r="G17" s="370">
        <v>0</v>
      </c>
      <c r="H17" s="370">
        <v>0</v>
      </c>
      <c r="I17" s="370">
        <v>874948.03399999999</v>
      </c>
      <c r="J17" s="370">
        <v>0</v>
      </c>
      <c r="K17" s="370">
        <v>0</v>
      </c>
      <c r="L17" s="370">
        <v>0</v>
      </c>
      <c r="M17" s="370">
        <v>4383082.8759999974</v>
      </c>
      <c r="N17" s="370">
        <v>0</v>
      </c>
      <c r="O17" s="370">
        <v>969906.11699999985</v>
      </c>
      <c r="P17" s="370">
        <v>0</v>
      </c>
      <c r="Q17" s="370">
        <v>0</v>
      </c>
      <c r="R17" s="370">
        <v>0</v>
      </c>
      <c r="S17" s="371">
        <f t="shared" si="0"/>
        <v>6275416.0684999973</v>
      </c>
    </row>
    <row r="18" spans="1:19" s="91" customFormat="1">
      <c r="A18" s="89">
        <v>11</v>
      </c>
      <c r="B18" s="369" t="s">
        <v>104</v>
      </c>
      <c r="C18" s="370">
        <v>0</v>
      </c>
      <c r="D18" s="370">
        <v>0</v>
      </c>
      <c r="E18" s="370">
        <v>0</v>
      </c>
      <c r="F18" s="370">
        <v>0</v>
      </c>
      <c r="G18" s="370">
        <v>0</v>
      </c>
      <c r="H18" s="370">
        <v>0</v>
      </c>
      <c r="I18" s="370">
        <v>0</v>
      </c>
      <c r="J18" s="370">
        <v>0</v>
      </c>
      <c r="K18" s="370">
        <v>0</v>
      </c>
      <c r="L18" s="370">
        <v>0</v>
      </c>
      <c r="M18" s="370">
        <v>102926976.54549566</v>
      </c>
      <c r="N18" s="370">
        <v>0</v>
      </c>
      <c r="O18" s="370">
        <v>193580820.18616825</v>
      </c>
      <c r="P18" s="370">
        <v>0</v>
      </c>
      <c r="Q18" s="370">
        <v>2112563</v>
      </c>
      <c r="R18" s="370">
        <v>0</v>
      </c>
      <c r="S18" s="371">
        <f t="shared" si="0"/>
        <v>398579614.32474804</v>
      </c>
    </row>
    <row r="19" spans="1:19" s="91" customFormat="1">
      <c r="A19" s="89">
        <v>12</v>
      </c>
      <c r="B19" s="369" t="s">
        <v>105</v>
      </c>
      <c r="C19" s="370">
        <v>0</v>
      </c>
      <c r="D19" s="370">
        <v>0</v>
      </c>
      <c r="E19" s="370">
        <v>0</v>
      </c>
      <c r="F19" s="370">
        <v>0</v>
      </c>
      <c r="G19" s="370">
        <v>0</v>
      </c>
      <c r="H19" s="370">
        <v>0</v>
      </c>
      <c r="I19" s="370">
        <v>0</v>
      </c>
      <c r="J19" s="370">
        <v>0</v>
      </c>
      <c r="K19" s="370">
        <v>0</v>
      </c>
      <c r="L19" s="370">
        <v>0</v>
      </c>
      <c r="M19" s="370">
        <v>0</v>
      </c>
      <c r="N19" s="370">
        <v>0</v>
      </c>
      <c r="O19" s="370">
        <v>0</v>
      </c>
      <c r="P19" s="370">
        <v>0</v>
      </c>
      <c r="Q19" s="370">
        <v>0</v>
      </c>
      <c r="R19" s="370">
        <v>0</v>
      </c>
      <c r="S19" s="371">
        <f t="shared" si="0"/>
        <v>0</v>
      </c>
    </row>
    <row r="20" spans="1:19" s="91" customFormat="1">
      <c r="A20" s="89">
        <v>13</v>
      </c>
      <c r="B20" s="369" t="s">
        <v>246</v>
      </c>
      <c r="C20" s="370">
        <v>0</v>
      </c>
      <c r="D20" s="370">
        <v>0</v>
      </c>
      <c r="E20" s="370">
        <v>0</v>
      </c>
      <c r="F20" s="370">
        <v>0</v>
      </c>
      <c r="G20" s="370">
        <v>0</v>
      </c>
      <c r="H20" s="370">
        <v>0</v>
      </c>
      <c r="I20" s="370">
        <v>0</v>
      </c>
      <c r="J20" s="370">
        <v>0</v>
      </c>
      <c r="K20" s="370">
        <v>0</v>
      </c>
      <c r="L20" s="370">
        <v>0</v>
      </c>
      <c r="M20" s="370">
        <v>0</v>
      </c>
      <c r="N20" s="370">
        <v>0</v>
      </c>
      <c r="O20" s="370">
        <v>0</v>
      </c>
      <c r="P20" s="370">
        <v>0</v>
      </c>
      <c r="Q20" s="370">
        <v>0</v>
      </c>
      <c r="R20" s="370">
        <v>0</v>
      </c>
      <c r="S20" s="371">
        <f t="shared" si="0"/>
        <v>0</v>
      </c>
    </row>
    <row r="21" spans="1:19" s="91" customFormat="1">
      <c r="A21" s="89">
        <v>14</v>
      </c>
      <c r="B21" s="369" t="s">
        <v>107</v>
      </c>
      <c r="C21" s="370">
        <v>256430211.59499657</v>
      </c>
      <c r="D21" s="370">
        <v>0</v>
      </c>
      <c r="E21" s="370">
        <v>464410.13</v>
      </c>
      <c r="F21" s="370">
        <v>0</v>
      </c>
      <c r="G21" s="370">
        <v>0</v>
      </c>
      <c r="H21" s="370">
        <v>0</v>
      </c>
      <c r="I21" s="370">
        <v>0</v>
      </c>
      <c r="J21" s="370">
        <v>0</v>
      </c>
      <c r="K21" s="370">
        <v>0</v>
      </c>
      <c r="L21" s="370">
        <v>0</v>
      </c>
      <c r="M21" s="370">
        <v>156775036.78200001</v>
      </c>
      <c r="N21" s="370">
        <v>0</v>
      </c>
      <c r="O21" s="370">
        <v>0</v>
      </c>
      <c r="P21" s="370">
        <v>0</v>
      </c>
      <c r="Q21" s="370">
        <v>0</v>
      </c>
      <c r="R21" s="370">
        <v>0</v>
      </c>
      <c r="S21" s="371">
        <f t="shared" si="0"/>
        <v>156867918.808</v>
      </c>
    </row>
    <row r="22" spans="1:19" ht="13.8" thickBot="1">
      <c r="A22" s="92"/>
      <c r="B22" s="93" t="s">
        <v>108</v>
      </c>
      <c r="C22" s="94">
        <f>SUM(C8:C21)</f>
        <v>567382971.18199658</v>
      </c>
      <c r="D22" s="94">
        <f t="shared" ref="D22:J22" si="1">SUM(D8:D21)</f>
        <v>0</v>
      </c>
      <c r="E22" s="94">
        <f t="shared" si="1"/>
        <v>281290959.09060401</v>
      </c>
      <c r="F22" s="94">
        <f t="shared" si="1"/>
        <v>0</v>
      </c>
      <c r="G22" s="94">
        <f t="shared" si="1"/>
        <v>354756099.27888262</v>
      </c>
      <c r="H22" s="94">
        <f t="shared" si="1"/>
        <v>0</v>
      </c>
      <c r="I22" s="94">
        <f t="shared" si="1"/>
        <v>29253221.389961444</v>
      </c>
      <c r="J22" s="94">
        <f t="shared" si="1"/>
        <v>0</v>
      </c>
      <c r="K22" s="94">
        <f t="shared" ref="K22:S22" si="2">SUM(K8:K21)</f>
        <v>1280885619.0236948</v>
      </c>
      <c r="L22" s="94">
        <f t="shared" si="2"/>
        <v>23606890.141423997</v>
      </c>
      <c r="M22" s="94">
        <f t="shared" si="2"/>
        <v>791259936.76962042</v>
      </c>
      <c r="N22" s="94">
        <f t="shared" si="2"/>
        <v>42103151.478812009</v>
      </c>
      <c r="O22" s="94">
        <f t="shared" si="2"/>
        <v>194550726.30316827</v>
      </c>
      <c r="P22" s="94">
        <f t="shared" si="2"/>
        <v>0</v>
      </c>
      <c r="Q22" s="94">
        <f t="shared" si="2"/>
        <v>2112563</v>
      </c>
      <c r="R22" s="94">
        <f t="shared" si="2"/>
        <v>0</v>
      </c>
      <c r="S22" s="372">
        <f t="shared" si="2"/>
        <v>2303889404.3377342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85" zoomScaleNormal="85" zoomScaleSheetLayoutView="85" workbookViewId="0">
      <pane xSplit="2" ySplit="6" topLeftCell="C7" activePane="bottomRight" state="frozen"/>
      <selection activeCell="J37" sqref="J37"/>
      <selection pane="topRight" activeCell="J37" sqref="J37"/>
      <selection pane="bottomLeft" activeCell="J37" sqref="J37"/>
      <selection pane="bottomRight" activeCell="J37" sqref="J37"/>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8"/>
  </cols>
  <sheetData>
    <row r="1" spans="1:22">
      <c r="A1" s="2" t="s">
        <v>30</v>
      </c>
      <c r="B1" s="3" t="str">
        <f>'Info '!C2</f>
        <v>JSC "Liberty Bank"</v>
      </c>
    </row>
    <row r="2" spans="1:22">
      <c r="A2" s="2" t="s">
        <v>31</v>
      </c>
      <c r="B2" s="348">
        <f>'1. key ratios '!B2</f>
        <v>44834</v>
      </c>
    </row>
    <row r="4" spans="1:22" ht="13.8" thickBot="1">
      <c r="A4" s="4" t="s">
        <v>365</v>
      </c>
      <c r="B4" s="95" t="s">
        <v>94</v>
      </c>
      <c r="V4" s="9" t="s">
        <v>73</v>
      </c>
    </row>
    <row r="5" spans="1:22" ht="12.75" customHeight="1">
      <c r="A5" s="96"/>
      <c r="B5" s="97"/>
      <c r="C5" s="753" t="s">
        <v>276</v>
      </c>
      <c r="D5" s="754"/>
      <c r="E5" s="754"/>
      <c r="F5" s="754"/>
      <c r="G5" s="754"/>
      <c r="H5" s="754"/>
      <c r="I5" s="754"/>
      <c r="J5" s="754"/>
      <c r="K5" s="754"/>
      <c r="L5" s="755"/>
      <c r="M5" s="756" t="s">
        <v>277</v>
      </c>
      <c r="N5" s="757"/>
      <c r="O5" s="757"/>
      <c r="P5" s="757"/>
      <c r="Q5" s="757"/>
      <c r="R5" s="757"/>
      <c r="S5" s="758"/>
      <c r="T5" s="761" t="s">
        <v>363</v>
      </c>
      <c r="U5" s="761" t="s">
        <v>364</v>
      </c>
      <c r="V5" s="759" t="s">
        <v>120</v>
      </c>
    </row>
    <row r="6" spans="1:22" s="34" customFormat="1" ht="105.6">
      <c r="A6" s="31"/>
      <c r="B6" s="98"/>
      <c r="C6" s="99" t="s">
        <v>109</v>
      </c>
      <c r="D6" s="154" t="s">
        <v>110</v>
      </c>
      <c r="E6" s="125" t="s">
        <v>279</v>
      </c>
      <c r="F6" s="125" t="s">
        <v>280</v>
      </c>
      <c r="G6" s="154" t="s">
        <v>283</v>
      </c>
      <c r="H6" s="154" t="s">
        <v>278</v>
      </c>
      <c r="I6" s="154" t="s">
        <v>111</v>
      </c>
      <c r="J6" s="154" t="s">
        <v>112</v>
      </c>
      <c r="K6" s="100" t="s">
        <v>113</v>
      </c>
      <c r="L6" s="101" t="s">
        <v>114</v>
      </c>
      <c r="M6" s="99" t="s">
        <v>281</v>
      </c>
      <c r="N6" s="100" t="s">
        <v>115</v>
      </c>
      <c r="O6" s="100" t="s">
        <v>116</v>
      </c>
      <c r="P6" s="100" t="s">
        <v>117</v>
      </c>
      <c r="Q6" s="100" t="s">
        <v>118</v>
      </c>
      <c r="R6" s="100" t="s">
        <v>119</v>
      </c>
      <c r="S6" s="172" t="s">
        <v>282</v>
      </c>
      <c r="T6" s="762"/>
      <c r="U6" s="762"/>
      <c r="V6" s="760"/>
    </row>
    <row r="7" spans="1:22" s="91" customFormat="1">
      <c r="A7" s="102">
        <v>1</v>
      </c>
      <c r="B7" s="1" t="s">
        <v>95</v>
      </c>
      <c r="C7" s="103"/>
      <c r="D7" s="364"/>
      <c r="E7" s="90"/>
      <c r="F7" s="90"/>
      <c r="G7" s="90"/>
      <c r="H7" s="90"/>
      <c r="I7" s="90"/>
      <c r="J7" s="90"/>
      <c r="K7" s="90"/>
      <c r="L7" s="104"/>
      <c r="M7" s="103"/>
      <c r="N7" s="90"/>
      <c r="O7" s="90"/>
      <c r="P7" s="90"/>
      <c r="Q7" s="90"/>
      <c r="R7" s="90"/>
      <c r="S7" s="104"/>
      <c r="T7" s="365"/>
      <c r="U7" s="365"/>
      <c r="V7" s="105">
        <f>SUM(C7:S7)</f>
        <v>0</v>
      </c>
    </row>
    <row r="8" spans="1:22" s="91" customFormat="1">
      <c r="A8" s="102">
        <v>2</v>
      </c>
      <c r="B8" s="1" t="s">
        <v>96</v>
      </c>
      <c r="C8" s="103"/>
      <c r="D8" s="364"/>
      <c r="E8" s="90"/>
      <c r="F8" s="90"/>
      <c r="G8" s="90"/>
      <c r="H8" s="90"/>
      <c r="I8" s="90"/>
      <c r="J8" s="90"/>
      <c r="K8" s="90"/>
      <c r="L8" s="104"/>
      <c r="M8" s="103"/>
      <c r="N8" s="90"/>
      <c r="O8" s="90"/>
      <c r="P8" s="90"/>
      <c r="Q8" s="90"/>
      <c r="R8" s="90"/>
      <c r="S8" s="104"/>
      <c r="T8" s="365"/>
      <c r="U8" s="365"/>
      <c r="V8" s="105">
        <f t="shared" ref="V8:V20" si="0">SUM(C8:S8)</f>
        <v>0</v>
      </c>
    </row>
    <row r="9" spans="1:22" s="91" customFormat="1">
      <c r="A9" s="102">
        <v>3</v>
      </c>
      <c r="B9" s="1" t="s">
        <v>269</v>
      </c>
      <c r="C9" s="103"/>
      <c r="D9" s="364"/>
      <c r="E9" s="90"/>
      <c r="F9" s="90"/>
      <c r="G9" s="90"/>
      <c r="H9" s="90"/>
      <c r="I9" s="90"/>
      <c r="J9" s="90"/>
      <c r="K9" s="90"/>
      <c r="L9" s="104"/>
      <c r="M9" s="103"/>
      <c r="N9" s="90"/>
      <c r="O9" s="90"/>
      <c r="P9" s="90"/>
      <c r="Q9" s="90"/>
      <c r="R9" s="90"/>
      <c r="S9" s="104"/>
      <c r="T9" s="365"/>
      <c r="U9" s="365"/>
      <c r="V9" s="105">
        <f t="shared" si="0"/>
        <v>0</v>
      </c>
    </row>
    <row r="10" spans="1:22" s="91" customFormat="1">
      <c r="A10" s="102">
        <v>4</v>
      </c>
      <c r="B10" s="1" t="s">
        <v>97</v>
      </c>
      <c r="C10" s="103"/>
      <c r="D10" s="364"/>
      <c r="E10" s="90"/>
      <c r="F10" s="90"/>
      <c r="G10" s="90"/>
      <c r="H10" s="90"/>
      <c r="I10" s="90"/>
      <c r="J10" s="90"/>
      <c r="K10" s="90"/>
      <c r="L10" s="104"/>
      <c r="M10" s="103"/>
      <c r="N10" s="90"/>
      <c r="O10" s="90"/>
      <c r="P10" s="90"/>
      <c r="Q10" s="90"/>
      <c r="R10" s="90"/>
      <c r="S10" s="104"/>
      <c r="T10" s="365"/>
      <c r="U10" s="365"/>
      <c r="V10" s="105">
        <f t="shared" si="0"/>
        <v>0</v>
      </c>
    </row>
    <row r="11" spans="1:22" s="91" customFormat="1">
      <c r="A11" s="102">
        <v>5</v>
      </c>
      <c r="B11" s="1" t="s">
        <v>98</v>
      </c>
      <c r="C11" s="103"/>
      <c r="D11" s="364"/>
      <c r="E11" s="90"/>
      <c r="F11" s="90"/>
      <c r="G11" s="90"/>
      <c r="H11" s="90"/>
      <c r="I11" s="90"/>
      <c r="J11" s="90"/>
      <c r="K11" s="90"/>
      <c r="L11" s="104"/>
      <c r="M11" s="103"/>
      <c r="N11" s="90"/>
      <c r="O11" s="90"/>
      <c r="P11" s="90"/>
      <c r="Q11" s="90"/>
      <c r="R11" s="90"/>
      <c r="S11" s="104"/>
      <c r="T11" s="365"/>
      <c r="U11" s="365"/>
      <c r="V11" s="105">
        <f t="shared" si="0"/>
        <v>0</v>
      </c>
    </row>
    <row r="12" spans="1:22" s="91" customFormat="1">
      <c r="A12" s="102">
        <v>6</v>
      </c>
      <c r="B12" s="1" t="s">
        <v>99</v>
      </c>
      <c r="C12" s="103"/>
      <c r="D12" s="364"/>
      <c r="E12" s="90"/>
      <c r="F12" s="90"/>
      <c r="G12" s="90"/>
      <c r="H12" s="90"/>
      <c r="I12" s="90"/>
      <c r="J12" s="90"/>
      <c r="K12" s="90"/>
      <c r="L12" s="104"/>
      <c r="M12" s="103"/>
      <c r="N12" s="90"/>
      <c r="O12" s="90"/>
      <c r="P12" s="90"/>
      <c r="Q12" s="90"/>
      <c r="R12" s="90"/>
      <c r="S12" s="104"/>
      <c r="T12" s="365"/>
      <c r="U12" s="365"/>
      <c r="V12" s="105">
        <f t="shared" si="0"/>
        <v>0</v>
      </c>
    </row>
    <row r="13" spans="1:22" s="91" customFormat="1">
      <c r="A13" s="102">
        <v>7</v>
      </c>
      <c r="B13" s="1" t="s">
        <v>100</v>
      </c>
      <c r="C13" s="103"/>
      <c r="D13" s="364">
        <v>40225652.414000005</v>
      </c>
      <c r="E13" s="90"/>
      <c r="F13" s="90"/>
      <c r="G13" s="90"/>
      <c r="H13" s="90"/>
      <c r="I13" s="90"/>
      <c r="J13" s="90"/>
      <c r="K13" s="90"/>
      <c r="L13" s="104"/>
      <c r="M13" s="103"/>
      <c r="N13" s="90"/>
      <c r="O13" s="90"/>
      <c r="P13" s="90"/>
      <c r="Q13" s="90"/>
      <c r="R13" s="90"/>
      <c r="S13" s="104"/>
      <c r="T13" s="365">
        <v>31336090.940000001</v>
      </c>
      <c r="U13" s="365"/>
      <c r="V13" s="105">
        <f t="shared" si="0"/>
        <v>40225652.414000005</v>
      </c>
    </row>
    <row r="14" spans="1:22" s="91" customFormat="1">
      <c r="A14" s="102">
        <v>8</v>
      </c>
      <c r="B14" s="1" t="s">
        <v>101</v>
      </c>
      <c r="C14" s="103"/>
      <c r="D14" s="364">
        <v>17914831.951580018</v>
      </c>
      <c r="E14" s="90"/>
      <c r="F14" s="90"/>
      <c r="G14" s="90"/>
      <c r="H14" s="90"/>
      <c r="I14" s="90"/>
      <c r="J14" s="90"/>
      <c r="K14" s="90"/>
      <c r="L14" s="104"/>
      <c r="M14" s="103"/>
      <c r="N14" s="90"/>
      <c r="O14" s="90"/>
      <c r="P14" s="90"/>
      <c r="Q14" s="90"/>
      <c r="R14" s="90"/>
      <c r="S14" s="104"/>
      <c r="T14" s="365">
        <v>13911705.074999997</v>
      </c>
      <c r="U14" s="365">
        <v>3075058.3854587502</v>
      </c>
      <c r="V14" s="105">
        <f t="shared" si="0"/>
        <v>17914831.951580018</v>
      </c>
    </row>
    <row r="15" spans="1:22" s="91" customFormat="1">
      <c r="A15" s="102">
        <v>9</v>
      </c>
      <c r="B15" s="1" t="s">
        <v>102</v>
      </c>
      <c r="C15" s="103"/>
      <c r="D15" s="364">
        <v>160358.91200000001</v>
      </c>
      <c r="E15" s="90"/>
      <c r="F15" s="90"/>
      <c r="G15" s="90"/>
      <c r="H15" s="90"/>
      <c r="I15" s="90"/>
      <c r="J15" s="90"/>
      <c r="K15" s="90"/>
      <c r="L15" s="104"/>
      <c r="M15" s="103"/>
      <c r="N15" s="90"/>
      <c r="O15" s="90"/>
      <c r="P15" s="90"/>
      <c r="Q15" s="90"/>
      <c r="R15" s="90"/>
      <c r="S15" s="104"/>
      <c r="T15" s="365">
        <v>165658.584</v>
      </c>
      <c r="U15" s="365"/>
      <c r="V15" s="105">
        <f t="shared" si="0"/>
        <v>160358.91200000001</v>
      </c>
    </row>
    <row r="16" spans="1:22" s="91" customFormat="1">
      <c r="A16" s="102">
        <v>10</v>
      </c>
      <c r="B16" s="1" t="s">
        <v>103</v>
      </c>
      <c r="C16" s="103"/>
      <c r="D16" s="364">
        <v>4188.54</v>
      </c>
      <c r="E16" s="90"/>
      <c r="F16" s="90"/>
      <c r="G16" s="90"/>
      <c r="H16" s="90"/>
      <c r="I16" s="90"/>
      <c r="J16" s="90"/>
      <c r="K16" s="90"/>
      <c r="L16" s="104"/>
      <c r="M16" s="103"/>
      <c r="N16" s="90"/>
      <c r="O16" s="90"/>
      <c r="P16" s="90"/>
      <c r="Q16" s="90"/>
      <c r="R16" s="90"/>
      <c r="S16" s="104"/>
      <c r="T16" s="365">
        <v>3002.31</v>
      </c>
      <c r="U16" s="365"/>
      <c r="V16" s="105">
        <f t="shared" si="0"/>
        <v>4188.54</v>
      </c>
    </row>
    <row r="17" spans="1:22" s="91" customFormat="1">
      <c r="A17" s="102">
        <v>11</v>
      </c>
      <c r="B17" s="1" t="s">
        <v>104</v>
      </c>
      <c r="C17" s="103"/>
      <c r="D17" s="364"/>
      <c r="E17" s="90"/>
      <c r="F17" s="90"/>
      <c r="G17" s="90"/>
      <c r="H17" s="90"/>
      <c r="I17" s="90"/>
      <c r="J17" s="90"/>
      <c r="K17" s="90"/>
      <c r="L17" s="104"/>
      <c r="M17" s="103"/>
      <c r="N17" s="90"/>
      <c r="O17" s="90"/>
      <c r="P17" s="90"/>
      <c r="Q17" s="90"/>
      <c r="R17" s="90"/>
      <c r="S17" s="104"/>
      <c r="T17" s="365"/>
      <c r="U17" s="365"/>
      <c r="V17" s="105">
        <f t="shared" si="0"/>
        <v>0</v>
      </c>
    </row>
    <row r="18" spans="1:22" s="91" customFormat="1">
      <c r="A18" s="102">
        <v>12</v>
      </c>
      <c r="B18" s="1" t="s">
        <v>105</v>
      </c>
      <c r="C18" s="103"/>
      <c r="D18" s="364"/>
      <c r="E18" s="90"/>
      <c r="F18" s="90"/>
      <c r="G18" s="90"/>
      <c r="H18" s="90"/>
      <c r="I18" s="90"/>
      <c r="J18" s="90"/>
      <c r="K18" s="90"/>
      <c r="L18" s="104"/>
      <c r="M18" s="103"/>
      <c r="N18" s="90"/>
      <c r="O18" s="90"/>
      <c r="P18" s="90"/>
      <c r="Q18" s="90"/>
      <c r="R18" s="90"/>
      <c r="S18" s="104"/>
      <c r="T18" s="365"/>
      <c r="U18" s="365"/>
      <c r="V18" s="105">
        <f t="shared" si="0"/>
        <v>0</v>
      </c>
    </row>
    <row r="19" spans="1:22" s="91" customFormat="1">
      <c r="A19" s="102">
        <v>13</v>
      </c>
      <c r="B19" s="1" t="s">
        <v>106</v>
      </c>
      <c r="C19" s="103"/>
      <c r="D19" s="364"/>
      <c r="E19" s="90"/>
      <c r="F19" s="90"/>
      <c r="G19" s="90"/>
      <c r="H19" s="90"/>
      <c r="I19" s="90"/>
      <c r="J19" s="90"/>
      <c r="K19" s="90"/>
      <c r="L19" s="104"/>
      <c r="M19" s="103"/>
      <c r="N19" s="90"/>
      <c r="O19" s="90"/>
      <c r="P19" s="90"/>
      <c r="Q19" s="90"/>
      <c r="R19" s="90"/>
      <c r="S19" s="104"/>
      <c r="T19" s="365"/>
      <c r="U19" s="365"/>
      <c r="V19" s="105">
        <f t="shared" si="0"/>
        <v>0</v>
      </c>
    </row>
    <row r="20" spans="1:22" s="91" customFormat="1">
      <c r="A20" s="102">
        <v>14</v>
      </c>
      <c r="B20" s="1" t="s">
        <v>107</v>
      </c>
      <c r="C20" s="103"/>
      <c r="D20" s="364"/>
      <c r="E20" s="90"/>
      <c r="F20" s="90"/>
      <c r="G20" s="90"/>
      <c r="H20" s="90"/>
      <c r="I20" s="90"/>
      <c r="J20" s="90"/>
      <c r="K20" s="90"/>
      <c r="L20" s="104"/>
      <c r="M20" s="103"/>
      <c r="N20" s="90"/>
      <c r="O20" s="90"/>
      <c r="P20" s="90"/>
      <c r="Q20" s="90"/>
      <c r="R20" s="90"/>
      <c r="S20" s="104"/>
      <c r="T20" s="365"/>
      <c r="U20" s="365"/>
      <c r="V20" s="105">
        <f t="shared" si="0"/>
        <v>0</v>
      </c>
    </row>
    <row r="21" spans="1:22" ht="13.8" thickBot="1">
      <c r="A21" s="92"/>
      <c r="B21" s="106" t="s">
        <v>108</v>
      </c>
      <c r="C21" s="107">
        <f>SUM(C7:C20)</f>
        <v>0</v>
      </c>
      <c r="D21" s="94">
        <f t="shared" ref="D21:V21" si="1">SUM(D7:D20)</f>
        <v>58305031.817580022</v>
      </c>
      <c r="E21" s="94">
        <f t="shared" si="1"/>
        <v>0</v>
      </c>
      <c r="F21" s="94">
        <f t="shared" si="1"/>
        <v>0</v>
      </c>
      <c r="G21" s="94">
        <f t="shared" si="1"/>
        <v>0</v>
      </c>
      <c r="H21" s="94">
        <f t="shared" si="1"/>
        <v>0</v>
      </c>
      <c r="I21" s="94">
        <f t="shared" si="1"/>
        <v>0</v>
      </c>
      <c r="J21" s="94">
        <f t="shared" si="1"/>
        <v>0</v>
      </c>
      <c r="K21" s="94">
        <f t="shared" si="1"/>
        <v>0</v>
      </c>
      <c r="L21" s="108">
        <f t="shared" si="1"/>
        <v>0</v>
      </c>
      <c r="M21" s="107">
        <f t="shared" si="1"/>
        <v>0</v>
      </c>
      <c r="N21" s="94">
        <f t="shared" si="1"/>
        <v>0</v>
      </c>
      <c r="O21" s="94">
        <f t="shared" si="1"/>
        <v>0</v>
      </c>
      <c r="P21" s="94">
        <f t="shared" si="1"/>
        <v>0</v>
      </c>
      <c r="Q21" s="94">
        <f t="shared" si="1"/>
        <v>0</v>
      </c>
      <c r="R21" s="94">
        <f t="shared" si="1"/>
        <v>0</v>
      </c>
      <c r="S21" s="108">
        <f>SUM(S7:S20)</f>
        <v>0</v>
      </c>
      <c r="T21" s="108">
        <f>SUM(T7:T20)</f>
        <v>45416456.909000002</v>
      </c>
      <c r="U21" s="108">
        <f t="shared" ref="U21" si="2">SUM(U7:U20)</f>
        <v>3075058.3854587502</v>
      </c>
      <c r="V21" s="109">
        <f t="shared" si="1"/>
        <v>58305031.817580022</v>
      </c>
    </row>
    <row r="24" spans="1:22">
      <c r="A24" s="6"/>
      <c r="B24" s="6"/>
      <c r="C24" s="13"/>
      <c r="D24" s="13"/>
      <c r="E24" s="13"/>
    </row>
    <row r="25" spans="1:22">
      <c r="A25" s="110"/>
      <c r="B25" s="110"/>
      <c r="C25" s="6"/>
      <c r="D25" s="13"/>
      <c r="E25" s="13"/>
    </row>
    <row r="26" spans="1:22">
      <c r="A26" s="110"/>
      <c r="B26" s="14"/>
      <c r="C26" s="6"/>
      <c r="D26" s="13"/>
      <c r="E26" s="13"/>
    </row>
    <row r="27" spans="1:22">
      <c r="A27" s="110"/>
      <c r="B27" s="110"/>
      <c r="C27" s="6"/>
      <c r="D27" s="13"/>
      <c r="E27" s="13"/>
    </row>
    <row r="28" spans="1:22">
      <c r="A28" s="110"/>
      <c r="B28" s="14"/>
      <c r="C28" s="6"/>
      <c r="D28" s="13"/>
      <c r="E28" s="13"/>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85" zoomScaleNormal="85" workbookViewId="0">
      <pane xSplit="1" ySplit="7" topLeftCell="B8" activePane="bottomRight" state="frozen"/>
      <selection activeCell="J37" sqref="J37"/>
      <selection pane="topRight" activeCell="J37" sqref="J37"/>
      <selection pane="bottomLeft" activeCell="J37" sqref="J37"/>
      <selection pane="bottomRight" activeCell="J37" sqref="J37"/>
    </sheetView>
  </sheetViews>
  <sheetFormatPr defaultColWidth="9.109375" defaultRowHeight="13.8"/>
  <cols>
    <col min="1" max="1" width="10.5546875" style="4" bestFit="1" customWidth="1"/>
    <col min="2" max="2" width="76.88671875" style="4" customWidth="1"/>
    <col min="3" max="3" width="14.88671875" style="180" customWidth="1"/>
    <col min="4" max="4" width="14.88671875" style="180" bestFit="1" customWidth="1"/>
    <col min="5" max="5" width="17.6640625" style="180" customWidth="1"/>
    <col min="6" max="6" width="15.88671875" style="180" customWidth="1"/>
    <col min="7" max="7" width="17.44140625" style="180" customWidth="1"/>
    <col min="8" max="8" width="15.33203125" style="180" customWidth="1"/>
    <col min="9" max="16384" width="9.109375" style="8"/>
  </cols>
  <sheetData>
    <row r="1" spans="1:9">
      <c r="A1" s="2" t="s">
        <v>30</v>
      </c>
      <c r="B1" s="4" t="str">
        <f>'Info '!C2</f>
        <v>JSC "Liberty Bank"</v>
      </c>
      <c r="C1" s="3"/>
    </row>
    <row r="2" spans="1:9">
      <c r="A2" s="2" t="s">
        <v>31</v>
      </c>
      <c r="B2" s="349">
        <f>'1. key ratios '!B2</f>
        <v>44834</v>
      </c>
      <c r="C2" s="270"/>
    </row>
    <row r="4" spans="1:9" ht="14.4" thickBot="1">
      <c r="A4" s="2" t="s">
        <v>252</v>
      </c>
      <c r="B4" s="95" t="s">
        <v>375</v>
      </c>
    </row>
    <row r="5" spans="1:9">
      <c r="A5" s="96"/>
      <c r="B5" s="111"/>
      <c r="C5" s="357" t="s">
        <v>0</v>
      </c>
      <c r="D5" s="357" t="s">
        <v>1</v>
      </c>
      <c r="E5" s="357" t="s">
        <v>2</v>
      </c>
      <c r="F5" s="357" t="s">
        <v>3</v>
      </c>
      <c r="G5" s="358" t="s">
        <v>4</v>
      </c>
      <c r="H5" s="359" t="s">
        <v>5</v>
      </c>
      <c r="I5" s="112"/>
    </row>
    <row r="6" spans="1:9" s="112" customFormat="1" ht="12.75" customHeight="1">
      <c r="A6" s="113"/>
      <c r="B6" s="765" t="s">
        <v>251</v>
      </c>
      <c r="C6" s="767" t="s">
        <v>367</v>
      </c>
      <c r="D6" s="769" t="s">
        <v>366</v>
      </c>
      <c r="E6" s="770"/>
      <c r="F6" s="767" t="s">
        <v>371</v>
      </c>
      <c r="G6" s="767" t="s">
        <v>372</v>
      </c>
      <c r="H6" s="763" t="s">
        <v>370</v>
      </c>
    </row>
    <row r="7" spans="1:9" ht="41.4">
      <c r="A7" s="115"/>
      <c r="B7" s="766"/>
      <c r="C7" s="768"/>
      <c r="D7" s="422" t="s">
        <v>369</v>
      </c>
      <c r="E7" s="422" t="s">
        <v>368</v>
      </c>
      <c r="F7" s="768"/>
      <c r="G7" s="768"/>
      <c r="H7" s="764"/>
      <c r="I7" s="112"/>
    </row>
    <row r="8" spans="1:9">
      <c r="A8" s="113">
        <v>1</v>
      </c>
      <c r="B8" s="369" t="s">
        <v>95</v>
      </c>
      <c r="C8" s="373">
        <v>382112489.64712799</v>
      </c>
      <c r="D8" s="374"/>
      <c r="E8" s="373"/>
      <c r="F8" s="373">
        <v>71599544.960128009</v>
      </c>
      <c r="G8" s="423">
        <v>71599544.960128009</v>
      </c>
      <c r="H8" s="424">
        <f>G8/(C8+E8)</f>
        <v>0.18737818548210378</v>
      </c>
    </row>
    <row r="9" spans="1:9" ht="15" customHeight="1">
      <c r="A9" s="113">
        <v>2</v>
      </c>
      <c r="B9" s="369" t="s">
        <v>96</v>
      </c>
      <c r="C9" s="373">
        <v>0</v>
      </c>
      <c r="D9" s="374"/>
      <c r="E9" s="373"/>
      <c r="F9" s="373">
        <v>0</v>
      </c>
      <c r="G9" s="423">
        <v>0</v>
      </c>
      <c r="H9" s="425" t="s">
        <v>757</v>
      </c>
    </row>
    <row r="10" spans="1:9">
      <c r="A10" s="113">
        <v>3</v>
      </c>
      <c r="B10" s="369" t="s">
        <v>269</v>
      </c>
      <c r="C10" s="373">
        <v>0</v>
      </c>
      <c r="D10" s="374"/>
      <c r="E10" s="373"/>
      <c r="F10" s="373">
        <v>0</v>
      </c>
      <c r="G10" s="423">
        <v>0</v>
      </c>
      <c r="H10" s="425" t="s">
        <v>757</v>
      </c>
    </row>
    <row r="11" spans="1:9">
      <c r="A11" s="113">
        <v>4</v>
      </c>
      <c r="B11" s="369" t="s">
        <v>97</v>
      </c>
      <c r="C11" s="373">
        <v>439814.9</v>
      </c>
      <c r="D11" s="374"/>
      <c r="E11" s="373"/>
      <c r="F11" s="373">
        <v>0</v>
      </c>
      <c r="G11" s="423">
        <v>0</v>
      </c>
      <c r="H11" s="425" t="s">
        <v>757</v>
      </c>
    </row>
    <row r="12" spans="1:9">
      <c r="A12" s="113">
        <v>5</v>
      </c>
      <c r="B12" s="369" t="s">
        <v>98</v>
      </c>
      <c r="C12" s="373">
        <v>905697.77399999998</v>
      </c>
      <c r="D12" s="374"/>
      <c r="E12" s="373"/>
      <c r="F12" s="373">
        <v>905697.77399999998</v>
      </c>
      <c r="G12" s="423">
        <v>905697.77399999998</v>
      </c>
      <c r="H12" s="425" t="s">
        <v>757</v>
      </c>
    </row>
    <row r="13" spans="1:9">
      <c r="A13" s="113">
        <v>6</v>
      </c>
      <c r="B13" s="369" t="s">
        <v>99</v>
      </c>
      <c r="C13" s="373">
        <v>310118755.83002579</v>
      </c>
      <c r="D13" s="374"/>
      <c r="E13" s="373"/>
      <c r="F13" s="373">
        <v>71268379.983561888</v>
      </c>
      <c r="G13" s="423">
        <v>71268379.983561888</v>
      </c>
      <c r="H13" s="424">
        <f t="shared" ref="H13:H21" si="0">G13/(C13+E13)</f>
        <v>0.22980996358254338</v>
      </c>
    </row>
    <row r="14" spans="1:9">
      <c r="A14" s="113">
        <v>7</v>
      </c>
      <c r="B14" s="369" t="s">
        <v>100</v>
      </c>
      <c r="C14" s="373">
        <v>453668995.32683241</v>
      </c>
      <c r="D14" s="374">
        <v>141541373.11220402</v>
      </c>
      <c r="E14" s="373">
        <v>42103151.478812009</v>
      </c>
      <c r="F14" s="373">
        <v>495772146.80564439</v>
      </c>
      <c r="G14" s="423">
        <v>456971704.59564447</v>
      </c>
      <c r="H14" s="424">
        <f t="shared" si="0"/>
        <v>0.92173734958690468</v>
      </c>
    </row>
    <row r="15" spans="1:9">
      <c r="A15" s="113">
        <v>8</v>
      </c>
      <c r="B15" s="369" t="s">
        <v>101</v>
      </c>
      <c r="C15" s="373">
        <v>1280972288.0153987</v>
      </c>
      <c r="D15" s="374">
        <v>74097301.568188012</v>
      </c>
      <c r="E15" s="373">
        <v>23606890.141423997</v>
      </c>
      <c r="F15" s="373">
        <v>978456050.86554301</v>
      </c>
      <c r="G15" s="423">
        <v>959116008.70996296</v>
      </c>
      <c r="H15" s="424">
        <f t="shared" si="0"/>
        <v>0.73519187242053941</v>
      </c>
    </row>
    <row r="16" spans="1:9">
      <c r="A16" s="113">
        <v>9</v>
      </c>
      <c r="B16" s="369" t="s">
        <v>102</v>
      </c>
      <c r="C16" s="373">
        <v>354756099.27888262</v>
      </c>
      <c r="D16" s="374"/>
      <c r="E16" s="373"/>
      <c r="F16" s="373">
        <v>124164634.74760891</v>
      </c>
      <c r="G16" s="423">
        <v>124004275.83560891</v>
      </c>
      <c r="H16" s="424">
        <f t="shared" si="0"/>
        <v>0.3495479741931824</v>
      </c>
    </row>
    <row r="17" spans="1:8">
      <c r="A17" s="113">
        <v>10</v>
      </c>
      <c r="B17" s="369" t="s">
        <v>103</v>
      </c>
      <c r="C17" s="373">
        <v>6227937.026999997</v>
      </c>
      <c r="D17" s="374"/>
      <c r="E17" s="373"/>
      <c r="F17" s="373">
        <v>6275416.0684999973</v>
      </c>
      <c r="G17" s="423">
        <v>6271227.5284999972</v>
      </c>
      <c r="H17" s="424">
        <f t="shared" si="0"/>
        <v>1.0069510178590957</v>
      </c>
    </row>
    <row r="18" spans="1:8">
      <c r="A18" s="113">
        <v>11</v>
      </c>
      <c r="B18" s="369" t="s">
        <v>104</v>
      </c>
      <c r="C18" s="373">
        <v>298620359.73166394</v>
      </c>
      <c r="D18" s="374"/>
      <c r="E18" s="373"/>
      <c r="F18" s="373">
        <v>398579614.32474804</v>
      </c>
      <c r="G18" s="423">
        <v>398579614.32474804</v>
      </c>
      <c r="H18" s="424">
        <f>G18/(C18+E18)</f>
        <v>1.3347369036823413</v>
      </c>
    </row>
    <row r="19" spans="1:8">
      <c r="A19" s="113">
        <v>12</v>
      </c>
      <c r="B19" s="369" t="s">
        <v>105</v>
      </c>
      <c r="C19" s="373">
        <v>0</v>
      </c>
      <c r="D19" s="374"/>
      <c r="E19" s="373"/>
      <c r="F19" s="373">
        <v>0</v>
      </c>
      <c r="G19" s="423">
        <v>0</v>
      </c>
      <c r="H19" s="425" t="s">
        <v>757</v>
      </c>
    </row>
    <row r="20" spans="1:8">
      <c r="A20" s="113">
        <v>13</v>
      </c>
      <c r="B20" s="369" t="s">
        <v>246</v>
      </c>
      <c r="C20" s="373">
        <v>0</v>
      </c>
      <c r="D20" s="374"/>
      <c r="E20" s="373"/>
      <c r="F20" s="373">
        <v>0</v>
      </c>
      <c r="G20" s="423">
        <v>0</v>
      </c>
      <c r="H20" s="425" t="s">
        <v>757</v>
      </c>
    </row>
    <row r="21" spans="1:8">
      <c r="A21" s="113">
        <v>14</v>
      </c>
      <c r="B21" s="369" t="s">
        <v>107</v>
      </c>
      <c r="C21" s="373">
        <v>413669658.50699663</v>
      </c>
      <c r="D21" s="374"/>
      <c r="E21" s="373"/>
      <c r="F21" s="373">
        <v>156867918.808</v>
      </c>
      <c r="G21" s="423">
        <v>156867918.808</v>
      </c>
      <c r="H21" s="424">
        <f t="shared" si="0"/>
        <v>0.3792105985586729</v>
      </c>
    </row>
    <row r="22" spans="1:8" ht="14.4" thickBot="1">
      <c r="A22" s="116"/>
      <c r="B22" s="117" t="s">
        <v>108</v>
      </c>
      <c r="C22" s="181">
        <f>SUM(C8:C21)</f>
        <v>3501492096.0379281</v>
      </c>
      <c r="D22" s="181">
        <f>SUM(D8:D21)</f>
        <v>215638674.68039203</v>
      </c>
      <c r="E22" s="181">
        <f>SUM(E8:E21)</f>
        <v>65710041.620236009</v>
      </c>
      <c r="F22" s="181">
        <f>SUM(F8:F21)</f>
        <v>2303889404.3377342</v>
      </c>
      <c r="G22" s="181">
        <f>SUM(G8:G21)</f>
        <v>2245584372.5201545</v>
      </c>
      <c r="H22" s="182">
        <f>G22/(C22+E22)</f>
        <v>0.62950858568232426</v>
      </c>
    </row>
  </sheetData>
  <mergeCells count="6">
    <mergeCell ref="H6:H7"/>
    <mergeCell ref="B6:B7"/>
    <mergeCell ref="C6:C7"/>
    <mergeCell ref="D6:E6"/>
    <mergeCell ref="F6:F7"/>
    <mergeCell ref="G6:G7"/>
  </mergeCells>
  <pageMargins left="0.7" right="0.7" top="0.75" bottom="0.75" header="0.3" footer="0.3"/>
  <pageSetup paperSize="9"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85" zoomScaleNormal="85" workbookViewId="0">
      <pane xSplit="2" ySplit="6" topLeftCell="C7" activePane="bottomRight" state="frozen"/>
      <selection activeCell="J37" sqref="J37"/>
      <selection pane="topRight" activeCell="J37" sqref="J37"/>
      <selection pane="bottomLeft" activeCell="J37" sqref="J37"/>
      <selection pane="bottomRight" activeCell="J37" sqref="J37"/>
    </sheetView>
  </sheetViews>
  <sheetFormatPr defaultColWidth="9.109375" defaultRowHeight="13.2"/>
  <cols>
    <col min="1" max="1" width="10.5546875" style="428" bestFit="1" customWidth="1"/>
    <col min="2" max="2" width="86.88671875" style="428" customWidth="1"/>
    <col min="3" max="11" width="16.88671875" style="428" customWidth="1"/>
    <col min="12" max="16384" width="9.109375" style="428"/>
  </cols>
  <sheetData>
    <row r="1" spans="1:11">
      <c r="A1" s="428" t="s">
        <v>30</v>
      </c>
      <c r="B1" s="427" t="str">
        <f>'Info '!C2</f>
        <v>JSC "Liberty Bank"</v>
      </c>
    </row>
    <row r="2" spans="1:11">
      <c r="A2" s="428" t="s">
        <v>31</v>
      </c>
      <c r="B2" s="429">
        <f>'1. key ratios '!B2</f>
        <v>44834</v>
      </c>
      <c r="C2" s="542"/>
      <c r="D2" s="542"/>
    </row>
    <row r="3" spans="1:11">
      <c r="B3" s="542"/>
      <c r="C3" s="542"/>
      <c r="D3" s="542"/>
    </row>
    <row r="4" spans="1:11" ht="13.8" thickBot="1">
      <c r="A4" s="428" t="s">
        <v>248</v>
      </c>
      <c r="B4" s="596" t="s">
        <v>376</v>
      </c>
      <c r="C4" s="542"/>
      <c r="D4" s="542"/>
    </row>
    <row r="5" spans="1:11" ht="30" customHeight="1">
      <c r="A5" s="771"/>
      <c r="B5" s="772"/>
      <c r="C5" s="773" t="s">
        <v>428</v>
      </c>
      <c r="D5" s="773"/>
      <c r="E5" s="773"/>
      <c r="F5" s="773" t="s">
        <v>429</v>
      </c>
      <c r="G5" s="773"/>
      <c r="H5" s="773"/>
      <c r="I5" s="773" t="s">
        <v>430</v>
      </c>
      <c r="J5" s="773"/>
      <c r="K5" s="774"/>
    </row>
    <row r="6" spans="1:11">
      <c r="A6" s="597"/>
      <c r="B6" s="598"/>
      <c r="C6" s="572" t="s">
        <v>69</v>
      </c>
      <c r="D6" s="572" t="s">
        <v>70</v>
      </c>
      <c r="E6" s="572" t="s">
        <v>71</v>
      </c>
      <c r="F6" s="572" t="s">
        <v>69</v>
      </c>
      <c r="G6" s="572" t="s">
        <v>70</v>
      </c>
      <c r="H6" s="572" t="s">
        <v>71</v>
      </c>
      <c r="I6" s="572" t="s">
        <v>69</v>
      </c>
      <c r="J6" s="572" t="s">
        <v>70</v>
      </c>
      <c r="K6" s="573" t="s">
        <v>71</v>
      </c>
    </row>
    <row r="7" spans="1:11">
      <c r="A7" s="599" t="s">
        <v>379</v>
      </c>
      <c r="B7" s="574"/>
      <c r="C7" s="574"/>
      <c r="D7" s="574"/>
      <c r="E7" s="574"/>
      <c r="F7" s="574"/>
      <c r="G7" s="574"/>
      <c r="H7" s="574"/>
      <c r="I7" s="574"/>
      <c r="J7" s="574"/>
      <c r="K7" s="575"/>
    </row>
    <row r="8" spans="1:11">
      <c r="A8" s="600">
        <v>1</v>
      </c>
      <c r="B8" s="601" t="s">
        <v>377</v>
      </c>
      <c r="C8" s="576"/>
      <c r="D8" s="576"/>
      <c r="E8" s="576"/>
      <c r="F8" s="577">
        <v>451974516.74626726</v>
      </c>
      <c r="G8" s="577">
        <v>361337011.06837648</v>
      </c>
      <c r="H8" s="577">
        <v>813311527.81464374</v>
      </c>
      <c r="I8" s="577">
        <v>448687321.75833261</v>
      </c>
      <c r="J8" s="577">
        <v>132317419.81166875</v>
      </c>
      <c r="K8" s="578">
        <v>581004741.57000089</v>
      </c>
    </row>
    <row r="9" spans="1:11">
      <c r="A9" s="599" t="s">
        <v>380</v>
      </c>
      <c r="B9" s="574"/>
      <c r="C9" s="574"/>
      <c r="D9" s="574"/>
      <c r="E9" s="574"/>
      <c r="F9" s="577"/>
      <c r="G9" s="577"/>
      <c r="H9" s="577"/>
      <c r="I9" s="577"/>
      <c r="J9" s="577"/>
      <c r="K9" s="578"/>
    </row>
    <row r="10" spans="1:11">
      <c r="A10" s="503">
        <v>2</v>
      </c>
      <c r="B10" s="602" t="s">
        <v>388</v>
      </c>
      <c r="C10" s="579">
        <v>834040936.91995013</v>
      </c>
      <c r="D10" s="579">
        <v>463790466.92982256</v>
      </c>
      <c r="E10" s="579">
        <v>1297831403.8497732</v>
      </c>
      <c r="F10" s="577">
        <v>132451532.16333963</v>
      </c>
      <c r="G10" s="577">
        <v>101345655.63121128</v>
      </c>
      <c r="H10" s="577">
        <v>233797187.7945511</v>
      </c>
      <c r="I10" s="577">
        <v>34718928.589152962</v>
      </c>
      <c r="J10" s="577">
        <v>26318089.814462978</v>
      </c>
      <c r="K10" s="578">
        <v>61037018.403615922</v>
      </c>
    </row>
    <row r="11" spans="1:11">
      <c r="A11" s="503">
        <v>3</v>
      </c>
      <c r="B11" s="602" t="s">
        <v>382</v>
      </c>
      <c r="C11" s="579">
        <v>990106229.59431505</v>
      </c>
      <c r="D11" s="579">
        <v>422247465.12298793</v>
      </c>
      <c r="E11" s="579">
        <v>1412353694.7173035</v>
      </c>
      <c r="F11" s="577">
        <v>331711178.49235731</v>
      </c>
      <c r="G11" s="577">
        <v>111446273.95683338</v>
      </c>
      <c r="H11" s="577">
        <v>443157452.44919091</v>
      </c>
      <c r="I11" s="577">
        <v>287819901.86470884</v>
      </c>
      <c r="J11" s="577">
        <v>95604026.299752235</v>
      </c>
      <c r="K11" s="578">
        <v>383423928.16446108</v>
      </c>
    </row>
    <row r="12" spans="1:11">
      <c r="A12" s="503">
        <v>4</v>
      </c>
      <c r="B12" s="602" t="s">
        <v>383</v>
      </c>
      <c r="C12" s="579">
        <v>0</v>
      </c>
      <c r="D12" s="579">
        <v>0</v>
      </c>
      <c r="E12" s="579">
        <v>0</v>
      </c>
      <c r="F12" s="577">
        <v>0</v>
      </c>
      <c r="G12" s="577">
        <v>0</v>
      </c>
      <c r="H12" s="577">
        <v>0</v>
      </c>
      <c r="I12" s="577">
        <v>0</v>
      </c>
      <c r="J12" s="577">
        <v>0</v>
      </c>
      <c r="K12" s="578">
        <v>0</v>
      </c>
    </row>
    <row r="13" spans="1:11">
      <c r="A13" s="503">
        <v>5</v>
      </c>
      <c r="B13" s="602" t="s">
        <v>391</v>
      </c>
      <c r="C13" s="579">
        <v>1414612.4267391309</v>
      </c>
      <c r="D13" s="579">
        <v>0</v>
      </c>
      <c r="E13" s="579">
        <v>1414612.4267391309</v>
      </c>
      <c r="F13" s="577">
        <v>16339.761086956527</v>
      </c>
      <c r="G13" s="577">
        <v>0</v>
      </c>
      <c r="H13" s="577">
        <v>16339.761086956527</v>
      </c>
      <c r="I13" s="577">
        <v>16339.761086956527</v>
      </c>
      <c r="J13" s="577">
        <v>0</v>
      </c>
      <c r="K13" s="578">
        <v>16339.761086956527</v>
      </c>
    </row>
    <row r="14" spans="1:11">
      <c r="A14" s="503">
        <v>6</v>
      </c>
      <c r="B14" s="602" t="s">
        <v>423</v>
      </c>
      <c r="C14" s="579">
        <v>57870375.383043475</v>
      </c>
      <c r="D14" s="579">
        <v>14209906.704830825</v>
      </c>
      <c r="E14" s="579">
        <v>72080282.087874323</v>
      </c>
      <c r="F14" s="577">
        <v>22899665.970557071</v>
      </c>
      <c r="G14" s="577">
        <v>15111826.47261378</v>
      </c>
      <c r="H14" s="577">
        <v>38011492.443170846</v>
      </c>
      <c r="I14" s="577">
        <v>7409036.5289673964</v>
      </c>
      <c r="J14" s="577">
        <v>5368007.6100487513</v>
      </c>
      <c r="K14" s="578">
        <v>12777044.139016151</v>
      </c>
    </row>
    <row r="15" spans="1:11">
      <c r="A15" s="503">
        <v>7</v>
      </c>
      <c r="B15" s="602" t="s">
        <v>424</v>
      </c>
      <c r="C15" s="579">
        <v>140096167.6156103</v>
      </c>
      <c r="D15" s="579">
        <v>55719143.928363197</v>
      </c>
      <c r="E15" s="579">
        <v>195815311.54397336</v>
      </c>
      <c r="F15" s="577">
        <v>45518692.691793472</v>
      </c>
      <c r="G15" s="577">
        <v>18107567.548967391</v>
      </c>
      <c r="H15" s="577">
        <v>63626260.240760878</v>
      </c>
      <c r="I15" s="577">
        <v>43665582.836744569</v>
      </c>
      <c r="J15" s="577">
        <v>18427686.900169864</v>
      </c>
      <c r="K15" s="578">
        <v>62093269.736914419</v>
      </c>
    </row>
    <row r="16" spans="1:11">
      <c r="A16" s="503">
        <v>8</v>
      </c>
      <c r="B16" s="603" t="s">
        <v>384</v>
      </c>
      <c r="C16" s="579">
        <v>2023528321.9396582</v>
      </c>
      <c r="D16" s="579">
        <v>955966982.68600452</v>
      </c>
      <c r="E16" s="579">
        <v>2979495304.6256628</v>
      </c>
      <c r="F16" s="577">
        <v>532597409.07913446</v>
      </c>
      <c r="G16" s="577">
        <v>246011323.60962582</v>
      </c>
      <c r="H16" s="577">
        <v>778608732.68876064</v>
      </c>
      <c r="I16" s="577">
        <v>373629789.5806607</v>
      </c>
      <c r="J16" s="577">
        <v>145717810.62443382</v>
      </c>
      <c r="K16" s="578">
        <v>519347600.20509452</v>
      </c>
    </row>
    <row r="17" spans="1:11">
      <c r="A17" s="599" t="s">
        <v>381</v>
      </c>
      <c r="B17" s="574"/>
      <c r="C17" s="579"/>
      <c r="D17" s="579"/>
      <c r="E17" s="579"/>
      <c r="F17" s="577"/>
      <c r="G17" s="577"/>
      <c r="H17" s="577"/>
      <c r="I17" s="577"/>
      <c r="J17" s="577"/>
      <c r="K17" s="578"/>
    </row>
    <row r="18" spans="1:11">
      <c r="A18" s="503">
        <v>9</v>
      </c>
      <c r="B18" s="602" t="s">
        <v>387</v>
      </c>
      <c r="C18" s="579">
        <v>6750000</v>
      </c>
      <c r="D18" s="579">
        <v>0</v>
      </c>
      <c r="E18" s="579">
        <v>6750000</v>
      </c>
      <c r="F18" s="577">
        <v>0</v>
      </c>
      <c r="G18" s="577">
        <v>0</v>
      </c>
      <c r="H18" s="577">
        <v>0</v>
      </c>
      <c r="I18" s="577">
        <v>0</v>
      </c>
      <c r="J18" s="577">
        <v>0</v>
      </c>
      <c r="K18" s="578">
        <v>0</v>
      </c>
    </row>
    <row r="19" spans="1:11">
      <c r="A19" s="503">
        <v>10</v>
      </c>
      <c r="B19" s="602" t="s">
        <v>425</v>
      </c>
      <c r="C19" s="579">
        <v>1667076598.1478941</v>
      </c>
      <c r="D19" s="579">
        <v>636757651.12873173</v>
      </c>
      <c r="E19" s="579">
        <v>2303834249.2766266</v>
      </c>
      <c r="F19" s="577">
        <v>86227975.732830882</v>
      </c>
      <c r="G19" s="577">
        <v>17643586.949223403</v>
      </c>
      <c r="H19" s="577">
        <v>103871562.68205427</v>
      </c>
      <c r="I19" s="577">
        <v>89606023.810330868</v>
      </c>
      <c r="J19" s="577">
        <v>248865765.52908695</v>
      </c>
      <c r="K19" s="578">
        <v>338471789.33941787</v>
      </c>
    </row>
    <row r="20" spans="1:11">
      <c r="A20" s="503">
        <v>11</v>
      </c>
      <c r="B20" s="602" t="s">
        <v>386</v>
      </c>
      <c r="C20" s="579">
        <v>45754871.035302177</v>
      </c>
      <c r="D20" s="579">
        <v>6470340.6489239112</v>
      </c>
      <c r="E20" s="579">
        <v>52225211.684226088</v>
      </c>
      <c r="F20" s="577">
        <v>2159483.2703903066</v>
      </c>
      <c r="G20" s="577">
        <v>0</v>
      </c>
      <c r="H20" s="577">
        <v>2159483.2703903066</v>
      </c>
      <c r="I20" s="577">
        <v>2159483.2703903066</v>
      </c>
      <c r="J20" s="577">
        <v>0</v>
      </c>
      <c r="K20" s="578">
        <v>2159483.2703903066</v>
      </c>
    </row>
    <row r="21" spans="1:11" ht="13.8" thickBot="1">
      <c r="A21" s="512">
        <v>12</v>
      </c>
      <c r="B21" s="604" t="s">
        <v>385</v>
      </c>
      <c r="C21" s="580">
        <v>1719581469.1831963</v>
      </c>
      <c r="D21" s="580">
        <v>643227991.7776556</v>
      </c>
      <c r="E21" s="580">
        <v>2362809460.9608517</v>
      </c>
      <c r="F21" s="581">
        <v>88387459.003221184</v>
      </c>
      <c r="G21" s="581">
        <v>17643586.949223403</v>
      </c>
      <c r="H21" s="581">
        <v>106031045.95244457</v>
      </c>
      <c r="I21" s="581">
        <v>91765507.08072117</v>
      </c>
      <c r="J21" s="581">
        <v>248865765.52908695</v>
      </c>
      <c r="K21" s="582">
        <v>340631272.60980809</v>
      </c>
    </row>
    <row r="22" spans="1:11" ht="38.25" customHeight="1" thickBot="1">
      <c r="A22" s="605"/>
      <c r="B22" s="583"/>
      <c r="C22" s="583"/>
      <c r="D22" s="583"/>
      <c r="E22" s="583"/>
      <c r="F22" s="775" t="s">
        <v>427</v>
      </c>
      <c r="G22" s="773"/>
      <c r="H22" s="773"/>
      <c r="I22" s="775" t="s">
        <v>392</v>
      </c>
      <c r="J22" s="773"/>
      <c r="K22" s="774"/>
    </row>
    <row r="23" spans="1:11">
      <c r="A23" s="606">
        <v>13</v>
      </c>
      <c r="B23" s="607" t="s">
        <v>377</v>
      </c>
      <c r="C23" s="584"/>
      <c r="D23" s="584"/>
      <c r="E23" s="584"/>
      <c r="F23" s="585">
        <v>451974516.74626726</v>
      </c>
      <c r="G23" s="585">
        <v>361337011.06837648</v>
      </c>
      <c r="H23" s="585">
        <v>813311527.81464374</v>
      </c>
      <c r="I23" s="586">
        <v>448687321.75833261</v>
      </c>
      <c r="J23" s="586">
        <v>132317419.81166875</v>
      </c>
      <c r="K23" s="587">
        <v>581004741.57000136</v>
      </c>
    </row>
    <row r="24" spans="1:11" ht="13.8" thickBot="1">
      <c r="A24" s="608">
        <v>14</v>
      </c>
      <c r="B24" s="609" t="s">
        <v>389</v>
      </c>
      <c r="C24" s="588"/>
      <c r="D24" s="589"/>
      <c r="E24" s="590"/>
      <c r="F24" s="591">
        <v>444209950.07591331</v>
      </c>
      <c r="G24" s="591">
        <v>228367736.66040242</v>
      </c>
      <c r="H24" s="591">
        <v>672577686.73631608</v>
      </c>
      <c r="I24" s="591">
        <v>281864282.49993956</v>
      </c>
      <c r="J24" s="591">
        <v>36429452.656108454</v>
      </c>
      <c r="K24" s="592">
        <v>178716327.59528643</v>
      </c>
    </row>
    <row r="25" spans="1:11" ht="13.8" thickBot="1">
      <c r="A25" s="610">
        <v>15</v>
      </c>
      <c r="B25" s="611" t="s">
        <v>390</v>
      </c>
      <c r="C25" s="593"/>
      <c r="D25" s="593"/>
      <c r="E25" s="593"/>
      <c r="F25" s="594">
        <v>1.0174794974066363</v>
      </c>
      <c r="G25" s="594">
        <v>1.582259457279239</v>
      </c>
      <c r="H25" s="594">
        <v>1.2092454802674748</v>
      </c>
      <c r="I25" s="594">
        <v>1.5918559023470056</v>
      </c>
      <c r="J25" s="594">
        <v>3.6321550329272352</v>
      </c>
      <c r="K25" s="595">
        <v>3.2509885883830409</v>
      </c>
    </row>
    <row r="27" spans="1:11" ht="26.4">
      <c r="B27" s="526" t="s">
        <v>426</v>
      </c>
    </row>
  </sheetData>
  <mergeCells count="6">
    <mergeCell ref="A5:B5"/>
    <mergeCell ref="C5:E5"/>
    <mergeCell ref="F5:H5"/>
    <mergeCell ref="I5:K5"/>
    <mergeCell ref="F22:H22"/>
    <mergeCell ref="I22:K22"/>
  </mergeCells>
  <pageMargins left="0.7" right="0.7" top="0.75" bottom="0.75" header="0.3" footer="0.3"/>
  <pageSetup paperSize="9" scale="3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5" zoomScaleNormal="85" workbookViewId="0">
      <pane xSplit="1" ySplit="5" topLeftCell="B6" activePane="bottomRight" state="frozen"/>
      <selection activeCell="J37" sqref="J37"/>
      <selection pane="topRight" activeCell="J37" sqref="J37"/>
      <selection pane="bottomLeft" activeCell="J37" sqref="J37"/>
      <selection pane="bottomRight" activeCell="J37" sqref="J37"/>
    </sheetView>
  </sheetViews>
  <sheetFormatPr defaultColWidth="9.109375" defaultRowHeight="13.2"/>
  <cols>
    <col min="1" max="1" width="10.5546875" style="4" bestFit="1" customWidth="1"/>
    <col min="2" max="2" width="39" style="4" customWidth="1"/>
    <col min="3" max="3" width="15.5546875" style="4" customWidth="1"/>
    <col min="4" max="4" width="13.44140625" style="4" customWidth="1"/>
    <col min="5" max="5" width="18.33203125" style="4" bestFit="1" customWidth="1"/>
    <col min="6" max="13" width="12.6640625" style="4" customWidth="1"/>
    <col min="14" max="14" width="26.44140625" style="4" customWidth="1"/>
    <col min="15" max="16384" width="9.109375" style="8"/>
  </cols>
  <sheetData>
    <row r="1" spans="1:14">
      <c r="A1" s="4" t="s">
        <v>30</v>
      </c>
      <c r="B1" s="3" t="str">
        <f>'Info '!C2</f>
        <v>JSC "Liberty Bank"</v>
      </c>
    </row>
    <row r="2" spans="1:14" ht="14.25" customHeight="1">
      <c r="A2" s="4" t="s">
        <v>31</v>
      </c>
      <c r="B2" s="348">
        <f>'1. key ratios '!B2</f>
        <v>44834</v>
      </c>
    </row>
    <row r="3" spans="1:14" ht="14.25" customHeight="1"/>
    <row r="4" spans="1:14" ht="13.8" thickBot="1">
      <c r="A4" s="4" t="s">
        <v>264</v>
      </c>
      <c r="B4" s="153" t="s">
        <v>28</v>
      </c>
    </row>
    <row r="5" spans="1:14" s="123" customFormat="1">
      <c r="A5" s="119"/>
      <c r="B5" s="120"/>
      <c r="C5" s="121" t="s">
        <v>0</v>
      </c>
      <c r="D5" s="121" t="s">
        <v>1</v>
      </c>
      <c r="E5" s="121" t="s">
        <v>2</v>
      </c>
      <c r="F5" s="121" t="s">
        <v>3</v>
      </c>
      <c r="G5" s="121" t="s">
        <v>4</v>
      </c>
      <c r="H5" s="121" t="s">
        <v>5</v>
      </c>
      <c r="I5" s="121" t="s">
        <v>8</v>
      </c>
      <c r="J5" s="121" t="s">
        <v>9</v>
      </c>
      <c r="K5" s="121" t="s">
        <v>10</v>
      </c>
      <c r="L5" s="121" t="s">
        <v>11</v>
      </c>
      <c r="M5" s="121" t="s">
        <v>12</v>
      </c>
      <c r="N5" s="122" t="s">
        <v>13</v>
      </c>
    </row>
    <row r="6" spans="1:14" ht="26.4">
      <c r="A6" s="124"/>
      <c r="B6" s="401"/>
      <c r="C6" s="402" t="s">
        <v>263</v>
      </c>
      <c r="D6" s="403" t="s">
        <v>262</v>
      </c>
      <c r="E6" s="404" t="s">
        <v>261</v>
      </c>
      <c r="F6" s="405">
        <v>0</v>
      </c>
      <c r="G6" s="405">
        <v>0.2</v>
      </c>
      <c r="H6" s="405">
        <v>0.35</v>
      </c>
      <c r="I6" s="405">
        <v>0.5</v>
      </c>
      <c r="J6" s="405">
        <v>0.75</v>
      </c>
      <c r="K6" s="405">
        <v>1</v>
      </c>
      <c r="L6" s="405">
        <v>1.5</v>
      </c>
      <c r="M6" s="405">
        <v>2.5</v>
      </c>
      <c r="N6" s="406" t="s">
        <v>275</v>
      </c>
    </row>
    <row r="7" spans="1:14" ht="13.8">
      <c r="A7" s="407">
        <v>1</v>
      </c>
      <c r="B7" s="408" t="s">
        <v>260</v>
      </c>
      <c r="C7" s="409">
        <f>SUM(C8:C13)</f>
        <v>167401445</v>
      </c>
      <c r="D7" s="401"/>
      <c r="E7" s="410">
        <f t="shared" ref="E7:M7" si="0">SUM(E8:E13)</f>
        <v>10763624.77</v>
      </c>
      <c r="F7" s="411">
        <f>SUM(F8:F13)</f>
        <v>0</v>
      </c>
      <c r="G7" s="411">
        <f t="shared" si="0"/>
        <v>0</v>
      </c>
      <c r="H7" s="411">
        <f>SUM(H8:H13)</f>
        <v>0</v>
      </c>
      <c r="I7" s="411">
        <f t="shared" si="0"/>
        <v>0</v>
      </c>
      <c r="J7" s="411">
        <f t="shared" si="0"/>
        <v>0</v>
      </c>
      <c r="K7" s="409">
        <f t="shared" si="0"/>
        <v>10763624.77</v>
      </c>
      <c r="L7" s="411">
        <f t="shared" si="0"/>
        <v>0</v>
      </c>
      <c r="M7" s="411">
        <f t="shared" si="0"/>
        <v>0</v>
      </c>
      <c r="N7" s="412">
        <f>SUM(N8:N13)</f>
        <v>10763624.77</v>
      </c>
    </row>
    <row r="8" spans="1:14" ht="13.8">
      <c r="A8" s="407">
        <v>1.1000000000000001</v>
      </c>
      <c r="B8" s="413" t="s">
        <v>258</v>
      </c>
      <c r="C8" s="414">
        <v>64541144</v>
      </c>
      <c r="D8" s="415">
        <v>0.02</v>
      </c>
      <c r="E8" s="410">
        <f>C8*D8</f>
        <v>1290822.8800000001</v>
      </c>
      <c r="F8" s="411"/>
      <c r="G8" s="411"/>
      <c r="H8" s="411"/>
      <c r="I8" s="411"/>
      <c r="J8" s="411"/>
      <c r="K8" s="414">
        <v>1290822.8800000001</v>
      </c>
      <c r="L8" s="411"/>
      <c r="M8" s="411"/>
      <c r="N8" s="412">
        <f>SUMPRODUCT($F$6:$M$6,F8:M8)</f>
        <v>1290822.8800000001</v>
      </c>
    </row>
    <row r="9" spans="1:14" ht="13.8">
      <c r="A9" s="407">
        <v>1.2</v>
      </c>
      <c r="B9" s="413" t="s">
        <v>257</v>
      </c>
      <c r="C9" s="414">
        <v>0</v>
      </c>
      <c r="D9" s="415">
        <v>0.05</v>
      </c>
      <c r="E9" s="410">
        <f>C9*D9</f>
        <v>0</v>
      </c>
      <c r="F9" s="411"/>
      <c r="G9" s="411"/>
      <c r="H9" s="411"/>
      <c r="I9" s="411"/>
      <c r="J9" s="411"/>
      <c r="K9" s="414">
        <v>0</v>
      </c>
      <c r="L9" s="411"/>
      <c r="M9" s="411"/>
      <c r="N9" s="412">
        <f t="shared" ref="N9:N12" si="1">SUMPRODUCT($F$6:$M$6,F9:M9)</f>
        <v>0</v>
      </c>
    </row>
    <row r="10" spans="1:14" ht="13.8">
      <c r="A10" s="407">
        <v>1.3</v>
      </c>
      <c r="B10" s="413" t="s">
        <v>256</v>
      </c>
      <c r="C10" s="414">
        <v>61394374</v>
      </c>
      <c r="D10" s="415">
        <v>0.08</v>
      </c>
      <c r="E10" s="410">
        <f>C10*D10</f>
        <v>4911549.92</v>
      </c>
      <c r="F10" s="411"/>
      <c r="G10" s="411"/>
      <c r="H10" s="411"/>
      <c r="I10" s="411"/>
      <c r="J10" s="411"/>
      <c r="K10" s="414">
        <v>4911549.92</v>
      </c>
      <c r="L10" s="411"/>
      <c r="M10" s="411"/>
      <c r="N10" s="412">
        <f>SUMPRODUCT($F$6:$M$6,F10:M10)</f>
        <v>4911549.92</v>
      </c>
    </row>
    <row r="11" spans="1:14" ht="13.8">
      <c r="A11" s="407">
        <v>1.4</v>
      </c>
      <c r="B11" s="413" t="s">
        <v>255</v>
      </c>
      <c r="C11" s="414">
        <v>41465927</v>
      </c>
      <c r="D11" s="415">
        <v>0.11</v>
      </c>
      <c r="E11" s="410">
        <f>C11*D11</f>
        <v>4561251.97</v>
      </c>
      <c r="F11" s="411"/>
      <c r="G11" s="411"/>
      <c r="H11" s="411"/>
      <c r="I11" s="411"/>
      <c r="J11" s="411"/>
      <c r="K11" s="414">
        <v>4561251.97</v>
      </c>
      <c r="L11" s="411"/>
      <c r="M11" s="411"/>
      <c r="N11" s="412">
        <f t="shared" si="1"/>
        <v>4561251.97</v>
      </c>
    </row>
    <row r="12" spans="1:14" ht="13.8">
      <c r="A12" s="407">
        <v>1.5</v>
      </c>
      <c r="B12" s="413" t="s">
        <v>254</v>
      </c>
      <c r="C12" s="414"/>
      <c r="D12" s="415">
        <v>0.14000000000000001</v>
      </c>
      <c r="E12" s="410">
        <f>C12*D12</f>
        <v>0</v>
      </c>
      <c r="F12" s="411"/>
      <c r="G12" s="411"/>
      <c r="H12" s="411"/>
      <c r="I12" s="411"/>
      <c r="J12" s="411"/>
      <c r="K12" s="727"/>
      <c r="L12" s="411"/>
      <c r="M12" s="411"/>
      <c r="N12" s="412">
        <f t="shared" si="1"/>
        <v>0</v>
      </c>
    </row>
    <row r="13" spans="1:14" ht="13.8">
      <c r="A13" s="407">
        <v>1.6</v>
      </c>
      <c r="B13" s="416" t="s">
        <v>253</v>
      </c>
      <c r="C13" s="414">
        <v>0</v>
      </c>
      <c r="D13" s="417"/>
      <c r="E13" s="411"/>
      <c r="F13" s="411"/>
      <c r="G13" s="411"/>
      <c r="H13" s="411"/>
      <c r="I13" s="411"/>
      <c r="J13" s="411"/>
      <c r="K13" s="414"/>
      <c r="L13" s="411"/>
      <c r="M13" s="411"/>
      <c r="N13" s="412">
        <f>SUMPRODUCT($F$6:$M$6,F13:M13)</f>
        <v>0</v>
      </c>
    </row>
    <row r="14" spans="1:14" ht="13.8">
      <c r="A14" s="407">
        <v>2</v>
      </c>
      <c r="B14" s="418" t="s">
        <v>259</v>
      </c>
      <c r="C14" s="409">
        <f>SUM(C15:C20)</f>
        <v>0</v>
      </c>
      <c r="D14" s="401"/>
      <c r="E14" s="410">
        <f t="shared" ref="E14:M14" si="2">SUM(E15:E20)</f>
        <v>0</v>
      </c>
      <c r="F14" s="411">
        <f t="shared" si="2"/>
        <v>0</v>
      </c>
      <c r="G14" s="411">
        <f t="shared" si="2"/>
        <v>0</v>
      </c>
      <c r="H14" s="411">
        <f t="shared" si="2"/>
        <v>0</v>
      </c>
      <c r="I14" s="411">
        <f t="shared" si="2"/>
        <v>0</v>
      </c>
      <c r="J14" s="411">
        <f t="shared" si="2"/>
        <v>0</v>
      </c>
      <c r="K14" s="411">
        <f t="shared" si="2"/>
        <v>0</v>
      </c>
      <c r="L14" s="411">
        <f t="shared" si="2"/>
        <v>0</v>
      </c>
      <c r="M14" s="411">
        <f t="shared" si="2"/>
        <v>0</v>
      </c>
      <c r="N14" s="412">
        <f>SUM(N15:N20)</f>
        <v>0</v>
      </c>
    </row>
    <row r="15" spans="1:14" ht="13.8">
      <c r="A15" s="407">
        <v>2.1</v>
      </c>
      <c r="B15" s="416" t="s">
        <v>258</v>
      </c>
      <c r="C15" s="411"/>
      <c r="D15" s="415">
        <v>5.0000000000000001E-3</v>
      </c>
      <c r="E15" s="410">
        <f>C15*D15</f>
        <v>0</v>
      </c>
      <c r="F15" s="411"/>
      <c r="G15" s="411"/>
      <c r="H15" s="411"/>
      <c r="I15" s="411"/>
      <c r="J15" s="411"/>
      <c r="K15" s="411"/>
      <c r="L15" s="411"/>
      <c r="M15" s="411"/>
      <c r="N15" s="412">
        <f>SUMPRODUCT($F$6:$M$6,F15:M15)</f>
        <v>0</v>
      </c>
    </row>
    <row r="16" spans="1:14" ht="13.8">
      <c r="A16" s="407">
        <v>2.2000000000000002</v>
      </c>
      <c r="B16" s="416" t="s">
        <v>257</v>
      </c>
      <c r="C16" s="411"/>
      <c r="D16" s="415">
        <v>0.01</v>
      </c>
      <c r="E16" s="410">
        <f>C16*D16</f>
        <v>0</v>
      </c>
      <c r="F16" s="411"/>
      <c r="G16" s="411"/>
      <c r="H16" s="411"/>
      <c r="I16" s="411"/>
      <c r="J16" s="411"/>
      <c r="K16" s="411"/>
      <c r="L16" s="411"/>
      <c r="M16" s="411"/>
      <c r="N16" s="412">
        <f t="shared" ref="N16:N20" si="3">SUMPRODUCT($F$6:$M$6,F16:M16)</f>
        <v>0</v>
      </c>
    </row>
    <row r="17" spans="1:14" ht="13.8">
      <c r="A17" s="407">
        <v>2.2999999999999998</v>
      </c>
      <c r="B17" s="416" t="s">
        <v>256</v>
      </c>
      <c r="C17" s="411"/>
      <c r="D17" s="415">
        <v>0.02</v>
      </c>
      <c r="E17" s="410">
        <f>C17*D17</f>
        <v>0</v>
      </c>
      <c r="F17" s="411"/>
      <c r="G17" s="411"/>
      <c r="H17" s="411"/>
      <c r="I17" s="411"/>
      <c r="J17" s="411"/>
      <c r="K17" s="411"/>
      <c r="L17" s="411"/>
      <c r="M17" s="411"/>
      <c r="N17" s="412">
        <f t="shared" si="3"/>
        <v>0</v>
      </c>
    </row>
    <row r="18" spans="1:14" ht="13.8">
      <c r="A18" s="407">
        <v>2.4</v>
      </c>
      <c r="B18" s="416" t="s">
        <v>255</v>
      </c>
      <c r="C18" s="411"/>
      <c r="D18" s="415">
        <v>0.03</v>
      </c>
      <c r="E18" s="410">
        <f>C18*D18</f>
        <v>0</v>
      </c>
      <c r="F18" s="411"/>
      <c r="G18" s="411"/>
      <c r="H18" s="411"/>
      <c r="I18" s="411"/>
      <c r="J18" s="411"/>
      <c r="K18" s="411"/>
      <c r="L18" s="411"/>
      <c r="M18" s="411"/>
      <c r="N18" s="412">
        <f t="shared" si="3"/>
        <v>0</v>
      </c>
    </row>
    <row r="19" spans="1:14" ht="13.8">
      <c r="A19" s="407">
        <v>2.5</v>
      </c>
      <c r="B19" s="416" t="s">
        <v>254</v>
      </c>
      <c r="C19" s="411"/>
      <c r="D19" s="415">
        <v>0.04</v>
      </c>
      <c r="E19" s="410">
        <f>C19*D19</f>
        <v>0</v>
      </c>
      <c r="F19" s="411"/>
      <c r="G19" s="411"/>
      <c r="H19" s="411"/>
      <c r="I19" s="411"/>
      <c r="J19" s="411"/>
      <c r="K19" s="411"/>
      <c r="L19" s="411"/>
      <c r="M19" s="411"/>
      <c r="N19" s="412">
        <f t="shared" si="3"/>
        <v>0</v>
      </c>
    </row>
    <row r="20" spans="1:14" ht="13.8">
      <c r="A20" s="407">
        <v>2.6</v>
      </c>
      <c r="B20" s="416" t="s">
        <v>253</v>
      </c>
      <c r="C20" s="411"/>
      <c r="D20" s="417"/>
      <c r="E20" s="419"/>
      <c r="F20" s="411"/>
      <c r="G20" s="411"/>
      <c r="H20" s="411"/>
      <c r="I20" s="411"/>
      <c r="J20" s="411"/>
      <c r="K20" s="411"/>
      <c r="L20" s="411"/>
      <c r="M20" s="411"/>
      <c r="N20" s="412">
        <f t="shared" si="3"/>
        <v>0</v>
      </c>
    </row>
    <row r="21" spans="1:14" ht="14.4" thickBot="1">
      <c r="A21" s="420"/>
      <c r="B21" s="421" t="s">
        <v>108</v>
      </c>
      <c r="C21" s="118">
        <f>C14+C7</f>
        <v>167401445</v>
      </c>
      <c r="D21" s="126"/>
      <c r="E21" s="127">
        <f>E14+E7</f>
        <v>10763624.77</v>
      </c>
      <c r="F21" s="128">
        <f>F7+F14</f>
        <v>0</v>
      </c>
      <c r="G21" s="128">
        <f t="shared" ref="G21:L21" si="4">G7+G14</f>
        <v>0</v>
      </c>
      <c r="H21" s="128">
        <f t="shared" si="4"/>
        <v>0</v>
      </c>
      <c r="I21" s="128">
        <f t="shared" si="4"/>
        <v>0</v>
      </c>
      <c r="J21" s="128">
        <f t="shared" si="4"/>
        <v>0</v>
      </c>
      <c r="K21" s="128">
        <f t="shared" si="4"/>
        <v>10763624.77</v>
      </c>
      <c r="L21" s="128">
        <f t="shared" si="4"/>
        <v>0</v>
      </c>
      <c r="M21" s="128">
        <f>M7+M14</f>
        <v>0</v>
      </c>
      <c r="N21" s="129">
        <f>N14+N7</f>
        <v>10763624.77</v>
      </c>
    </row>
    <row r="22" spans="1:14">
      <c r="E22" s="130"/>
      <c r="F22" s="130"/>
      <c r="G22" s="130"/>
      <c r="H22" s="130"/>
      <c r="I22" s="130"/>
      <c r="J22" s="130"/>
      <c r="K22" s="130"/>
      <c r="L22" s="130"/>
      <c r="M22" s="13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paperSize="9" scale="3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85" zoomScaleNormal="85" workbookViewId="0">
      <selection activeCell="J37" sqref="J37"/>
    </sheetView>
  </sheetViews>
  <sheetFormatPr defaultRowHeight="14.4"/>
  <cols>
    <col min="1" max="1" width="11.44140625" customWidth="1"/>
    <col min="2" max="2" width="76.88671875" style="220" customWidth="1"/>
    <col min="3" max="3" width="22.88671875" customWidth="1"/>
  </cols>
  <sheetData>
    <row r="1" spans="1:3">
      <c r="A1" s="2" t="s">
        <v>30</v>
      </c>
      <c r="B1" s="3" t="str">
        <f>'Info '!C2</f>
        <v>JSC "Liberty Bank"</v>
      </c>
    </row>
    <row r="2" spans="1:3">
      <c r="A2" s="2" t="s">
        <v>31</v>
      </c>
      <c r="B2" s="348">
        <f>'1. key ratios '!B2</f>
        <v>44834</v>
      </c>
    </row>
    <row r="3" spans="1:3">
      <c r="A3" s="4"/>
      <c r="B3"/>
    </row>
    <row r="4" spans="1:3">
      <c r="A4" s="4" t="s">
        <v>431</v>
      </c>
      <c r="B4" t="s">
        <v>432</v>
      </c>
    </row>
    <row r="5" spans="1:3">
      <c r="A5" s="221" t="s">
        <v>433</v>
      </c>
      <c r="B5" s="222"/>
      <c r="C5" s="223"/>
    </row>
    <row r="6" spans="1:3">
      <c r="A6" s="224">
        <v>1</v>
      </c>
      <c r="B6" s="225" t="s">
        <v>484</v>
      </c>
      <c r="C6" s="226">
        <v>3592130257.5779276</v>
      </c>
    </row>
    <row r="7" spans="1:3">
      <c r="A7" s="224">
        <v>2</v>
      </c>
      <c r="B7" s="225" t="s">
        <v>434</v>
      </c>
      <c r="C7" s="226">
        <v>-93675162.313731402</v>
      </c>
    </row>
    <row r="8" spans="1:3" ht="24">
      <c r="A8" s="227">
        <v>3</v>
      </c>
      <c r="B8" s="228" t="s">
        <v>435</v>
      </c>
      <c r="C8" s="226">
        <f>C6+C7</f>
        <v>3498455095.2641964</v>
      </c>
    </row>
    <row r="9" spans="1:3">
      <c r="A9" s="221" t="s">
        <v>436</v>
      </c>
      <c r="B9" s="222"/>
      <c r="C9" s="229"/>
    </row>
    <row r="10" spans="1:3">
      <c r="A10" s="230">
        <v>4</v>
      </c>
      <c r="B10" s="231" t="s">
        <v>437</v>
      </c>
      <c r="C10" s="226"/>
    </row>
    <row r="11" spans="1:3">
      <c r="A11" s="230">
        <v>5</v>
      </c>
      <c r="B11" s="232" t="s">
        <v>438</v>
      </c>
      <c r="C11" s="226"/>
    </row>
    <row r="12" spans="1:3">
      <c r="A12" s="230" t="s">
        <v>439</v>
      </c>
      <c r="B12" s="232" t="s">
        <v>440</v>
      </c>
      <c r="C12" s="226">
        <f>'15. CCR '!E21</f>
        <v>10763624.77</v>
      </c>
    </row>
    <row r="13" spans="1:3" ht="22.8">
      <c r="A13" s="233">
        <v>6</v>
      </c>
      <c r="B13" s="231" t="s">
        <v>441</v>
      </c>
      <c r="C13" s="226"/>
    </row>
    <row r="14" spans="1:3">
      <c r="A14" s="233">
        <v>7</v>
      </c>
      <c r="B14" s="234" t="s">
        <v>442</v>
      </c>
      <c r="C14" s="226"/>
    </row>
    <row r="15" spans="1:3">
      <c r="A15" s="235">
        <v>8</v>
      </c>
      <c r="B15" s="236" t="s">
        <v>443</v>
      </c>
      <c r="C15" s="226"/>
    </row>
    <row r="16" spans="1:3">
      <c r="A16" s="233">
        <v>9</v>
      </c>
      <c r="B16" s="234" t="s">
        <v>444</v>
      </c>
      <c r="C16" s="226"/>
    </row>
    <row r="17" spans="1:3">
      <c r="A17" s="233">
        <v>10</v>
      </c>
      <c r="B17" s="234" t="s">
        <v>445</v>
      </c>
      <c r="C17" s="226"/>
    </row>
    <row r="18" spans="1:3">
      <c r="A18" s="237">
        <v>11</v>
      </c>
      <c r="B18" s="238" t="s">
        <v>446</v>
      </c>
      <c r="C18" s="239">
        <f>SUM(C10:C17)</f>
        <v>10763624.77</v>
      </c>
    </row>
    <row r="19" spans="1:3">
      <c r="A19" s="240" t="s">
        <v>447</v>
      </c>
      <c r="B19" s="241"/>
      <c r="C19" s="242"/>
    </row>
    <row r="20" spans="1:3">
      <c r="A20" s="243">
        <v>12</v>
      </c>
      <c r="B20" s="231" t="s">
        <v>448</v>
      </c>
      <c r="C20" s="226"/>
    </row>
    <row r="21" spans="1:3">
      <c r="A21" s="243">
        <v>13</v>
      </c>
      <c r="B21" s="231" t="s">
        <v>449</v>
      </c>
      <c r="C21" s="226"/>
    </row>
    <row r="22" spans="1:3">
      <c r="A22" s="243">
        <v>14</v>
      </c>
      <c r="B22" s="231" t="s">
        <v>450</v>
      </c>
      <c r="C22" s="226"/>
    </row>
    <row r="23" spans="1:3" ht="22.8">
      <c r="A23" s="243" t="s">
        <v>451</v>
      </c>
      <c r="B23" s="231" t="s">
        <v>452</v>
      </c>
      <c r="C23" s="226"/>
    </row>
    <row r="24" spans="1:3">
      <c r="A24" s="243">
        <v>15</v>
      </c>
      <c r="B24" s="231" t="s">
        <v>453</v>
      </c>
      <c r="C24" s="226"/>
    </row>
    <row r="25" spans="1:3">
      <c r="A25" s="243" t="s">
        <v>454</v>
      </c>
      <c r="B25" s="231" t="s">
        <v>455</v>
      </c>
      <c r="C25" s="226"/>
    </row>
    <row r="26" spans="1:3">
      <c r="A26" s="244">
        <v>16</v>
      </c>
      <c r="B26" s="245" t="s">
        <v>456</v>
      </c>
      <c r="C26" s="239">
        <f>SUM(C20:C25)</f>
        <v>0</v>
      </c>
    </row>
    <row r="27" spans="1:3">
      <c r="A27" s="221" t="s">
        <v>457</v>
      </c>
      <c r="B27" s="222"/>
      <c r="C27" s="229"/>
    </row>
    <row r="28" spans="1:3">
      <c r="A28" s="246">
        <v>17</v>
      </c>
      <c r="B28" s="232" t="s">
        <v>458</v>
      </c>
      <c r="C28" s="226">
        <v>215638674.680392</v>
      </c>
    </row>
    <row r="29" spans="1:3">
      <c r="A29" s="246">
        <v>18</v>
      </c>
      <c r="B29" s="232" t="s">
        <v>459</v>
      </c>
      <c r="C29" s="226">
        <v>-140550564.76816398</v>
      </c>
    </row>
    <row r="30" spans="1:3">
      <c r="A30" s="244">
        <v>19</v>
      </c>
      <c r="B30" s="245" t="s">
        <v>460</v>
      </c>
      <c r="C30" s="239">
        <f>C28+C29</f>
        <v>75088109.912228018</v>
      </c>
    </row>
    <row r="31" spans="1:3">
      <c r="A31" s="221" t="s">
        <v>461</v>
      </c>
      <c r="B31" s="222"/>
      <c r="C31" s="229"/>
    </row>
    <row r="32" spans="1:3" ht="22.8">
      <c r="A32" s="246" t="s">
        <v>462</v>
      </c>
      <c r="B32" s="231" t="s">
        <v>463</v>
      </c>
      <c r="C32" s="247"/>
    </row>
    <row r="33" spans="1:3">
      <c r="A33" s="246" t="s">
        <v>464</v>
      </c>
      <c r="B33" s="232" t="s">
        <v>465</v>
      </c>
      <c r="C33" s="247"/>
    </row>
    <row r="34" spans="1:3">
      <c r="A34" s="221" t="s">
        <v>466</v>
      </c>
      <c r="B34" s="222"/>
      <c r="C34" s="229"/>
    </row>
    <row r="35" spans="1:3">
      <c r="A35" s="248">
        <v>20</v>
      </c>
      <c r="B35" s="249" t="s">
        <v>467</v>
      </c>
      <c r="C35" s="239">
        <f>'1. key ratios '!C9</f>
        <v>284600695.68626857</v>
      </c>
    </row>
    <row r="36" spans="1:3">
      <c r="A36" s="244">
        <v>21</v>
      </c>
      <c r="B36" s="245" t="s">
        <v>468</v>
      </c>
      <c r="C36" s="239">
        <f>C8+C18+C26+C30</f>
        <v>3584306829.9464245</v>
      </c>
    </row>
    <row r="37" spans="1:3">
      <c r="A37" s="221" t="s">
        <v>469</v>
      </c>
      <c r="B37" s="222"/>
      <c r="C37" s="229"/>
    </row>
    <row r="38" spans="1:3">
      <c r="A38" s="244">
        <v>22</v>
      </c>
      <c r="B38" s="245" t="s">
        <v>469</v>
      </c>
      <c r="C38" s="366">
        <f t="shared" ref="C38" si="0">C35/C36</f>
        <v>7.9401878574810111E-2</v>
      </c>
    </row>
    <row r="39" spans="1:3">
      <c r="A39" s="221" t="s">
        <v>470</v>
      </c>
      <c r="B39" s="222"/>
      <c r="C39" s="229"/>
    </row>
    <row r="40" spans="1:3">
      <c r="A40" s="250" t="s">
        <v>471</v>
      </c>
      <c r="B40" s="231" t="s">
        <v>472</v>
      </c>
      <c r="C40" s="247"/>
    </row>
    <row r="41" spans="1:3" ht="22.8">
      <c r="A41" s="251" t="s">
        <v>473</v>
      </c>
      <c r="B41" s="225" t="s">
        <v>474</v>
      </c>
      <c r="C41" s="247"/>
    </row>
    <row r="43" spans="1:3">
      <c r="B43" s="220" t="s">
        <v>485</v>
      </c>
    </row>
  </sheetData>
  <pageMargins left="0.7" right="0.7" top="0.75" bottom="0.75" header="0.3" footer="0.3"/>
  <pageSetup paperSize="9" scale="7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85" zoomScaleNormal="85" zoomScaleSheetLayoutView="75" workbookViewId="0">
      <pane xSplit="2" ySplit="6" topLeftCell="C7" activePane="bottomRight" state="frozen"/>
      <selection activeCell="J37" sqref="J37"/>
      <selection pane="topRight" activeCell="J37" sqref="J37"/>
      <selection pane="bottomLeft" activeCell="J37" sqref="J37"/>
      <selection pane="bottomRight" activeCell="J37" sqref="J37"/>
    </sheetView>
  </sheetViews>
  <sheetFormatPr defaultColWidth="9.109375" defaultRowHeight="14.4"/>
  <cols>
    <col min="1" max="1" width="8.6640625" style="180"/>
    <col min="2" max="2" width="89.44140625" style="713" bestFit="1" customWidth="1"/>
    <col min="3" max="6" width="16.88671875" style="180" customWidth="1"/>
    <col min="7" max="7" width="16.44140625" style="180" bestFit="1" customWidth="1"/>
    <col min="8" max="16384" width="9.109375" style="671"/>
  </cols>
  <sheetData>
    <row r="1" spans="1:7">
      <c r="A1" s="180" t="s">
        <v>30</v>
      </c>
      <c r="B1" s="670" t="str">
        <f>'Info '!C2</f>
        <v>JSC "Liberty Bank"</v>
      </c>
    </row>
    <row r="2" spans="1:7">
      <c r="A2" s="180" t="s">
        <v>31</v>
      </c>
      <c r="B2" s="672">
        <f>'1. key ratios '!B2</f>
        <v>44834</v>
      </c>
    </row>
    <row r="4" spans="1:7" ht="15" thickBot="1">
      <c r="A4" s="180" t="s">
        <v>535</v>
      </c>
      <c r="B4" s="673" t="s">
        <v>496</v>
      </c>
    </row>
    <row r="5" spans="1:7">
      <c r="A5" s="674"/>
      <c r="B5" s="675"/>
      <c r="C5" s="776" t="s">
        <v>497</v>
      </c>
      <c r="D5" s="776"/>
      <c r="E5" s="776"/>
      <c r="F5" s="776"/>
      <c r="G5" s="777" t="s">
        <v>498</v>
      </c>
    </row>
    <row r="6" spans="1:7">
      <c r="A6" s="676"/>
      <c r="B6" s="677"/>
      <c r="C6" s="678" t="s">
        <v>499</v>
      </c>
      <c r="D6" s="679" t="s">
        <v>500</v>
      </c>
      <c r="E6" s="679" t="s">
        <v>501</v>
      </c>
      <c r="F6" s="679" t="s">
        <v>502</v>
      </c>
      <c r="G6" s="778"/>
    </row>
    <row r="7" spans="1:7">
      <c r="A7" s="680"/>
      <c r="B7" s="681" t="s">
        <v>503</v>
      </c>
      <c r="C7" s="682"/>
      <c r="D7" s="682"/>
      <c r="E7" s="682"/>
      <c r="F7" s="682"/>
      <c r="G7" s="683"/>
    </row>
    <row r="8" spans="1:7">
      <c r="A8" s="684">
        <v>1</v>
      </c>
      <c r="B8" s="685" t="s">
        <v>504</v>
      </c>
      <c r="C8" s="686">
        <f>SUM(C9:C10)</f>
        <v>284600702</v>
      </c>
      <c r="D8" s="686">
        <f>SUM(D9:D10)</f>
        <v>0</v>
      </c>
      <c r="E8" s="686">
        <f>SUM(E9:E10)</f>
        <v>0</v>
      </c>
      <c r="F8" s="686">
        <f>SUM(F9:F10)</f>
        <v>421835067</v>
      </c>
      <c r="G8" s="687">
        <f>SUM(G9:G10)</f>
        <v>706435768.55999994</v>
      </c>
    </row>
    <row r="9" spans="1:7">
      <c r="A9" s="684">
        <v>2</v>
      </c>
      <c r="B9" s="688" t="s">
        <v>505</v>
      </c>
      <c r="C9" s="686">
        <v>284600702</v>
      </c>
      <c r="D9" s="686"/>
      <c r="E9" s="686"/>
      <c r="F9" s="686">
        <v>60729972</v>
      </c>
      <c r="G9" s="687">
        <v>345330674</v>
      </c>
    </row>
    <row r="10" spans="1:7">
      <c r="A10" s="684">
        <v>3</v>
      </c>
      <c r="B10" s="688" t="s">
        <v>506</v>
      </c>
      <c r="C10" s="689"/>
      <c r="D10" s="689"/>
      <c r="E10" s="689"/>
      <c r="F10" s="686">
        <v>361105095</v>
      </c>
      <c r="G10" s="687">
        <v>361105094.56</v>
      </c>
    </row>
    <row r="11" spans="1:7" ht="14.4" customHeight="1">
      <c r="A11" s="684">
        <v>4</v>
      </c>
      <c r="B11" s="685" t="s">
        <v>507</v>
      </c>
      <c r="C11" s="686">
        <f t="shared" ref="C11:F11" si="0">SUM(C12:C13)</f>
        <v>663178379</v>
      </c>
      <c r="D11" s="686">
        <f>SUM(D12:D13)</f>
        <v>371662020</v>
      </c>
      <c r="E11" s="686">
        <f t="shared" si="0"/>
        <v>241078614</v>
      </c>
      <c r="F11" s="686">
        <f t="shared" si="0"/>
        <v>32955355</v>
      </c>
      <c r="G11" s="690">
        <f>SUM(G12:G13)</f>
        <v>1161238517</v>
      </c>
    </row>
    <row r="12" spans="1:7">
      <c r="A12" s="684">
        <v>5</v>
      </c>
      <c r="B12" s="688" t="s">
        <v>508</v>
      </c>
      <c r="C12" s="686">
        <v>523393266</v>
      </c>
      <c r="D12" s="691">
        <v>344655184</v>
      </c>
      <c r="E12" s="686">
        <v>231480042</v>
      </c>
      <c r="F12" s="686">
        <v>26696690</v>
      </c>
      <c r="G12" s="690">
        <v>1069913924</v>
      </c>
    </row>
    <row r="13" spans="1:7">
      <c r="A13" s="684">
        <v>6</v>
      </c>
      <c r="B13" s="688" t="s">
        <v>509</v>
      </c>
      <c r="C13" s="686">
        <v>139785113</v>
      </c>
      <c r="D13" s="691">
        <v>27006836</v>
      </c>
      <c r="E13" s="686">
        <v>9598572</v>
      </c>
      <c r="F13" s="686">
        <v>6258665</v>
      </c>
      <c r="G13" s="690">
        <v>91324593</v>
      </c>
    </row>
    <row r="14" spans="1:7">
      <c r="A14" s="684">
        <v>7</v>
      </c>
      <c r="B14" s="685" t="s">
        <v>510</v>
      </c>
      <c r="C14" s="686">
        <v>812794869</v>
      </c>
      <c r="D14" s="686">
        <v>343085692</v>
      </c>
      <c r="E14" s="686">
        <v>123060326</v>
      </c>
      <c r="F14" s="686">
        <v>27350978</v>
      </c>
      <c r="G14" s="690">
        <v>518344364</v>
      </c>
    </row>
    <row r="15" spans="1:7" ht="41.4">
      <c r="A15" s="684">
        <v>8</v>
      </c>
      <c r="B15" s="688" t="s">
        <v>511</v>
      </c>
      <c r="C15" s="686">
        <v>776580812</v>
      </c>
      <c r="D15" s="692">
        <v>109696614</v>
      </c>
      <c r="E15" s="686">
        <v>93099174</v>
      </c>
      <c r="F15" s="686">
        <v>27350978</v>
      </c>
      <c r="G15" s="690">
        <v>503363788</v>
      </c>
    </row>
    <row r="16" spans="1:7" ht="27.6">
      <c r="A16" s="684">
        <v>9</v>
      </c>
      <c r="B16" s="688" t="s">
        <v>512</v>
      </c>
      <c r="C16" s="686">
        <v>36214057</v>
      </c>
      <c r="D16" s="692">
        <v>233389079</v>
      </c>
      <c r="E16" s="686">
        <v>29961152</v>
      </c>
      <c r="F16" s="686" t="s">
        <v>762</v>
      </c>
      <c r="G16" s="690">
        <v>14980576</v>
      </c>
    </row>
    <row r="17" spans="1:7">
      <c r="A17" s="684">
        <v>10</v>
      </c>
      <c r="B17" s="685" t="s">
        <v>513</v>
      </c>
      <c r="C17" s="686"/>
      <c r="D17" s="691"/>
      <c r="E17" s="686"/>
      <c r="F17" s="686"/>
      <c r="G17" s="687"/>
    </row>
    <row r="18" spans="1:7">
      <c r="A18" s="684">
        <v>11</v>
      </c>
      <c r="B18" s="685" t="s">
        <v>514</v>
      </c>
      <c r="C18" s="686">
        <f>SUM(C19:C20)</f>
        <v>28738316.66</v>
      </c>
      <c r="D18" s="691">
        <f>SUM(D19:D20)</f>
        <v>65815936.68</v>
      </c>
      <c r="E18" s="686">
        <f t="shared" ref="E18" si="1">SUM(E19:E20)</f>
        <v>9574943.75</v>
      </c>
      <c r="F18" s="686">
        <f>SUM(F19:F20)</f>
        <v>56987289.649999999</v>
      </c>
      <c r="G18" s="687">
        <f>SUM(G19:G20)</f>
        <v>0</v>
      </c>
    </row>
    <row r="19" spans="1:7">
      <c r="A19" s="684">
        <v>12</v>
      </c>
      <c r="B19" s="688" t="s">
        <v>515</v>
      </c>
      <c r="C19" s="689"/>
      <c r="D19" s="691">
        <v>38837</v>
      </c>
      <c r="E19" s="686" t="s">
        <v>762</v>
      </c>
      <c r="F19" s="686" t="s">
        <v>762</v>
      </c>
      <c r="G19" s="687">
        <v>0</v>
      </c>
    </row>
    <row r="20" spans="1:7">
      <c r="A20" s="684">
        <v>13</v>
      </c>
      <c r="B20" s="688" t="s">
        <v>516</v>
      </c>
      <c r="C20" s="686">
        <v>28738316.66</v>
      </c>
      <c r="D20" s="686">
        <v>65777099.68</v>
      </c>
      <c r="E20" s="686">
        <v>9574943.75</v>
      </c>
      <c r="F20" s="686">
        <v>56987289.649999999</v>
      </c>
      <c r="G20" s="687">
        <v>0</v>
      </c>
    </row>
    <row r="21" spans="1:7">
      <c r="A21" s="693">
        <v>14</v>
      </c>
      <c r="B21" s="694" t="s">
        <v>517</v>
      </c>
      <c r="C21" s="689"/>
      <c r="D21" s="689"/>
      <c r="E21" s="689"/>
      <c r="F21" s="689"/>
      <c r="G21" s="695">
        <f>SUM(G8,G11,G14,G17,G18)</f>
        <v>2386018649.5599999</v>
      </c>
    </row>
    <row r="22" spans="1:7">
      <c r="A22" s="696"/>
      <c r="B22" s="697" t="s">
        <v>518</v>
      </c>
      <c r="C22" s="698"/>
      <c r="D22" s="699"/>
      <c r="E22" s="698"/>
      <c r="F22" s="698"/>
      <c r="G22" s="700"/>
    </row>
    <row r="23" spans="1:7">
      <c r="A23" s="684">
        <v>15</v>
      </c>
      <c r="B23" s="685" t="s">
        <v>519</v>
      </c>
      <c r="C23" s="701">
        <v>784673778</v>
      </c>
      <c r="D23" s="702">
        <v>216353650</v>
      </c>
      <c r="E23" s="701" t="s">
        <v>762</v>
      </c>
      <c r="F23" s="701" t="s">
        <v>762</v>
      </c>
      <c r="G23" s="687">
        <v>31459830</v>
      </c>
    </row>
    <row r="24" spans="1:7">
      <c r="A24" s="684">
        <v>16</v>
      </c>
      <c r="B24" s="685" t="s">
        <v>520</v>
      </c>
      <c r="C24" s="686">
        <f>SUM(C25:C27,C29,C31)</f>
        <v>2950849</v>
      </c>
      <c r="D24" s="691">
        <f t="shared" ref="D24:F24" si="2">SUM(D25:D27,D29,D31)</f>
        <v>604298467.59000003</v>
      </c>
      <c r="E24" s="686">
        <f t="shared" si="2"/>
        <v>297550976</v>
      </c>
      <c r="F24" s="686">
        <f t="shared" si="2"/>
        <v>1205229589</v>
      </c>
      <c r="G24" s="687">
        <f>SUM(G25:G27,G29,G31)</f>
        <v>1423340560</v>
      </c>
    </row>
    <row r="25" spans="1:7">
      <c r="A25" s="684">
        <v>17</v>
      </c>
      <c r="B25" s="688" t="s">
        <v>521</v>
      </c>
      <c r="C25" s="686">
        <v>0</v>
      </c>
      <c r="D25" s="691">
        <v>0</v>
      </c>
      <c r="E25" s="686">
        <v>0</v>
      </c>
      <c r="F25" s="686">
        <v>0</v>
      </c>
      <c r="G25" s="687"/>
    </row>
    <row r="26" spans="1:7" ht="27.6">
      <c r="A26" s="684">
        <v>18</v>
      </c>
      <c r="B26" s="688" t="s">
        <v>522</v>
      </c>
      <c r="C26" s="686">
        <v>2950849</v>
      </c>
      <c r="D26" s="692">
        <v>17871602.59</v>
      </c>
      <c r="E26" s="686">
        <v>23346176</v>
      </c>
      <c r="F26" s="686">
        <v>6570885</v>
      </c>
      <c r="G26" s="687">
        <v>20924713</v>
      </c>
    </row>
    <row r="27" spans="1:7">
      <c r="A27" s="684">
        <v>19</v>
      </c>
      <c r="B27" s="688" t="s">
        <v>523</v>
      </c>
      <c r="C27" s="686"/>
      <c r="D27" s="691">
        <v>548284793</v>
      </c>
      <c r="E27" s="686">
        <v>244182870</v>
      </c>
      <c r="F27" s="686">
        <v>954907306</v>
      </c>
      <c r="G27" s="687">
        <v>1207905041</v>
      </c>
    </row>
    <row r="28" spans="1:7">
      <c r="A28" s="684">
        <v>20</v>
      </c>
      <c r="B28" s="703" t="s">
        <v>524</v>
      </c>
      <c r="C28" s="686"/>
      <c r="D28" s="691">
        <v>0</v>
      </c>
      <c r="E28" s="686">
        <v>0</v>
      </c>
      <c r="F28" s="686">
        <v>0</v>
      </c>
      <c r="G28" s="687">
        <v>0</v>
      </c>
    </row>
    <row r="29" spans="1:7">
      <c r="A29" s="684">
        <v>21</v>
      </c>
      <c r="B29" s="688" t="s">
        <v>525</v>
      </c>
      <c r="C29" s="686"/>
      <c r="D29" s="691">
        <v>35735148</v>
      </c>
      <c r="E29" s="686">
        <v>30226591</v>
      </c>
      <c r="F29" s="686">
        <v>233799417</v>
      </c>
      <c r="G29" s="687">
        <v>184950491</v>
      </c>
    </row>
    <row r="30" spans="1:7">
      <c r="A30" s="684">
        <v>22</v>
      </c>
      <c r="B30" s="703" t="s">
        <v>524</v>
      </c>
      <c r="C30" s="686"/>
      <c r="D30" s="691">
        <v>35735148</v>
      </c>
      <c r="E30" s="686">
        <v>30226591</v>
      </c>
      <c r="F30" s="686">
        <v>233799417</v>
      </c>
      <c r="G30" s="687">
        <v>184950491</v>
      </c>
    </row>
    <row r="31" spans="1:7">
      <c r="A31" s="684">
        <v>23</v>
      </c>
      <c r="B31" s="688" t="s">
        <v>526</v>
      </c>
      <c r="C31" s="686"/>
      <c r="D31" s="692">
        <v>2406924</v>
      </c>
      <c r="E31" s="686">
        <v>-204661</v>
      </c>
      <c r="F31" s="686">
        <v>9951981</v>
      </c>
      <c r="G31" s="687">
        <v>9560315</v>
      </c>
    </row>
    <row r="32" spans="1:7">
      <c r="A32" s="684">
        <v>24</v>
      </c>
      <c r="B32" s="685" t="s">
        <v>527</v>
      </c>
      <c r="C32" s="686">
        <v>0</v>
      </c>
      <c r="D32" s="691">
        <v>0</v>
      </c>
      <c r="E32" s="686">
        <v>0</v>
      </c>
      <c r="F32" s="686">
        <v>0</v>
      </c>
      <c r="G32" s="687"/>
    </row>
    <row r="33" spans="1:7">
      <c r="A33" s="684">
        <v>25</v>
      </c>
      <c r="B33" s="685" t="s">
        <v>528</v>
      </c>
      <c r="C33" s="686">
        <f>SUM(C34:C35)</f>
        <v>148227735</v>
      </c>
      <c r="D33" s="686">
        <f>SUM(D34:D35)</f>
        <v>84896772</v>
      </c>
      <c r="E33" s="686">
        <f>SUM(E34:E35)</f>
        <v>9656300</v>
      </c>
      <c r="F33" s="686">
        <f>SUM(F34:F35)</f>
        <v>101145163</v>
      </c>
      <c r="G33" s="687">
        <f>SUM(G34:G35)</f>
        <v>296662143.32999998</v>
      </c>
    </row>
    <row r="34" spans="1:7">
      <c r="A34" s="684">
        <v>26</v>
      </c>
      <c r="B34" s="688" t="s">
        <v>529</v>
      </c>
      <c r="C34" s="689"/>
      <c r="D34" s="691">
        <v>25418</v>
      </c>
      <c r="E34" s="686" t="s">
        <v>762</v>
      </c>
      <c r="F34" s="686" t="s">
        <v>762</v>
      </c>
      <c r="G34" s="687">
        <v>25418.25</v>
      </c>
    </row>
    <row r="35" spans="1:7">
      <c r="A35" s="684">
        <v>27</v>
      </c>
      <c r="B35" s="688" t="s">
        <v>530</v>
      </c>
      <c r="C35" s="686">
        <v>148227735</v>
      </c>
      <c r="D35" s="691">
        <v>84871354</v>
      </c>
      <c r="E35" s="686">
        <v>9656300</v>
      </c>
      <c r="F35" s="686">
        <v>101145163</v>
      </c>
      <c r="G35" s="687">
        <v>296636725.07999998</v>
      </c>
    </row>
    <row r="36" spans="1:7">
      <c r="A36" s="684">
        <v>28</v>
      </c>
      <c r="B36" s="685" t="s">
        <v>531</v>
      </c>
      <c r="C36" s="686">
        <v>142775186</v>
      </c>
      <c r="D36" s="691">
        <v>24270824</v>
      </c>
      <c r="E36" s="686">
        <v>6343125</v>
      </c>
      <c r="F36" s="686">
        <v>14748099</v>
      </c>
      <c r="G36" s="687">
        <v>12412369.16</v>
      </c>
    </row>
    <row r="37" spans="1:7">
      <c r="A37" s="693">
        <v>29</v>
      </c>
      <c r="B37" s="694" t="s">
        <v>532</v>
      </c>
      <c r="C37" s="689"/>
      <c r="D37" s="689"/>
      <c r="E37" s="689"/>
      <c r="F37" s="689"/>
      <c r="G37" s="695">
        <f>SUM(G23:G24,G32:G33,G36)</f>
        <v>1763874902.49</v>
      </c>
    </row>
    <row r="38" spans="1:7">
      <c r="A38" s="680"/>
      <c r="B38" s="704"/>
      <c r="C38" s="705"/>
      <c r="D38" s="705"/>
      <c r="E38" s="705"/>
      <c r="F38" s="705"/>
      <c r="G38" s="706"/>
    </row>
    <row r="39" spans="1:7" ht="15" thickBot="1">
      <c r="A39" s="707">
        <v>30</v>
      </c>
      <c r="B39" s="708" t="s">
        <v>533</v>
      </c>
      <c r="C39" s="709"/>
      <c r="D39" s="710"/>
      <c r="E39" s="710"/>
      <c r="F39" s="711"/>
      <c r="G39" s="712">
        <f>IFERROR(G21/G37,0)</f>
        <v>1.3527142124374816</v>
      </c>
    </row>
    <row r="42" spans="1:7" ht="27.6">
      <c r="B42" s="713" t="s">
        <v>534</v>
      </c>
    </row>
  </sheetData>
  <mergeCells count="2">
    <mergeCell ref="C5:F5"/>
    <mergeCell ref="G5:G6"/>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zoomScaleNormal="100" workbookViewId="0">
      <pane xSplit="1" ySplit="5" topLeftCell="B6" activePane="bottomRight" state="frozen"/>
      <selection activeCell="J37" sqref="J37"/>
      <selection pane="topRight" activeCell="J37" sqref="J37"/>
      <selection pane="bottomLeft" activeCell="J37" sqref="J37"/>
      <selection pane="bottomRight" activeCell="J37" sqref="J37"/>
    </sheetView>
  </sheetViews>
  <sheetFormatPr defaultColWidth="9.109375" defaultRowHeight="12"/>
  <cols>
    <col min="1" max="1" width="9.5546875" style="451" bestFit="1" customWidth="1"/>
    <col min="2" max="2" width="67.88671875" style="451" customWidth="1"/>
    <col min="3" max="3" width="12.6640625" style="543" customWidth="1"/>
    <col min="4" max="7" width="12.6640625" style="544" customWidth="1"/>
    <col min="8" max="9" width="6.6640625" style="452" customWidth="1"/>
    <col min="10" max="16384" width="9.109375" style="452"/>
  </cols>
  <sheetData>
    <row r="1" spans="1:8">
      <c r="A1" s="527" t="s">
        <v>30</v>
      </c>
      <c r="B1" s="451" t="str">
        <f>'Info '!C2</f>
        <v>JSC "Liberty Bank"</v>
      </c>
    </row>
    <row r="2" spans="1:8">
      <c r="A2" s="527" t="s">
        <v>31</v>
      </c>
      <c r="B2" s="528">
        <v>44834</v>
      </c>
      <c r="C2" s="545"/>
      <c r="D2" s="546"/>
      <c r="E2" s="546"/>
      <c r="F2" s="546"/>
      <c r="G2" s="546"/>
      <c r="H2" s="454"/>
    </row>
    <row r="3" spans="1:8">
      <c r="A3" s="527"/>
      <c r="B3" s="455"/>
      <c r="C3" s="545"/>
      <c r="D3" s="546"/>
      <c r="E3" s="546"/>
      <c r="F3" s="546"/>
      <c r="G3" s="546"/>
      <c r="H3" s="454"/>
    </row>
    <row r="4" spans="1:8" ht="12.6" thickBot="1">
      <c r="A4" s="529" t="s">
        <v>139</v>
      </c>
      <c r="B4" s="530" t="s">
        <v>138</v>
      </c>
      <c r="C4" s="547"/>
      <c r="D4" s="547"/>
      <c r="E4" s="547"/>
      <c r="F4" s="547"/>
      <c r="G4" s="547"/>
      <c r="H4" s="454"/>
    </row>
    <row r="5" spans="1:8">
      <c r="A5" s="622" t="s">
        <v>6</v>
      </c>
      <c r="B5" s="532"/>
      <c r="C5" s="548" t="str">
        <f>INT((MONTH($B$2))/3)&amp;"Q"&amp;"-"&amp;YEAR($B$2)</f>
        <v>3Q-2022</v>
      </c>
      <c r="D5" s="548" t="str">
        <f>IF(INT(MONTH($B$2))=3, "4"&amp;"Q"&amp;"-"&amp;YEAR($B$2)-1, IF(INT(MONTH($B$2))=6, "1"&amp;"Q"&amp;"-"&amp;YEAR($B$2), IF(INT(MONTH($B$2))=9, "2"&amp;"Q"&amp;"-"&amp;YEAR($B$2),IF(INT(MONTH($B$2))=12, "3"&amp;"Q"&amp;"-"&amp;YEAR($B$2), 0))))</f>
        <v>2Q-2022</v>
      </c>
      <c r="E5" s="548" t="str">
        <f>IF(INT(MONTH($B$2))=3, "3"&amp;"Q"&amp;"-"&amp;YEAR($B$2)-1, IF(INT(MONTH($B$2))=6, "4"&amp;"Q"&amp;"-"&amp;YEAR($B$2)-1, IF(INT(MONTH($B$2))=9, "1"&amp;"Q"&amp;"-"&amp;YEAR($B$2),IF(INT(MONTH($B$2))=12, "2"&amp;"Q"&amp;"-"&amp;YEAR($B$2), 0))))</f>
        <v>1Q-2022</v>
      </c>
      <c r="F5" s="548" t="str">
        <f>IF(INT(MONTH($B$2))=3, "2"&amp;"Q"&amp;"-"&amp;YEAR($B$2)-1, IF(INT(MONTH($B$2))=6, "3"&amp;"Q"&amp;"-"&amp;YEAR($B$2)-1, IF(INT(MONTH($B$2))=9, "4"&amp;"Q"&amp;"-"&amp;YEAR($B$2)-1,IF(INT(MONTH($B$2))=12, "1"&amp;"Q"&amp;"-"&amp;YEAR($B$2), 0))))</f>
        <v>4Q-2021</v>
      </c>
      <c r="G5" s="549" t="str">
        <f>IF(INT(MONTH($B$2))=3, "1"&amp;"Q"&amp;"-"&amp;YEAR($B$2)-1, IF(INT(MONTH($B$2))=6, "2"&amp;"Q"&amp;"-"&amp;YEAR($B$2)-1, IF(INT(MONTH($B$2))=9, "3"&amp;"Q"&amp;"-"&amp;YEAR($B$2)-1,IF(INT(MONTH($B$2))=12, "4"&amp;"Q"&amp;"-"&amp;YEAR($B$2)-1, 0))))</f>
        <v>3Q-2021</v>
      </c>
    </row>
    <row r="6" spans="1:8">
      <c r="A6" s="623"/>
      <c r="B6" s="624" t="s">
        <v>137</v>
      </c>
      <c r="C6" s="550"/>
      <c r="D6" s="550"/>
      <c r="E6" s="550"/>
      <c r="F6" s="550"/>
      <c r="G6" s="551"/>
    </row>
    <row r="7" spans="1:8">
      <c r="A7" s="533"/>
      <c r="B7" s="625" t="s">
        <v>135</v>
      </c>
      <c r="C7" s="550"/>
      <c r="D7" s="550"/>
      <c r="E7" s="550"/>
      <c r="F7" s="550"/>
      <c r="G7" s="551"/>
    </row>
    <row r="8" spans="1:8">
      <c r="A8" s="534">
        <v>1</v>
      </c>
      <c r="B8" s="626" t="s">
        <v>486</v>
      </c>
      <c r="C8" s="552">
        <v>280035311.68626857</v>
      </c>
      <c r="D8" s="552">
        <v>261959760.4962686</v>
      </c>
      <c r="E8" s="552">
        <v>257291648.56626862</v>
      </c>
      <c r="F8" s="553">
        <v>239971504.78626859</v>
      </c>
      <c r="G8" s="554">
        <v>238023901.9962686</v>
      </c>
    </row>
    <row r="9" spans="1:8">
      <c r="A9" s="534">
        <v>2</v>
      </c>
      <c r="B9" s="626" t="s">
        <v>487</v>
      </c>
      <c r="C9" s="552">
        <v>284600695.68626857</v>
      </c>
      <c r="D9" s="552">
        <v>266525144.4962686</v>
      </c>
      <c r="E9" s="552">
        <v>261857032.56626862</v>
      </c>
      <c r="F9" s="553">
        <v>244536888.78626859</v>
      </c>
      <c r="G9" s="554">
        <v>242589285.9962686</v>
      </c>
    </row>
    <row r="10" spans="1:8">
      <c r="A10" s="534">
        <v>3</v>
      </c>
      <c r="B10" s="626" t="s">
        <v>244</v>
      </c>
      <c r="C10" s="552">
        <v>373535018.1003955</v>
      </c>
      <c r="D10" s="552">
        <v>357475246.29588574</v>
      </c>
      <c r="E10" s="552">
        <v>357374745.26492977</v>
      </c>
      <c r="F10" s="553">
        <v>342241352.30439878</v>
      </c>
      <c r="G10" s="554">
        <v>334343588.30781436</v>
      </c>
    </row>
    <row r="11" spans="1:8">
      <c r="A11" s="534">
        <v>4</v>
      </c>
      <c r="B11" s="626" t="s">
        <v>489</v>
      </c>
      <c r="C11" s="552">
        <v>214071352.81630436</v>
      </c>
      <c r="D11" s="552">
        <v>209656602.6212883</v>
      </c>
      <c r="E11" s="552">
        <v>205689770.97112733</v>
      </c>
      <c r="F11" s="553">
        <v>172250479.98657721</v>
      </c>
      <c r="G11" s="554">
        <v>156018979.0075385</v>
      </c>
    </row>
    <row r="12" spans="1:8">
      <c r="A12" s="534">
        <v>5</v>
      </c>
      <c r="B12" s="626" t="s">
        <v>490</v>
      </c>
      <c r="C12" s="552">
        <v>252043780.11129794</v>
      </c>
      <c r="D12" s="552">
        <v>246912400.42263395</v>
      </c>
      <c r="E12" s="552">
        <v>242241418.20619667</v>
      </c>
      <c r="F12" s="553">
        <v>218094305.47138554</v>
      </c>
      <c r="G12" s="554">
        <v>199262143.70308921</v>
      </c>
    </row>
    <row r="13" spans="1:8">
      <c r="A13" s="534">
        <v>6</v>
      </c>
      <c r="B13" s="626" t="s">
        <v>488</v>
      </c>
      <c r="C13" s="552">
        <v>357498213.25870812</v>
      </c>
      <c r="D13" s="552">
        <v>337282930.35687166</v>
      </c>
      <c r="E13" s="552">
        <v>330837182.62162507</v>
      </c>
      <c r="F13" s="553">
        <v>323604575.02258646</v>
      </c>
      <c r="G13" s="554">
        <v>298191777.33516836</v>
      </c>
    </row>
    <row r="14" spans="1:8">
      <c r="A14" s="533"/>
      <c r="B14" s="624" t="s">
        <v>492</v>
      </c>
      <c r="C14" s="550"/>
      <c r="D14" s="550"/>
      <c r="E14" s="550"/>
      <c r="F14" s="550"/>
      <c r="G14" s="551"/>
    </row>
    <row r="15" spans="1:8" ht="15" customHeight="1">
      <c r="A15" s="534">
        <v>7</v>
      </c>
      <c r="B15" s="626" t="s">
        <v>491</v>
      </c>
      <c r="C15" s="555">
        <v>2673360965.4964042</v>
      </c>
      <c r="D15" s="555">
        <v>2612920173.5186205</v>
      </c>
      <c r="E15" s="555">
        <v>2563491446.6701388</v>
      </c>
      <c r="F15" s="553">
        <v>2319960140.7254109</v>
      </c>
      <c r="G15" s="554">
        <v>2197094474.9561591</v>
      </c>
    </row>
    <row r="16" spans="1:8">
      <c r="A16" s="533"/>
      <c r="B16" s="624" t="s">
        <v>493</v>
      </c>
      <c r="C16" s="550"/>
      <c r="D16" s="550"/>
      <c r="E16" s="550"/>
      <c r="F16" s="550"/>
      <c r="G16" s="551"/>
    </row>
    <row r="17" spans="1:7" s="535" customFormat="1">
      <c r="A17" s="534"/>
      <c r="B17" s="625" t="s">
        <v>477</v>
      </c>
      <c r="C17" s="550"/>
      <c r="D17" s="550"/>
      <c r="E17" s="550"/>
      <c r="F17" s="550"/>
      <c r="G17" s="551"/>
    </row>
    <row r="18" spans="1:7">
      <c r="A18" s="531">
        <v>8</v>
      </c>
      <c r="B18" s="626" t="s">
        <v>486</v>
      </c>
      <c r="C18" s="556">
        <v>0.10475028075165678</v>
      </c>
      <c r="D18" s="556">
        <v>0.10025555436066283</v>
      </c>
      <c r="E18" s="556">
        <v>0.10036766414823775</v>
      </c>
      <c r="F18" s="557">
        <v>0.10343777057791764</v>
      </c>
      <c r="G18" s="558">
        <v>0.10833576102867316</v>
      </c>
    </row>
    <row r="19" spans="1:7" ht="15" customHeight="1">
      <c r="A19" s="531">
        <v>9</v>
      </c>
      <c r="B19" s="626" t="s">
        <v>487</v>
      </c>
      <c r="C19" s="556">
        <v>0.10645801272609753</v>
      </c>
      <c r="D19" s="556">
        <v>0.10200278875621351</v>
      </c>
      <c r="E19" s="556">
        <v>0.10214858836623357</v>
      </c>
      <c r="F19" s="557">
        <v>0.10540564231840906</v>
      </c>
      <c r="G19" s="558">
        <v>0.11041367986741181</v>
      </c>
    </row>
    <row r="20" spans="1:7">
      <c r="A20" s="531">
        <v>10</v>
      </c>
      <c r="B20" s="626" t="s">
        <v>244</v>
      </c>
      <c r="C20" s="556">
        <v>0.13972487177055623</v>
      </c>
      <c r="D20" s="556">
        <v>0.1368106266386627</v>
      </c>
      <c r="E20" s="556">
        <v>0.13940937689850444</v>
      </c>
      <c r="F20" s="557">
        <v>0.14752035877538219</v>
      </c>
      <c r="G20" s="558">
        <v>0.15217533525247515</v>
      </c>
    </row>
    <row r="21" spans="1:7">
      <c r="A21" s="531">
        <v>11</v>
      </c>
      <c r="B21" s="626" t="s">
        <v>489</v>
      </c>
      <c r="C21" s="556">
        <v>8.0075738210890812E-2</v>
      </c>
      <c r="D21" s="556">
        <v>8.023842624283456E-2</v>
      </c>
      <c r="E21" s="556">
        <v>8.0238134298559555E-2</v>
      </c>
      <c r="F21" s="557">
        <v>7.4247172165948297E-2</v>
      </c>
      <c r="G21" s="558">
        <v>7.1011502138819821E-2</v>
      </c>
    </row>
    <row r="22" spans="1:7">
      <c r="A22" s="531">
        <v>12</v>
      </c>
      <c r="B22" s="626" t="s">
        <v>490</v>
      </c>
      <c r="C22" s="556">
        <v>9.42797412561521E-2</v>
      </c>
      <c r="D22" s="556">
        <v>9.4496725512335816E-2</v>
      </c>
      <c r="E22" s="556">
        <v>9.4496675040931954E-2</v>
      </c>
      <c r="F22" s="557">
        <v>9.4007781272996901E-2</v>
      </c>
      <c r="G22" s="558">
        <v>9.0693479945629235E-2</v>
      </c>
    </row>
    <row r="23" spans="1:7">
      <c r="A23" s="531">
        <v>13</v>
      </c>
      <c r="B23" s="626" t="s">
        <v>488</v>
      </c>
      <c r="C23" s="556">
        <v>0.13372612897126143</v>
      </c>
      <c r="D23" s="556">
        <v>0.12908275337882918</v>
      </c>
      <c r="E23" s="556">
        <v>0.12905726018761163</v>
      </c>
      <c r="F23" s="557">
        <v>0.13948712710271005</v>
      </c>
      <c r="G23" s="558">
        <v>0.13572096272333417</v>
      </c>
    </row>
    <row r="24" spans="1:7">
      <c r="A24" s="533"/>
      <c r="B24" s="624" t="s">
        <v>134</v>
      </c>
      <c r="C24" s="550"/>
      <c r="D24" s="550"/>
      <c r="E24" s="550"/>
      <c r="F24" s="550"/>
      <c r="G24" s="551"/>
    </row>
    <row r="25" spans="1:7" ht="15" customHeight="1">
      <c r="A25" s="536">
        <v>14</v>
      </c>
      <c r="B25" s="626" t="s">
        <v>133</v>
      </c>
      <c r="C25" s="559">
        <v>0.13056507788291391</v>
      </c>
      <c r="D25" s="559">
        <v>0.12960200470649397</v>
      </c>
      <c r="E25" s="559">
        <v>0.12636137886196666</v>
      </c>
      <c r="F25" s="560">
        <v>0.12641573908910886</v>
      </c>
      <c r="G25" s="561">
        <v>0.12618266306123194</v>
      </c>
    </row>
    <row r="26" spans="1:7">
      <c r="A26" s="536">
        <v>15</v>
      </c>
      <c r="B26" s="626" t="s">
        <v>132</v>
      </c>
      <c r="C26" s="559">
        <v>5.6522761594439662E-2</v>
      </c>
      <c r="D26" s="559">
        <v>5.5893841202192922E-2</v>
      </c>
      <c r="E26" s="559">
        <v>5.3825197506293616E-2</v>
      </c>
      <c r="F26" s="560">
        <v>5.0859263758845752E-2</v>
      </c>
      <c r="G26" s="561">
        <v>5.03500838788783E-2</v>
      </c>
    </row>
    <row r="27" spans="1:7">
      <c r="A27" s="536">
        <v>16</v>
      </c>
      <c r="B27" s="626" t="s">
        <v>131</v>
      </c>
      <c r="C27" s="559">
        <v>3.7051874267855577E-2</v>
      </c>
      <c r="D27" s="559">
        <v>3.5070808521089035E-2</v>
      </c>
      <c r="E27" s="559">
        <v>4.3288134083159006E-2</v>
      </c>
      <c r="F27" s="560">
        <v>2.9183784673646813E-2</v>
      </c>
      <c r="G27" s="561">
        <v>2.7258008888371776E-2</v>
      </c>
    </row>
    <row r="28" spans="1:7">
      <c r="A28" s="536">
        <v>17</v>
      </c>
      <c r="B28" s="626" t="s">
        <v>130</v>
      </c>
      <c r="C28" s="559">
        <v>7.4042316288474283E-2</v>
      </c>
      <c r="D28" s="559">
        <v>7.3708163504301052E-2</v>
      </c>
      <c r="E28" s="559">
        <v>7.2536181355673024E-2</v>
      </c>
      <c r="F28" s="560">
        <v>7.5556475330263106E-2</v>
      </c>
      <c r="G28" s="561">
        <v>7.5832579182353629E-2</v>
      </c>
    </row>
    <row r="29" spans="1:7">
      <c r="A29" s="536">
        <v>18</v>
      </c>
      <c r="B29" s="626" t="s">
        <v>270</v>
      </c>
      <c r="C29" s="559">
        <v>1.6341843620548968E-2</v>
      </c>
      <c r="D29" s="559">
        <v>1.3047121113516526E-2</v>
      </c>
      <c r="E29" s="559">
        <v>2.1494478910313107E-2</v>
      </c>
      <c r="F29" s="560">
        <v>1.5650111382072847E-2</v>
      </c>
      <c r="G29" s="561">
        <v>1.7169904353683277E-2</v>
      </c>
    </row>
    <row r="30" spans="1:7">
      <c r="A30" s="536">
        <v>19</v>
      </c>
      <c r="B30" s="626" t="s">
        <v>271</v>
      </c>
      <c r="C30" s="559">
        <v>0.14921590776721108</v>
      </c>
      <c r="D30" s="559">
        <v>0.11779523122363592</v>
      </c>
      <c r="E30" s="559">
        <v>0.19026897779628676</v>
      </c>
      <c r="F30" s="560">
        <v>0.14264495317105955</v>
      </c>
      <c r="G30" s="561">
        <v>0.15706547598147924</v>
      </c>
    </row>
    <row r="31" spans="1:7">
      <c r="A31" s="533"/>
      <c r="B31" s="624" t="s">
        <v>350</v>
      </c>
      <c r="C31" s="562"/>
      <c r="D31" s="562"/>
      <c r="E31" s="562"/>
      <c r="F31" s="562"/>
      <c r="G31" s="563"/>
    </row>
    <row r="32" spans="1:7">
      <c r="A32" s="536">
        <v>20</v>
      </c>
      <c r="B32" s="626" t="s">
        <v>129</v>
      </c>
      <c r="C32" s="559">
        <v>4.7586498369459301E-2</v>
      </c>
      <c r="D32" s="559">
        <v>5.1169773345499846E-2</v>
      </c>
      <c r="E32" s="559">
        <v>6.1556160143643242E-2</v>
      </c>
      <c r="F32" s="560">
        <v>7.3078160842098699E-2</v>
      </c>
      <c r="G32" s="561">
        <v>7.1623122248014121E-2</v>
      </c>
    </row>
    <row r="33" spans="1:7" ht="15" customHeight="1">
      <c r="A33" s="536">
        <v>21</v>
      </c>
      <c r="B33" s="626" t="s">
        <v>128</v>
      </c>
      <c r="C33" s="559">
        <v>5.4558766291408649E-2</v>
      </c>
      <c r="D33" s="559">
        <v>5.5314525759976703E-2</v>
      </c>
      <c r="E33" s="559">
        <v>6.271596140199745E-2</v>
      </c>
      <c r="F33" s="560">
        <v>7.1055190258693876E-2</v>
      </c>
      <c r="G33" s="561">
        <v>6.8301162038513039E-2</v>
      </c>
    </row>
    <row r="34" spans="1:7">
      <c r="A34" s="536">
        <v>22</v>
      </c>
      <c r="B34" s="626" t="s">
        <v>127</v>
      </c>
      <c r="C34" s="559">
        <v>0.20666676707305584</v>
      </c>
      <c r="D34" s="559">
        <v>0.21107742912215563</v>
      </c>
      <c r="E34" s="559">
        <v>0.21752848260821303</v>
      </c>
      <c r="F34" s="560">
        <v>0.21381958380525767</v>
      </c>
      <c r="G34" s="561">
        <v>0.21148665605155667</v>
      </c>
    </row>
    <row r="35" spans="1:7" ht="15" customHeight="1">
      <c r="A35" s="536">
        <v>23</v>
      </c>
      <c r="B35" s="626" t="s">
        <v>126</v>
      </c>
      <c r="C35" s="559">
        <v>0.26352698808129177</v>
      </c>
      <c r="D35" s="559">
        <v>0.25463692332198445</v>
      </c>
      <c r="E35" s="559">
        <v>0.24941719926120537</v>
      </c>
      <c r="F35" s="560">
        <v>0.2842838265501757</v>
      </c>
      <c r="G35" s="561">
        <v>0.26249487475197197</v>
      </c>
    </row>
    <row r="36" spans="1:7">
      <c r="A36" s="536">
        <v>24</v>
      </c>
      <c r="B36" s="626" t="s">
        <v>125</v>
      </c>
      <c r="C36" s="559">
        <v>0.20769369317380149</v>
      </c>
      <c r="D36" s="559">
        <v>0.17262708286225306</v>
      </c>
      <c r="E36" s="559">
        <v>0.1525499731519582</v>
      </c>
      <c r="F36" s="560">
        <v>0.18052857783808282</v>
      </c>
      <c r="G36" s="561">
        <v>0.12805845894516912</v>
      </c>
    </row>
    <row r="37" spans="1:7" ht="15" customHeight="1">
      <c r="A37" s="533"/>
      <c r="B37" s="624" t="s">
        <v>351</v>
      </c>
      <c r="C37" s="562"/>
      <c r="D37" s="562"/>
      <c r="E37" s="562"/>
      <c r="F37" s="562"/>
      <c r="G37" s="563"/>
    </row>
    <row r="38" spans="1:7" ht="15" customHeight="1">
      <c r="A38" s="536">
        <v>25</v>
      </c>
      <c r="B38" s="626" t="s">
        <v>124</v>
      </c>
      <c r="C38" s="559">
        <v>0.21294900002654557</v>
      </c>
      <c r="D38" s="559">
        <v>0.23496414824498382</v>
      </c>
      <c r="E38" s="559">
        <v>0.23562293315694099</v>
      </c>
      <c r="F38" s="559">
        <v>0.29004488911640181</v>
      </c>
      <c r="G38" s="564">
        <v>0.25808119781769107</v>
      </c>
    </row>
    <row r="39" spans="1:7" ht="15" customHeight="1">
      <c r="A39" s="536">
        <v>26</v>
      </c>
      <c r="B39" s="626" t="s">
        <v>123</v>
      </c>
      <c r="C39" s="559">
        <v>0.31451596751740596</v>
      </c>
      <c r="D39" s="559">
        <v>0.32587096878234073</v>
      </c>
      <c r="E39" s="559">
        <v>0.31246965607063271</v>
      </c>
      <c r="F39" s="559">
        <v>0.36226396681383172</v>
      </c>
      <c r="G39" s="564">
        <v>0.33786912213508585</v>
      </c>
    </row>
    <row r="40" spans="1:7" ht="15" customHeight="1">
      <c r="A40" s="536">
        <v>27</v>
      </c>
      <c r="B40" s="626" t="s">
        <v>122</v>
      </c>
      <c r="C40" s="559">
        <v>0.41494187562195761</v>
      </c>
      <c r="D40" s="559">
        <v>0.42055741790845863</v>
      </c>
      <c r="E40" s="559">
        <v>0.38932407297478522</v>
      </c>
      <c r="F40" s="559">
        <v>0.41513953229472189</v>
      </c>
      <c r="G40" s="564">
        <v>0.43137820778078279</v>
      </c>
    </row>
    <row r="41" spans="1:7" ht="15" customHeight="1">
      <c r="A41" s="537"/>
      <c r="B41" s="624" t="s">
        <v>394</v>
      </c>
      <c r="C41" s="550"/>
      <c r="D41" s="550"/>
      <c r="E41" s="550"/>
      <c r="F41" s="550"/>
      <c r="G41" s="551"/>
    </row>
    <row r="42" spans="1:7">
      <c r="A42" s="536">
        <v>28</v>
      </c>
      <c r="B42" s="626" t="s">
        <v>377</v>
      </c>
      <c r="C42" s="665">
        <v>813311527.81464374</v>
      </c>
      <c r="D42" s="565">
        <v>754163154.39701009</v>
      </c>
      <c r="E42" s="565">
        <v>769039032.59851956</v>
      </c>
      <c r="F42" s="565">
        <v>857932874.03108454</v>
      </c>
      <c r="G42" s="566">
        <v>719088088.83692896</v>
      </c>
    </row>
    <row r="43" spans="1:7" ht="15" customHeight="1">
      <c r="A43" s="536">
        <v>29</v>
      </c>
      <c r="B43" s="626" t="s">
        <v>389</v>
      </c>
      <c r="C43" s="665">
        <v>672577686.73631608</v>
      </c>
      <c r="D43" s="565">
        <v>692221113.97391796</v>
      </c>
      <c r="E43" s="565">
        <v>604403521.97954953</v>
      </c>
      <c r="F43" s="567">
        <v>604862125.32647288</v>
      </c>
      <c r="G43" s="568">
        <v>518291441.70533252</v>
      </c>
    </row>
    <row r="44" spans="1:7" ht="15" customHeight="1">
      <c r="A44" s="627">
        <v>30</v>
      </c>
      <c r="B44" s="628" t="s">
        <v>378</v>
      </c>
      <c r="C44" s="666">
        <v>1.2092454802674748</v>
      </c>
      <c r="D44" s="559">
        <v>1.0894830266986424</v>
      </c>
      <c r="E44" s="559">
        <v>1.2723933673975854</v>
      </c>
      <c r="F44" s="559">
        <v>1.4183941068685981</v>
      </c>
      <c r="G44" s="564">
        <v>1.38742034109403</v>
      </c>
    </row>
    <row r="45" spans="1:7" ht="15" customHeight="1">
      <c r="A45" s="627"/>
      <c r="B45" s="624" t="s">
        <v>496</v>
      </c>
      <c r="C45" s="550"/>
      <c r="D45" s="550"/>
      <c r="E45" s="550"/>
      <c r="F45" s="550"/>
      <c r="G45" s="551"/>
    </row>
    <row r="46" spans="1:7" ht="15" customHeight="1">
      <c r="A46" s="627">
        <v>31</v>
      </c>
      <c r="B46" s="628" t="s">
        <v>503</v>
      </c>
      <c r="C46" s="629">
        <v>2386018650</v>
      </c>
      <c r="D46" s="629">
        <v>2326534317.4984946</v>
      </c>
      <c r="E46" s="629">
        <v>2204025168.2041035</v>
      </c>
      <c r="F46" s="630">
        <v>2132240642.5235903</v>
      </c>
      <c r="G46" s="631">
        <v>2077660400.2386599</v>
      </c>
    </row>
    <row r="47" spans="1:7" ht="15" customHeight="1">
      <c r="A47" s="627">
        <v>32</v>
      </c>
      <c r="B47" s="628" t="s">
        <v>518</v>
      </c>
      <c r="C47" s="629">
        <v>1763874902</v>
      </c>
      <c r="D47" s="629">
        <v>1726191008.2491317</v>
      </c>
      <c r="E47" s="629">
        <v>1767994241.8134978</v>
      </c>
      <c r="F47" s="630">
        <v>1456959714.7557073</v>
      </c>
      <c r="G47" s="631">
        <v>1501117104.595583</v>
      </c>
    </row>
    <row r="48" spans="1:7" ht="12.6" thickBot="1">
      <c r="A48" s="538">
        <v>33</v>
      </c>
      <c r="B48" s="539" t="s">
        <v>536</v>
      </c>
      <c r="C48" s="569">
        <v>1.3527</v>
      </c>
      <c r="D48" s="569">
        <v>1.3477849822994321</v>
      </c>
      <c r="E48" s="569">
        <v>1.2466246303739952</v>
      </c>
      <c r="F48" s="570">
        <v>1.4634863414058841</v>
      </c>
      <c r="G48" s="571">
        <v>1.3840761615986008</v>
      </c>
    </row>
    <row r="49" spans="1:2">
      <c r="A49" s="540"/>
    </row>
    <row r="50" spans="1:2" ht="60" customHeight="1">
      <c r="B50" s="541" t="s">
        <v>478</v>
      </c>
    </row>
    <row r="51" spans="1:2" ht="46.2">
      <c r="B51" s="541" t="s">
        <v>393</v>
      </c>
    </row>
    <row r="53" spans="1:2">
      <c r="B53" s="541"/>
    </row>
  </sheetData>
  <pageMargins left="0.7" right="0.7" top="0.75" bottom="0.75" header="0.3" footer="0.3"/>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85" zoomScaleNormal="85" workbookViewId="0">
      <selection activeCell="J37" sqref="J37"/>
    </sheetView>
  </sheetViews>
  <sheetFormatPr defaultColWidth="9.109375" defaultRowHeight="12"/>
  <cols>
    <col min="1" max="1" width="11.88671875" style="280" bestFit="1" customWidth="1"/>
    <col min="2" max="2" width="70.6640625" style="280" customWidth="1"/>
    <col min="3" max="3" width="19.33203125" style="280" bestFit="1" customWidth="1"/>
    <col min="4" max="4" width="15.6640625" style="280" customWidth="1"/>
    <col min="5" max="5" width="18.88671875" style="280" bestFit="1" customWidth="1"/>
    <col min="6" max="6" width="15.88671875" style="280" customWidth="1"/>
    <col min="7" max="7" width="20" style="280" customWidth="1"/>
    <col min="8" max="8" width="17.44140625" style="280" customWidth="1"/>
    <col min="9" max="16384" width="9.109375" style="280"/>
  </cols>
  <sheetData>
    <row r="1" spans="1:8" ht="13.2">
      <c r="A1" s="271" t="s">
        <v>30</v>
      </c>
      <c r="B1" s="3" t="str">
        <f>'Info '!C2</f>
        <v>JSC "Liberty Bank"</v>
      </c>
    </row>
    <row r="2" spans="1:8" ht="13.2">
      <c r="A2" s="272" t="s">
        <v>31</v>
      </c>
      <c r="B2" s="350">
        <f>'1. key ratios '!B2</f>
        <v>44834</v>
      </c>
    </row>
    <row r="3" spans="1:8">
      <c r="A3" s="273" t="s">
        <v>543</v>
      </c>
    </row>
    <row r="5" spans="1:8" ht="15" customHeight="1">
      <c r="A5" s="779" t="s">
        <v>544</v>
      </c>
      <c r="B5" s="780"/>
      <c r="C5" s="785" t="s">
        <v>545</v>
      </c>
      <c r="D5" s="786"/>
      <c r="E5" s="786"/>
      <c r="F5" s="786"/>
      <c r="G5" s="786"/>
      <c r="H5" s="787"/>
    </row>
    <row r="6" spans="1:8">
      <c r="A6" s="781"/>
      <c r="B6" s="782"/>
      <c r="C6" s="788"/>
      <c r="D6" s="789"/>
      <c r="E6" s="789"/>
      <c r="F6" s="789"/>
      <c r="G6" s="789"/>
      <c r="H6" s="790"/>
    </row>
    <row r="7" spans="1:8">
      <c r="A7" s="783"/>
      <c r="B7" s="784"/>
      <c r="C7" s="304" t="s">
        <v>546</v>
      </c>
      <c r="D7" s="304" t="s">
        <v>547</v>
      </c>
      <c r="E7" s="304" t="s">
        <v>548</v>
      </c>
      <c r="F7" s="304" t="s">
        <v>549</v>
      </c>
      <c r="G7" s="304" t="s">
        <v>550</v>
      </c>
      <c r="H7" s="304" t="s">
        <v>108</v>
      </c>
    </row>
    <row r="8" spans="1:8">
      <c r="A8" s="275">
        <v>1</v>
      </c>
      <c r="B8" s="274" t="s">
        <v>95</v>
      </c>
      <c r="C8" s="367">
        <v>114973870.10712798</v>
      </c>
      <c r="D8" s="367">
        <v>60200380.82</v>
      </c>
      <c r="E8" s="367">
        <v>132199297</v>
      </c>
      <c r="F8" s="367">
        <v>70447290</v>
      </c>
      <c r="G8" s="367">
        <v>4291651.7200000007</v>
      </c>
      <c r="H8" s="367">
        <f>SUM(C8:G8)</f>
        <v>382112489.64712799</v>
      </c>
    </row>
    <row r="9" spans="1:8">
      <c r="A9" s="275">
        <v>2</v>
      </c>
      <c r="B9" s="274" t="s">
        <v>96</v>
      </c>
      <c r="C9" s="367">
        <v>0</v>
      </c>
      <c r="D9" s="367">
        <v>0</v>
      </c>
      <c r="E9" s="367">
        <v>0</v>
      </c>
      <c r="F9" s="367">
        <v>0</v>
      </c>
      <c r="G9" s="367">
        <v>0</v>
      </c>
      <c r="H9" s="367">
        <f t="shared" ref="H9:H21" si="0">SUM(C9:G9)</f>
        <v>0</v>
      </c>
    </row>
    <row r="10" spans="1:8">
      <c r="A10" s="275">
        <v>3</v>
      </c>
      <c r="B10" s="274" t="s">
        <v>268</v>
      </c>
      <c r="C10" s="367">
        <v>0</v>
      </c>
      <c r="D10" s="367">
        <v>0</v>
      </c>
      <c r="E10" s="367">
        <v>0</v>
      </c>
      <c r="F10" s="367">
        <v>0</v>
      </c>
      <c r="G10" s="367">
        <v>0</v>
      </c>
      <c r="H10" s="367">
        <f t="shared" si="0"/>
        <v>0</v>
      </c>
    </row>
    <row r="11" spans="1:8">
      <c r="A11" s="275">
        <v>4</v>
      </c>
      <c r="B11" s="274" t="s">
        <v>97</v>
      </c>
      <c r="C11" s="367">
        <v>0</v>
      </c>
      <c r="D11" s="367">
        <v>0</v>
      </c>
      <c r="E11" s="367">
        <v>0</v>
      </c>
      <c r="F11" s="367">
        <v>439814.9</v>
      </c>
      <c r="G11" s="367">
        <v>0</v>
      </c>
      <c r="H11" s="367">
        <f t="shared" si="0"/>
        <v>439814.9</v>
      </c>
    </row>
    <row r="12" spans="1:8">
      <c r="A12" s="275">
        <v>5</v>
      </c>
      <c r="B12" s="274" t="s">
        <v>98</v>
      </c>
      <c r="C12" s="367">
        <v>0</v>
      </c>
      <c r="D12" s="367">
        <v>11346.244000000001</v>
      </c>
      <c r="E12" s="367">
        <v>0</v>
      </c>
      <c r="F12" s="367">
        <v>894351.53</v>
      </c>
      <c r="G12" s="367">
        <v>0</v>
      </c>
      <c r="H12" s="367">
        <f t="shared" si="0"/>
        <v>905697.77399999998</v>
      </c>
    </row>
    <row r="13" spans="1:8">
      <c r="A13" s="275">
        <v>6</v>
      </c>
      <c r="B13" s="274" t="s">
        <v>99</v>
      </c>
      <c r="C13" s="367">
        <v>308406812.4500258</v>
      </c>
      <c r="D13" s="367">
        <v>1711943.38</v>
      </c>
      <c r="E13" s="367">
        <v>0</v>
      </c>
      <c r="F13" s="367">
        <v>0</v>
      </c>
      <c r="G13" s="367">
        <v>0</v>
      </c>
      <c r="H13" s="367">
        <f t="shared" si="0"/>
        <v>310118755.83002579</v>
      </c>
    </row>
    <row r="14" spans="1:8">
      <c r="A14" s="275">
        <v>7</v>
      </c>
      <c r="B14" s="274" t="s">
        <v>100</v>
      </c>
      <c r="C14" s="367">
        <v>129848.46100000032</v>
      </c>
      <c r="D14" s="367">
        <v>206866402.62974975</v>
      </c>
      <c r="E14" s="367">
        <v>109407504.02834925</v>
      </c>
      <c r="F14" s="367">
        <v>137263343.4587335</v>
      </c>
      <c r="G14" s="367">
        <v>1896.749</v>
      </c>
      <c r="H14" s="367">
        <f t="shared" si="0"/>
        <v>453668995.32683253</v>
      </c>
    </row>
    <row r="15" spans="1:8">
      <c r="A15" s="275">
        <v>8</v>
      </c>
      <c r="B15" s="274" t="s">
        <v>101</v>
      </c>
      <c r="C15" s="367">
        <v>2900010.6670571477</v>
      </c>
      <c r="D15" s="367">
        <v>212200027.74838287</v>
      </c>
      <c r="E15" s="367">
        <v>920317528.0651027</v>
      </c>
      <c r="F15" s="367">
        <v>149987845.78186405</v>
      </c>
      <c r="G15" s="367">
        <v>0</v>
      </c>
      <c r="H15" s="367">
        <f t="shared" si="0"/>
        <v>1285405412.2624068</v>
      </c>
    </row>
    <row r="16" spans="1:8">
      <c r="A16" s="275">
        <v>9</v>
      </c>
      <c r="B16" s="274" t="s">
        <v>102</v>
      </c>
      <c r="C16" s="367">
        <v>0</v>
      </c>
      <c r="D16" s="367">
        <v>15840732.309815543</v>
      </c>
      <c r="E16" s="367">
        <v>145906153.75151038</v>
      </c>
      <c r="F16" s="367">
        <v>193796017.52555624</v>
      </c>
      <c r="G16" s="367">
        <v>0</v>
      </c>
      <c r="H16" s="367">
        <f t="shared" si="0"/>
        <v>355542903.58688217</v>
      </c>
    </row>
    <row r="17" spans="1:8">
      <c r="A17" s="275">
        <v>10</v>
      </c>
      <c r="B17" s="308" t="s">
        <v>562</v>
      </c>
      <c r="C17" s="367">
        <v>852845.16899999965</v>
      </c>
      <c r="D17" s="367">
        <v>1080135.0629999982</v>
      </c>
      <c r="E17" s="367">
        <v>3070335.1339999973</v>
      </c>
      <c r="F17" s="367">
        <v>1224621.6610000001</v>
      </c>
      <c r="G17" s="367">
        <v>0</v>
      </c>
      <c r="H17" s="367">
        <f t="shared" si="0"/>
        <v>6227937.0269999951</v>
      </c>
    </row>
    <row r="18" spans="1:8">
      <c r="A18" s="275">
        <v>11</v>
      </c>
      <c r="B18" s="274" t="s">
        <v>104</v>
      </c>
      <c r="C18" s="367">
        <v>3110759.0480000018</v>
      </c>
      <c r="D18" s="367">
        <v>120569596.05976453</v>
      </c>
      <c r="E18" s="367">
        <v>140236898.37805673</v>
      </c>
      <c r="F18" s="367">
        <v>33598551.717846148</v>
      </c>
      <c r="G18" s="367">
        <v>2112563</v>
      </c>
      <c r="H18" s="367">
        <f t="shared" si="0"/>
        <v>299628368.2036674</v>
      </c>
    </row>
    <row r="19" spans="1:8">
      <c r="A19" s="275">
        <v>12</v>
      </c>
      <c r="B19" s="274" t="s">
        <v>105</v>
      </c>
      <c r="C19" s="367">
        <v>0</v>
      </c>
      <c r="D19" s="367">
        <v>0</v>
      </c>
      <c r="E19" s="367">
        <v>0</v>
      </c>
      <c r="F19" s="367">
        <v>0</v>
      </c>
      <c r="G19" s="367">
        <v>0</v>
      </c>
      <c r="H19" s="367">
        <f t="shared" si="0"/>
        <v>0</v>
      </c>
    </row>
    <row r="20" spans="1:8">
      <c r="A20" s="275">
        <v>13</v>
      </c>
      <c r="B20" s="274" t="s">
        <v>246</v>
      </c>
      <c r="C20" s="367">
        <v>0</v>
      </c>
      <c r="D20" s="367">
        <v>0</v>
      </c>
      <c r="E20" s="367">
        <v>0</v>
      </c>
      <c r="F20" s="367">
        <v>0</v>
      </c>
      <c r="G20" s="367">
        <v>0</v>
      </c>
      <c r="H20" s="367">
        <f t="shared" si="0"/>
        <v>0</v>
      </c>
    </row>
    <row r="21" spans="1:8">
      <c r="A21" s="275">
        <v>14</v>
      </c>
      <c r="B21" s="274" t="s">
        <v>107</v>
      </c>
      <c r="C21" s="367">
        <v>256892093.12499687</v>
      </c>
      <c r="D21" s="367">
        <v>3210197.906</v>
      </c>
      <c r="E21" s="367">
        <v>0</v>
      </c>
      <c r="F21" s="367">
        <v>600720.39999999991</v>
      </c>
      <c r="G21" s="367">
        <v>152966647.07600001</v>
      </c>
      <c r="H21" s="367">
        <f t="shared" si="0"/>
        <v>413669658.50699687</v>
      </c>
    </row>
    <row r="22" spans="1:8">
      <c r="A22" s="276">
        <v>15</v>
      </c>
      <c r="B22" s="282" t="s">
        <v>108</v>
      </c>
      <c r="C22" s="367">
        <f>+SUM(C8:C16)+SUM(C18:C21)</f>
        <v>686413393.85820782</v>
      </c>
      <c r="D22" s="367">
        <f t="shared" ref="D22:G22" si="1">+SUM(D8:D16)+SUM(D18:D21)</f>
        <v>620610627.09771276</v>
      </c>
      <c r="E22" s="367">
        <f t="shared" si="1"/>
        <v>1448067381.2230191</v>
      </c>
      <c r="F22" s="367">
        <f t="shared" si="1"/>
        <v>587027935.31399989</v>
      </c>
      <c r="G22" s="367">
        <f t="shared" si="1"/>
        <v>159372758.54500002</v>
      </c>
      <c r="H22" s="367">
        <f>+SUM(H8:H16)+SUM(H18:H21)</f>
        <v>3501492096.0379395</v>
      </c>
    </row>
    <row r="26" spans="1:8" ht="36">
      <c r="B26" s="309"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4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70" zoomScaleNormal="70" workbookViewId="0">
      <selection activeCell="J37" sqref="J37"/>
    </sheetView>
  </sheetViews>
  <sheetFormatPr defaultColWidth="9.109375" defaultRowHeight="12"/>
  <cols>
    <col min="1" max="1" width="11.88671875" style="310" bestFit="1" customWidth="1"/>
    <col min="2" max="2" width="85.44140625" style="280" customWidth="1"/>
    <col min="3" max="3" width="22.44140625" style="280" customWidth="1"/>
    <col min="4" max="4" width="23.5546875" style="280" customWidth="1"/>
    <col min="5" max="8" width="22.109375" style="280" customWidth="1"/>
    <col min="9" max="9" width="28.6640625" style="280" customWidth="1"/>
    <col min="10" max="16384" width="9.109375" style="280"/>
  </cols>
  <sheetData>
    <row r="1" spans="1:9" ht="13.2">
      <c r="A1" s="271" t="s">
        <v>30</v>
      </c>
      <c r="B1" s="3" t="str">
        <f>'Info '!C2</f>
        <v>JSC "Liberty Bank"</v>
      </c>
    </row>
    <row r="2" spans="1:9" ht="13.2">
      <c r="A2" s="272" t="s">
        <v>31</v>
      </c>
      <c r="B2" s="350">
        <f>'1. key ratios '!B2</f>
        <v>44834</v>
      </c>
    </row>
    <row r="3" spans="1:9">
      <c r="A3" s="273" t="s">
        <v>551</v>
      </c>
    </row>
    <row r="4" spans="1:9">
      <c r="C4" s="311" t="s">
        <v>0</v>
      </c>
      <c r="D4" s="311" t="s">
        <v>1</v>
      </c>
      <c r="E4" s="311" t="s">
        <v>2</v>
      </c>
      <c r="F4" s="311" t="s">
        <v>3</v>
      </c>
      <c r="G4" s="311" t="s">
        <v>4</v>
      </c>
      <c r="H4" s="311" t="s">
        <v>5</v>
      </c>
      <c r="I4" s="311" t="s">
        <v>8</v>
      </c>
    </row>
    <row r="5" spans="1:9" ht="44.25" customHeight="1">
      <c r="A5" s="779" t="s">
        <v>552</v>
      </c>
      <c r="B5" s="780"/>
      <c r="C5" s="793" t="s">
        <v>553</v>
      </c>
      <c r="D5" s="793"/>
      <c r="E5" s="793" t="s">
        <v>554</v>
      </c>
      <c r="F5" s="793" t="s">
        <v>555</v>
      </c>
      <c r="G5" s="791" t="s">
        <v>556</v>
      </c>
      <c r="H5" s="791" t="s">
        <v>557</v>
      </c>
      <c r="I5" s="312" t="s">
        <v>558</v>
      </c>
    </row>
    <row r="6" spans="1:9" ht="60" customHeight="1">
      <c r="A6" s="783"/>
      <c r="B6" s="784"/>
      <c r="C6" s="300" t="s">
        <v>559</v>
      </c>
      <c r="D6" s="300" t="s">
        <v>560</v>
      </c>
      <c r="E6" s="793"/>
      <c r="F6" s="793"/>
      <c r="G6" s="792"/>
      <c r="H6" s="792"/>
      <c r="I6" s="312" t="s">
        <v>561</v>
      </c>
    </row>
    <row r="7" spans="1:9" ht="13.8">
      <c r="A7" s="278">
        <v>1</v>
      </c>
      <c r="B7" s="274" t="s">
        <v>95</v>
      </c>
      <c r="C7" s="373">
        <v>0</v>
      </c>
      <c r="D7" s="373">
        <v>382112489.64712799</v>
      </c>
      <c r="E7" s="374">
        <v>0</v>
      </c>
      <c r="F7" s="374">
        <v>0</v>
      </c>
      <c r="G7" s="374">
        <v>0</v>
      </c>
      <c r="H7" s="373">
        <v>0</v>
      </c>
      <c r="I7" s="725">
        <f t="shared" ref="I7:I23" si="0">C7+D7-E7-F7-G7</f>
        <v>382112489.64712799</v>
      </c>
    </row>
    <row r="8" spans="1:9" ht="13.8">
      <c r="A8" s="278">
        <v>2</v>
      </c>
      <c r="B8" s="274" t="s">
        <v>96</v>
      </c>
      <c r="C8" s="373">
        <v>0</v>
      </c>
      <c r="D8" s="373">
        <v>0</v>
      </c>
      <c r="E8" s="374">
        <v>0</v>
      </c>
      <c r="F8" s="374">
        <v>0</v>
      </c>
      <c r="G8" s="374">
        <v>0</v>
      </c>
      <c r="H8" s="373">
        <v>0</v>
      </c>
      <c r="I8" s="725">
        <f t="shared" si="0"/>
        <v>0</v>
      </c>
    </row>
    <row r="9" spans="1:9" ht="13.8">
      <c r="A9" s="278">
        <v>3</v>
      </c>
      <c r="B9" s="274" t="s">
        <v>268</v>
      </c>
      <c r="C9" s="373">
        <v>0</v>
      </c>
      <c r="D9" s="373">
        <v>0</v>
      </c>
      <c r="E9" s="374">
        <v>0</v>
      </c>
      <c r="F9" s="374">
        <v>0</v>
      </c>
      <c r="G9" s="374">
        <v>0</v>
      </c>
      <c r="H9" s="373">
        <v>0</v>
      </c>
      <c r="I9" s="725">
        <f t="shared" si="0"/>
        <v>0</v>
      </c>
    </row>
    <row r="10" spans="1:9" ht="13.8">
      <c r="A10" s="278">
        <v>4</v>
      </c>
      <c r="B10" s="274" t="s">
        <v>97</v>
      </c>
      <c r="C10" s="373">
        <v>0</v>
      </c>
      <c r="D10" s="373">
        <v>439814.9</v>
      </c>
      <c r="E10" s="374">
        <v>0</v>
      </c>
      <c r="F10" s="374">
        <v>0</v>
      </c>
      <c r="G10" s="374">
        <v>0</v>
      </c>
      <c r="H10" s="373">
        <v>0</v>
      </c>
      <c r="I10" s="725">
        <f t="shared" si="0"/>
        <v>439814.9</v>
      </c>
    </row>
    <row r="11" spans="1:9" ht="13.8">
      <c r="A11" s="278">
        <v>5</v>
      </c>
      <c r="B11" s="274" t="s">
        <v>98</v>
      </c>
      <c r="C11" s="373">
        <v>0</v>
      </c>
      <c r="D11" s="373">
        <v>905697.77399999998</v>
      </c>
      <c r="E11" s="374">
        <v>0</v>
      </c>
      <c r="F11" s="374">
        <v>0</v>
      </c>
      <c r="G11" s="374">
        <v>0</v>
      </c>
      <c r="H11" s="373">
        <v>0</v>
      </c>
      <c r="I11" s="725">
        <f t="shared" si="0"/>
        <v>905697.77399999998</v>
      </c>
    </row>
    <row r="12" spans="1:9" ht="13.8">
      <c r="A12" s="278">
        <v>6</v>
      </c>
      <c r="B12" s="274" t="s">
        <v>99</v>
      </c>
      <c r="C12" s="373">
        <v>0</v>
      </c>
      <c r="D12" s="373">
        <v>310118755.83002579</v>
      </c>
      <c r="E12" s="374">
        <v>0</v>
      </c>
      <c r="F12" s="374">
        <v>0</v>
      </c>
      <c r="G12" s="374">
        <v>0</v>
      </c>
      <c r="H12" s="373">
        <v>0</v>
      </c>
      <c r="I12" s="725">
        <f t="shared" si="0"/>
        <v>310118755.83002579</v>
      </c>
    </row>
    <row r="13" spans="1:9" ht="13.8">
      <c r="A13" s="278">
        <v>7</v>
      </c>
      <c r="B13" s="274" t="s">
        <v>100</v>
      </c>
      <c r="C13" s="373">
        <v>13681236.480000012</v>
      </c>
      <c r="D13" s="373">
        <v>447257693.77502447</v>
      </c>
      <c r="E13" s="374">
        <v>7269934.9081919193</v>
      </c>
      <c r="F13" s="374">
        <v>7628545.4859226216</v>
      </c>
      <c r="G13" s="374">
        <v>0</v>
      </c>
      <c r="H13" s="373">
        <v>0</v>
      </c>
      <c r="I13" s="725">
        <f t="shared" si="0"/>
        <v>446040449.86090994</v>
      </c>
    </row>
    <row r="14" spans="1:9" ht="13.8">
      <c r="A14" s="278">
        <v>8</v>
      </c>
      <c r="B14" s="274" t="s">
        <v>101</v>
      </c>
      <c r="C14" s="373">
        <v>87572908.624285012</v>
      </c>
      <c r="D14" s="373">
        <v>1270542968.4663825</v>
      </c>
      <c r="E14" s="374">
        <v>72702211.846393943</v>
      </c>
      <c r="F14" s="374">
        <v>23776026.036515538</v>
      </c>
      <c r="G14" s="374">
        <v>0</v>
      </c>
      <c r="H14" s="373">
        <v>6581813.02999999</v>
      </c>
      <c r="I14" s="725">
        <f t="shared" si="0"/>
        <v>1261637639.2077582</v>
      </c>
    </row>
    <row r="15" spans="1:9" ht="13.8">
      <c r="A15" s="278">
        <v>9</v>
      </c>
      <c r="B15" s="274" t="s">
        <v>102</v>
      </c>
      <c r="C15" s="373">
        <v>11961884.815714281</v>
      </c>
      <c r="D15" s="373">
        <v>350317803.33369339</v>
      </c>
      <c r="E15" s="374">
        <v>6736784.5625242293</v>
      </c>
      <c r="F15" s="374">
        <v>6675549.8851862727</v>
      </c>
      <c r="G15" s="374">
        <v>0</v>
      </c>
      <c r="H15" s="373">
        <v>25774.309999999998</v>
      </c>
      <c r="I15" s="725">
        <f t="shared" si="0"/>
        <v>348867353.70169717</v>
      </c>
    </row>
    <row r="16" spans="1:9" ht="13.8">
      <c r="A16" s="278">
        <v>10</v>
      </c>
      <c r="B16" s="308" t="s">
        <v>562</v>
      </c>
      <c r="C16" s="373">
        <v>65342313.269999467</v>
      </c>
      <c r="D16" s="373">
        <v>1529700.7799999989</v>
      </c>
      <c r="E16" s="374">
        <v>60644077.022999562</v>
      </c>
      <c r="F16" s="374">
        <v>25527.180200000028</v>
      </c>
      <c r="G16" s="374">
        <v>0</v>
      </c>
      <c r="H16" s="373">
        <v>6403745.2899999879</v>
      </c>
      <c r="I16" s="725">
        <f t="shared" si="0"/>
        <v>6202409.8467999054</v>
      </c>
    </row>
    <row r="17" spans="1:9" ht="13.8">
      <c r="A17" s="278">
        <v>11</v>
      </c>
      <c r="B17" s="274" t="s">
        <v>104</v>
      </c>
      <c r="C17" s="373">
        <v>1273739.5699999977</v>
      </c>
      <c r="D17" s="373">
        <v>299094657.81166816</v>
      </c>
      <c r="E17" s="374">
        <v>740029.17799999937</v>
      </c>
      <c r="F17" s="374">
        <v>5861852.7642644718</v>
      </c>
      <c r="G17" s="374">
        <v>0</v>
      </c>
      <c r="H17" s="373">
        <v>0</v>
      </c>
      <c r="I17" s="725">
        <f t="shared" si="0"/>
        <v>293766515.43940371</v>
      </c>
    </row>
    <row r="18" spans="1:9" ht="13.8">
      <c r="A18" s="278">
        <v>12</v>
      </c>
      <c r="B18" s="274" t="s">
        <v>105</v>
      </c>
      <c r="C18" s="373">
        <v>0</v>
      </c>
      <c r="D18" s="373">
        <v>0</v>
      </c>
      <c r="E18" s="374">
        <v>0</v>
      </c>
      <c r="F18" s="374">
        <v>0</v>
      </c>
      <c r="G18" s="374">
        <v>0</v>
      </c>
      <c r="H18" s="373">
        <v>0</v>
      </c>
      <c r="I18" s="725">
        <f t="shared" si="0"/>
        <v>0</v>
      </c>
    </row>
    <row r="19" spans="1:9" ht="13.8">
      <c r="A19" s="278">
        <v>13</v>
      </c>
      <c r="B19" s="274" t="s">
        <v>246</v>
      </c>
      <c r="C19" s="373">
        <v>0</v>
      </c>
      <c r="D19" s="373">
        <v>0</v>
      </c>
      <c r="E19" s="374">
        <v>0</v>
      </c>
      <c r="F19" s="374">
        <v>0</v>
      </c>
      <c r="G19" s="374">
        <v>0</v>
      </c>
      <c r="H19" s="373">
        <v>0</v>
      </c>
      <c r="I19" s="725">
        <f t="shared" si="0"/>
        <v>0</v>
      </c>
    </row>
    <row r="20" spans="1:9" ht="13.8">
      <c r="A20" s="278">
        <v>14</v>
      </c>
      <c r="B20" s="274" t="s">
        <v>107</v>
      </c>
      <c r="C20" s="373">
        <v>8661451.2479999997</v>
      </c>
      <c r="D20" s="373">
        <v>504634345.80099654</v>
      </c>
      <c r="E20" s="374">
        <v>8987976.7080000006</v>
      </c>
      <c r="F20" s="374">
        <v>0</v>
      </c>
      <c r="G20" s="374">
        <v>0</v>
      </c>
      <c r="H20" s="373">
        <v>0</v>
      </c>
      <c r="I20" s="725">
        <f t="shared" si="0"/>
        <v>504307820.34099656</v>
      </c>
    </row>
    <row r="21" spans="1:9" s="313" customFormat="1" ht="13.8">
      <c r="A21" s="279">
        <v>15</v>
      </c>
      <c r="B21" s="282" t="s">
        <v>108</v>
      </c>
      <c r="C21" s="724">
        <v>123151220.73799932</v>
      </c>
      <c r="D21" s="724">
        <v>3565424227.3389192</v>
      </c>
      <c r="E21" s="724">
        <v>96436937.203110099</v>
      </c>
      <c r="F21" s="724">
        <v>43941974.171888903</v>
      </c>
      <c r="G21" s="724">
        <v>0</v>
      </c>
      <c r="H21" s="724">
        <v>6607587.3399999896</v>
      </c>
      <c r="I21" s="726">
        <f t="shared" si="0"/>
        <v>3548196536.7019196</v>
      </c>
    </row>
    <row r="22" spans="1:9" ht="13.8">
      <c r="A22" s="314">
        <v>16</v>
      </c>
      <c r="B22" s="315" t="s">
        <v>563</v>
      </c>
      <c r="C22" s="373">
        <v>113502191.0499993</v>
      </c>
      <c r="D22" s="373">
        <v>2310647501.9170647</v>
      </c>
      <c r="E22" s="374">
        <v>86461381.855110064</v>
      </c>
      <c r="F22" s="374">
        <v>43671974.171888933</v>
      </c>
      <c r="G22" s="374">
        <v>0</v>
      </c>
      <c r="H22" s="373">
        <v>6607587.3399999896</v>
      </c>
      <c r="I22" s="725">
        <f t="shared" si="0"/>
        <v>2294016336.9400649</v>
      </c>
    </row>
    <row r="23" spans="1:9" ht="13.8">
      <c r="A23" s="314">
        <v>17</v>
      </c>
      <c r="B23" s="315" t="s">
        <v>564</v>
      </c>
      <c r="C23" s="373">
        <v>0</v>
      </c>
      <c r="D23" s="373">
        <v>259701596.12</v>
      </c>
      <c r="E23" s="374">
        <v>0</v>
      </c>
      <c r="F23" s="374">
        <v>0</v>
      </c>
      <c r="G23" s="374">
        <v>0</v>
      </c>
      <c r="H23" s="373">
        <v>0</v>
      </c>
      <c r="I23" s="725">
        <f t="shared" si="0"/>
        <v>259701596.12</v>
      </c>
    </row>
    <row r="26" spans="1:9" ht="36">
      <c r="B26" s="309"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3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100"/>
  <sheetViews>
    <sheetView showGridLines="0" zoomScale="85" zoomScaleNormal="85" workbookViewId="0">
      <selection activeCell="J37" sqref="J37"/>
    </sheetView>
  </sheetViews>
  <sheetFormatPr defaultColWidth="9.109375" defaultRowHeight="12"/>
  <cols>
    <col min="1" max="1" width="11" style="280" bestFit="1" customWidth="1"/>
    <col min="2" max="2" width="73.109375" style="280" customWidth="1"/>
    <col min="3" max="8" width="22" style="280" customWidth="1"/>
    <col min="9" max="9" width="24.88671875" style="280" customWidth="1"/>
    <col min="10" max="16384" width="9.109375" style="280"/>
  </cols>
  <sheetData>
    <row r="1" spans="1:9" ht="13.2">
      <c r="A1" s="271" t="s">
        <v>30</v>
      </c>
      <c r="B1" s="3" t="str">
        <f>'Info '!C2</f>
        <v>JSC "Liberty Bank"</v>
      </c>
    </row>
    <row r="2" spans="1:9" ht="13.2">
      <c r="A2" s="272" t="s">
        <v>31</v>
      </c>
      <c r="B2" s="350">
        <f>'1. key ratios '!B2</f>
        <v>44834</v>
      </c>
    </row>
    <row r="3" spans="1:9">
      <c r="A3" s="273" t="s">
        <v>565</v>
      </c>
    </row>
    <row r="4" spans="1:9">
      <c r="C4" s="311" t="s">
        <v>0</v>
      </c>
      <c r="D4" s="311" t="s">
        <v>1</v>
      </c>
      <c r="E4" s="311" t="s">
        <v>2</v>
      </c>
      <c r="F4" s="311" t="s">
        <v>3</v>
      </c>
      <c r="G4" s="311" t="s">
        <v>4</v>
      </c>
      <c r="H4" s="311" t="s">
        <v>5</v>
      </c>
      <c r="I4" s="311" t="s">
        <v>8</v>
      </c>
    </row>
    <row r="5" spans="1:9" ht="46.5" customHeight="1">
      <c r="A5" s="779" t="s">
        <v>706</v>
      </c>
      <c r="B5" s="780"/>
      <c r="C5" s="793" t="s">
        <v>553</v>
      </c>
      <c r="D5" s="793"/>
      <c r="E5" s="793" t="s">
        <v>554</v>
      </c>
      <c r="F5" s="793" t="s">
        <v>555</v>
      </c>
      <c r="G5" s="791" t="s">
        <v>556</v>
      </c>
      <c r="H5" s="791" t="s">
        <v>557</v>
      </c>
      <c r="I5" s="312" t="s">
        <v>558</v>
      </c>
    </row>
    <row r="6" spans="1:9" ht="75" customHeight="1">
      <c r="A6" s="783"/>
      <c r="B6" s="784"/>
      <c r="C6" s="300" t="s">
        <v>559</v>
      </c>
      <c r="D6" s="300" t="s">
        <v>560</v>
      </c>
      <c r="E6" s="793"/>
      <c r="F6" s="793"/>
      <c r="G6" s="792"/>
      <c r="H6" s="792"/>
      <c r="I6" s="312" t="s">
        <v>561</v>
      </c>
    </row>
    <row r="7" spans="1:9">
      <c r="A7" s="277">
        <v>1</v>
      </c>
      <c r="B7" s="281" t="s">
        <v>696</v>
      </c>
      <c r="C7" s="375">
        <v>21148272</v>
      </c>
      <c r="D7" s="375">
        <v>978584950</v>
      </c>
      <c r="E7" s="375">
        <v>17765455</v>
      </c>
      <c r="F7" s="375">
        <v>11593768</v>
      </c>
      <c r="G7" s="375"/>
      <c r="H7" s="375" t="s">
        <v>764</v>
      </c>
      <c r="I7" s="383">
        <f>C7+D7-E7-F7-G7</f>
        <v>970373999</v>
      </c>
    </row>
    <row r="8" spans="1:9">
      <c r="A8" s="277">
        <v>2</v>
      </c>
      <c r="B8" s="281" t="s">
        <v>566</v>
      </c>
      <c r="C8" s="375">
        <v>0</v>
      </c>
      <c r="D8" s="375">
        <v>336921019</v>
      </c>
      <c r="E8" s="375">
        <v>0</v>
      </c>
      <c r="F8" s="375">
        <v>533148</v>
      </c>
      <c r="G8" s="375">
        <v>0</v>
      </c>
      <c r="H8" s="375" t="s">
        <v>764</v>
      </c>
      <c r="I8" s="383">
        <f>C8+D8-E8-F8-G8</f>
        <v>336387871</v>
      </c>
    </row>
    <row r="9" spans="1:9">
      <c r="A9" s="277">
        <v>3</v>
      </c>
      <c r="B9" s="281" t="s">
        <v>567</v>
      </c>
      <c r="C9" s="375">
        <v>0</v>
      </c>
      <c r="D9" s="375">
        <v>69607388</v>
      </c>
      <c r="E9" s="375">
        <v>0</v>
      </c>
      <c r="F9" s="375">
        <v>1390148</v>
      </c>
      <c r="G9" s="375">
        <v>0</v>
      </c>
      <c r="H9" s="375" t="s">
        <v>764</v>
      </c>
      <c r="I9" s="383">
        <f t="shared" ref="I9:I34" si="0">C9+D9-E9-F9-G9</f>
        <v>68217240</v>
      </c>
    </row>
    <row r="10" spans="1:9">
      <c r="A10" s="277">
        <v>4</v>
      </c>
      <c r="B10" s="281" t="s">
        <v>697</v>
      </c>
      <c r="C10" s="375">
        <v>35511</v>
      </c>
      <c r="D10" s="375">
        <v>60751843</v>
      </c>
      <c r="E10" s="375">
        <v>231707</v>
      </c>
      <c r="F10" s="375">
        <v>1126582</v>
      </c>
      <c r="G10" s="375"/>
      <c r="H10" s="375" t="s">
        <v>764</v>
      </c>
      <c r="I10" s="383">
        <f t="shared" si="0"/>
        <v>59429065</v>
      </c>
    </row>
    <row r="11" spans="1:9">
      <c r="A11" s="277">
        <v>5</v>
      </c>
      <c r="B11" s="281" t="s">
        <v>568</v>
      </c>
      <c r="C11" s="375">
        <v>2619581</v>
      </c>
      <c r="D11" s="375">
        <v>75683040</v>
      </c>
      <c r="E11" s="375">
        <v>2595432</v>
      </c>
      <c r="F11" s="375">
        <v>1257536</v>
      </c>
      <c r="G11" s="375"/>
      <c r="H11" s="375" t="s">
        <v>764</v>
      </c>
      <c r="I11" s="383">
        <f>C11+D11-E11-F11-G11</f>
        <v>74449653</v>
      </c>
    </row>
    <row r="12" spans="1:9">
      <c r="A12" s="277">
        <v>6</v>
      </c>
      <c r="B12" s="281" t="s">
        <v>569</v>
      </c>
      <c r="C12" s="375">
        <v>10429</v>
      </c>
      <c r="D12" s="375">
        <v>6072072</v>
      </c>
      <c r="E12" s="375">
        <v>39005</v>
      </c>
      <c r="F12" s="375">
        <v>115195</v>
      </c>
      <c r="G12" s="375"/>
      <c r="H12" s="375" t="s">
        <v>764</v>
      </c>
      <c r="I12" s="383">
        <f t="shared" si="0"/>
        <v>5928301</v>
      </c>
    </row>
    <row r="13" spans="1:9">
      <c r="A13" s="277">
        <v>7</v>
      </c>
      <c r="B13" s="281" t="s">
        <v>570</v>
      </c>
      <c r="C13" s="375">
        <v>149245</v>
      </c>
      <c r="D13" s="375">
        <v>23048053</v>
      </c>
      <c r="E13" s="375">
        <v>78022</v>
      </c>
      <c r="F13" s="375">
        <v>455347</v>
      </c>
      <c r="G13" s="375"/>
      <c r="H13" s="375" t="s">
        <v>764</v>
      </c>
      <c r="I13" s="383">
        <f t="shared" si="0"/>
        <v>22663929</v>
      </c>
    </row>
    <row r="14" spans="1:9">
      <c r="A14" s="277">
        <v>8</v>
      </c>
      <c r="B14" s="281" t="s">
        <v>571</v>
      </c>
      <c r="C14" s="375">
        <v>56516</v>
      </c>
      <c r="D14" s="375">
        <v>9953969</v>
      </c>
      <c r="E14" s="375">
        <v>123393</v>
      </c>
      <c r="F14" s="375">
        <v>183529</v>
      </c>
      <c r="G14" s="375"/>
      <c r="H14" s="375" t="s">
        <v>764</v>
      </c>
      <c r="I14" s="383">
        <f t="shared" si="0"/>
        <v>9703563</v>
      </c>
    </row>
    <row r="15" spans="1:9">
      <c r="A15" s="277">
        <v>9</v>
      </c>
      <c r="B15" s="281" t="s">
        <v>572</v>
      </c>
      <c r="C15" s="375">
        <v>74195</v>
      </c>
      <c r="D15" s="375">
        <v>10916810</v>
      </c>
      <c r="E15" s="375">
        <v>55013</v>
      </c>
      <c r="F15" s="375">
        <v>217428</v>
      </c>
      <c r="G15" s="375"/>
      <c r="H15" s="375" t="s">
        <v>764</v>
      </c>
      <c r="I15" s="383">
        <f t="shared" si="0"/>
        <v>10718564</v>
      </c>
    </row>
    <row r="16" spans="1:9">
      <c r="A16" s="277">
        <v>10</v>
      </c>
      <c r="B16" s="281" t="s">
        <v>573</v>
      </c>
      <c r="C16" s="375">
        <v>3505</v>
      </c>
      <c r="D16" s="375">
        <v>2556822</v>
      </c>
      <c r="E16" s="375">
        <v>15233</v>
      </c>
      <c r="F16" s="375">
        <v>48465</v>
      </c>
      <c r="G16" s="375"/>
      <c r="H16" s="375" t="s">
        <v>764</v>
      </c>
      <c r="I16" s="383">
        <f t="shared" si="0"/>
        <v>2496629</v>
      </c>
    </row>
    <row r="17" spans="1:10">
      <c r="A17" s="277">
        <v>11</v>
      </c>
      <c r="B17" s="281" t="s">
        <v>574</v>
      </c>
      <c r="C17" s="375">
        <v>63969</v>
      </c>
      <c r="D17" s="375">
        <v>4765827</v>
      </c>
      <c r="E17" s="375">
        <v>63969</v>
      </c>
      <c r="F17" s="375">
        <v>93144</v>
      </c>
      <c r="G17" s="375"/>
      <c r="H17" s="375" t="s">
        <v>764</v>
      </c>
      <c r="I17" s="383">
        <f t="shared" si="0"/>
        <v>4672683</v>
      </c>
    </row>
    <row r="18" spans="1:10">
      <c r="A18" s="277">
        <v>12</v>
      </c>
      <c r="B18" s="281" t="s">
        <v>575</v>
      </c>
      <c r="C18" s="375">
        <v>5296858</v>
      </c>
      <c r="D18" s="375">
        <v>159796300</v>
      </c>
      <c r="E18" s="375">
        <v>4354420</v>
      </c>
      <c r="F18" s="375">
        <v>3112983</v>
      </c>
      <c r="G18" s="375"/>
      <c r="H18" s="375">
        <v>19256</v>
      </c>
      <c r="I18" s="383">
        <f t="shared" si="0"/>
        <v>157625755</v>
      </c>
    </row>
    <row r="19" spans="1:10">
      <c r="A19" s="277">
        <v>13</v>
      </c>
      <c r="B19" s="281" t="s">
        <v>576</v>
      </c>
      <c r="C19" s="375">
        <v>473459</v>
      </c>
      <c r="D19" s="375">
        <v>48908982</v>
      </c>
      <c r="E19" s="375">
        <v>397637</v>
      </c>
      <c r="F19" s="375">
        <v>963814</v>
      </c>
      <c r="G19" s="375"/>
      <c r="H19" s="375">
        <v>8675</v>
      </c>
      <c r="I19" s="383">
        <f t="shared" si="0"/>
        <v>48020990</v>
      </c>
    </row>
    <row r="20" spans="1:10">
      <c r="A20" s="277">
        <v>14</v>
      </c>
      <c r="B20" s="281" t="s">
        <v>577</v>
      </c>
      <c r="C20" s="375">
        <v>5664551</v>
      </c>
      <c r="D20" s="375">
        <v>44230655</v>
      </c>
      <c r="E20" s="375">
        <v>2661456</v>
      </c>
      <c r="F20" s="375">
        <v>704822</v>
      </c>
      <c r="G20" s="375"/>
      <c r="H20" s="375" t="s">
        <v>764</v>
      </c>
      <c r="I20" s="383">
        <f t="shared" si="0"/>
        <v>46528928</v>
      </c>
    </row>
    <row r="21" spans="1:10">
      <c r="A21" s="277">
        <v>15</v>
      </c>
      <c r="B21" s="281" t="s">
        <v>578</v>
      </c>
      <c r="C21" s="375">
        <v>915119</v>
      </c>
      <c r="D21" s="375">
        <v>13712569</v>
      </c>
      <c r="E21" s="375">
        <v>491327</v>
      </c>
      <c r="F21" s="375">
        <v>256884</v>
      </c>
      <c r="G21" s="375"/>
      <c r="H21" s="375" t="s">
        <v>764</v>
      </c>
      <c r="I21" s="383">
        <f t="shared" si="0"/>
        <v>13879477</v>
      </c>
    </row>
    <row r="22" spans="1:10">
      <c r="A22" s="277">
        <v>16</v>
      </c>
      <c r="B22" s="281" t="s">
        <v>579</v>
      </c>
      <c r="C22" s="375">
        <v>0</v>
      </c>
      <c r="D22" s="375">
        <v>9123595</v>
      </c>
      <c r="E22" s="375">
        <v>0</v>
      </c>
      <c r="F22" s="375">
        <v>181999</v>
      </c>
      <c r="G22" s="375">
        <v>0</v>
      </c>
      <c r="H22" s="375" t="s">
        <v>764</v>
      </c>
      <c r="I22" s="383">
        <f>C22+D22-E22-F22-G22</f>
        <v>8941596</v>
      </c>
    </row>
    <row r="23" spans="1:10">
      <c r="A23" s="277">
        <v>17</v>
      </c>
      <c r="B23" s="281" t="s">
        <v>700</v>
      </c>
      <c r="C23" s="375">
        <v>0</v>
      </c>
      <c r="D23" s="375">
        <v>18110181</v>
      </c>
      <c r="E23" s="375">
        <v>0</v>
      </c>
      <c r="F23" s="375">
        <v>361830</v>
      </c>
      <c r="G23" s="375">
        <v>0</v>
      </c>
      <c r="H23" s="375" t="s">
        <v>764</v>
      </c>
      <c r="I23" s="383">
        <f t="shared" si="0"/>
        <v>17748351</v>
      </c>
    </row>
    <row r="24" spans="1:10">
      <c r="A24" s="277">
        <v>18</v>
      </c>
      <c r="B24" s="281" t="s">
        <v>580</v>
      </c>
      <c r="C24" s="375">
        <v>0</v>
      </c>
      <c r="D24" s="375">
        <v>59271535</v>
      </c>
      <c r="E24" s="375">
        <v>0</v>
      </c>
      <c r="F24" s="375">
        <v>1180770</v>
      </c>
      <c r="G24" s="375">
        <v>0</v>
      </c>
      <c r="H24" s="375" t="s">
        <v>764</v>
      </c>
      <c r="I24" s="383">
        <f t="shared" si="0"/>
        <v>58090765</v>
      </c>
    </row>
    <row r="25" spans="1:10">
      <c r="A25" s="277">
        <v>19</v>
      </c>
      <c r="B25" s="281" t="s">
        <v>581</v>
      </c>
      <c r="C25" s="375">
        <v>249635</v>
      </c>
      <c r="D25" s="375">
        <v>339098</v>
      </c>
      <c r="E25" s="375">
        <v>249635</v>
      </c>
      <c r="F25" s="375">
        <v>6761</v>
      </c>
      <c r="G25" s="375"/>
      <c r="H25" s="375" t="s">
        <v>764</v>
      </c>
      <c r="I25" s="383">
        <f t="shared" si="0"/>
        <v>332337</v>
      </c>
    </row>
    <row r="26" spans="1:10">
      <c r="A26" s="277">
        <v>20</v>
      </c>
      <c r="B26" s="281" t="s">
        <v>699</v>
      </c>
      <c r="C26" s="375">
        <v>12936973</v>
      </c>
      <c r="D26" s="375">
        <v>22123724</v>
      </c>
      <c r="E26" s="375">
        <v>3881765</v>
      </c>
      <c r="F26" s="375">
        <v>440592</v>
      </c>
      <c r="G26" s="375"/>
      <c r="H26" s="375" t="s">
        <v>764</v>
      </c>
      <c r="I26" s="383">
        <f t="shared" si="0"/>
        <v>30738340</v>
      </c>
      <c r="J26" s="283"/>
    </row>
    <row r="27" spans="1:10">
      <c r="A27" s="277">
        <v>21</v>
      </c>
      <c r="B27" s="281" t="s">
        <v>582</v>
      </c>
      <c r="C27" s="375">
        <v>0</v>
      </c>
      <c r="D27" s="375">
        <v>8627128</v>
      </c>
      <c r="E27" s="375">
        <v>0</v>
      </c>
      <c r="F27" s="375">
        <v>169703</v>
      </c>
      <c r="G27" s="375">
        <v>0</v>
      </c>
      <c r="H27" s="375" t="s">
        <v>764</v>
      </c>
      <c r="I27" s="383">
        <f t="shared" si="0"/>
        <v>8457425</v>
      </c>
      <c r="J27" s="283"/>
    </row>
    <row r="28" spans="1:10">
      <c r="A28" s="277">
        <v>22</v>
      </c>
      <c r="B28" s="281" t="s">
        <v>583</v>
      </c>
      <c r="C28" s="375">
        <v>0</v>
      </c>
      <c r="D28" s="375">
        <v>8475043</v>
      </c>
      <c r="E28" s="375">
        <v>834227</v>
      </c>
      <c r="F28" s="375">
        <v>2472</v>
      </c>
      <c r="G28" s="375">
        <v>0</v>
      </c>
      <c r="H28" s="375" t="s">
        <v>764</v>
      </c>
      <c r="I28" s="383">
        <f t="shared" si="0"/>
        <v>7638344</v>
      </c>
      <c r="J28" s="283"/>
    </row>
    <row r="29" spans="1:10">
      <c r="A29" s="277">
        <v>23</v>
      </c>
      <c r="B29" s="281" t="s">
        <v>584</v>
      </c>
      <c r="C29" s="375">
        <v>7683628</v>
      </c>
      <c r="D29" s="375">
        <v>73919084</v>
      </c>
      <c r="E29" s="375">
        <v>5054701</v>
      </c>
      <c r="F29" s="375">
        <v>1398907</v>
      </c>
      <c r="G29" s="375"/>
      <c r="H29" s="375">
        <v>69739</v>
      </c>
      <c r="I29" s="383">
        <f t="shared" si="0"/>
        <v>75149104</v>
      </c>
      <c r="J29" s="283"/>
    </row>
    <row r="30" spans="1:10">
      <c r="A30" s="277">
        <v>24</v>
      </c>
      <c r="B30" s="281" t="s">
        <v>698</v>
      </c>
      <c r="C30" s="375">
        <v>11400733</v>
      </c>
      <c r="D30" s="375">
        <v>390907593</v>
      </c>
      <c r="E30" s="375">
        <v>9835689</v>
      </c>
      <c r="F30" s="375">
        <v>7109965</v>
      </c>
      <c r="G30" s="375"/>
      <c r="H30" s="375">
        <v>303052</v>
      </c>
      <c r="I30" s="383">
        <f t="shared" si="0"/>
        <v>385362672</v>
      </c>
      <c r="J30" s="283"/>
    </row>
    <row r="31" spans="1:10">
      <c r="A31" s="277">
        <v>25</v>
      </c>
      <c r="B31" s="281" t="s">
        <v>585</v>
      </c>
      <c r="C31" s="375">
        <v>384758</v>
      </c>
      <c r="D31" s="375">
        <v>6304144</v>
      </c>
      <c r="E31" s="375">
        <v>348079</v>
      </c>
      <c r="F31" s="375">
        <v>120024</v>
      </c>
      <c r="G31" s="375"/>
      <c r="H31" s="375">
        <v>10191</v>
      </c>
      <c r="I31" s="383">
        <f t="shared" si="0"/>
        <v>6220799</v>
      </c>
      <c r="J31" s="283"/>
    </row>
    <row r="32" spans="1:10">
      <c r="A32" s="277">
        <v>26</v>
      </c>
      <c r="B32" s="281" t="s">
        <v>695</v>
      </c>
      <c r="C32" s="375">
        <v>44336194</v>
      </c>
      <c r="D32" s="375">
        <v>560166384</v>
      </c>
      <c r="E32" s="375">
        <v>37385216</v>
      </c>
      <c r="F32" s="375">
        <v>10646158</v>
      </c>
      <c r="G32" s="375"/>
      <c r="H32" s="375">
        <v>6196673</v>
      </c>
      <c r="I32" s="383">
        <f t="shared" si="0"/>
        <v>556471204</v>
      </c>
      <c r="J32" s="283"/>
    </row>
    <row r="33" spans="1:10">
      <c r="A33" s="277">
        <v>27</v>
      </c>
      <c r="B33" s="277" t="s">
        <v>586</v>
      </c>
      <c r="C33" s="375">
        <v>9648091</v>
      </c>
      <c r="D33" s="375">
        <v>562546418</v>
      </c>
      <c r="E33" s="375">
        <v>9983808</v>
      </c>
      <c r="F33" s="375">
        <v>261747</v>
      </c>
      <c r="G33" s="375">
        <v>0</v>
      </c>
      <c r="H33" s="375">
        <v>0</v>
      </c>
      <c r="I33" s="383">
        <f t="shared" si="0"/>
        <v>561948954</v>
      </c>
      <c r="J33" s="283"/>
    </row>
    <row r="34" spans="1:10">
      <c r="A34" s="277">
        <v>28</v>
      </c>
      <c r="B34" s="282" t="s">
        <v>108</v>
      </c>
      <c r="C34" s="376">
        <f>SUM(C7:C33)</f>
        <v>123151222</v>
      </c>
      <c r="D34" s="376">
        <f t="shared" ref="D34:H34" si="1">SUM(D7:D33)</f>
        <v>3565424226</v>
      </c>
      <c r="E34" s="376">
        <f t="shared" si="1"/>
        <v>96445189</v>
      </c>
      <c r="F34" s="376">
        <f t="shared" si="1"/>
        <v>43933721</v>
      </c>
      <c r="G34" s="376">
        <f t="shared" si="1"/>
        <v>0</v>
      </c>
      <c r="H34" s="376">
        <f t="shared" si="1"/>
        <v>6607586</v>
      </c>
      <c r="I34" s="384">
        <f t="shared" si="0"/>
        <v>3548196538</v>
      </c>
      <c r="J34" s="283"/>
    </row>
    <row r="35" spans="1:10">
      <c r="A35" s="283"/>
      <c r="B35" s="283"/>
      <c r="C35" s="283"/>
      <c r="D35" s="283"/>
      <c r="E35" s="283"/>
      <c r="F35" s="283"/>
      <c r="G35" s="283"/>
      <c r="H35" s="283"/>
      <c r="I35" s="283"/>
      <c r="J35" s="283"/>
    </row>
    <row r="36" spans="1:10">
      <c r="A36" s="283"/>
      <c r="B36" s="316"/>
      <c r="C36" s="283"/>
      <c r="D36" s="283"/>
      <c r="E36" s="283"/>
      <c r="F36" s="283"/>
      <c r="G36" s="283"/>
      <c r="H36" s="283"/>
      <c r="I36" s="283"/>
      <c r="J36" s="283"/>
    </row>
    <row r="37" spans="1:10">
      <c r="A37" s="283"/>
      <c r="B37" s="283"/>
      <c r="C37" s="283"/>
      <c r="D37" s="283"/>
      <c r="E37" s="283"/>
      <c r="F37" s="283"/>
      <c r="G37" s="283"/>
      <c r="H37" s="283"/>
      <c r="I37" s="283"/>
      <c r="J37" s="283"/>
    </row>
    <row r="38" spans="1:10">
      <c r="A38" s="283"/>
      <c r="B38" s="283"/>
      <c r="C38" s="283"/>
      <c r="D38" s="283"/>
      <c r="E38" s="283"/>
      <c r="F38" s="283"/>
      <c r="G38" s="283"/>
      <c r="H38" s="283"/>
      <c r="I38" s="283"/>
      <c r="J38" s="283"/>
    </row>
    <row r="39" spans="1:10">
      <c r="A39" s="283"/>
      <c r="B39" s="283"/>
      <c r="C39" s="283"/>
      <c r="D39" s="283"/>
      <c r="E39" s="283"/>
      <c r="F39" s="283"/>
      <c r="G39" s="283"/>
      <c r="H39" s="283"/>
      <c r="I39" s="283"/>
      <c r="J39" s="283"/>
    </row>
    <row r="40" spans="1:10">
      <c r="A40" s="283"/>
      <c r="B40" s="283"/>
      <c r="C40" s="283"/>
      <c r="D40" s="283"/>
      <c r="E40" s="283"/>
      <c r="F40" s="283"/>
      <c r="G40" s="283"/>
      <c r="H40" s="283"/>
      <c r="I40" s="283"/>
      <c r="J40" s="283"/>
    </row>
    <row r="41" spans="1:10">
      <c r="A41" s="283"/>
      <c r="B41" s="283"/>
      <c r="C41" s="283"/>
      <c r="D41" s="283"/>
      <c r="E41" s="283"/>
      <c r="F41" s="283"/>
      <c r="G41" s="283"/>
      <c r="H41" s="283"/>
      <c r="I41" s="283"/>
      <c r="J41" s="283"/>
    </row>
    <row r="42" spans="1:10">
      <c r="A42" s="317"/>
      <c r="B42" s="317"/>
      <c r="C42" s="283"/>
      <c r="D42" s="283"/>
      <c r="E42" s="283"/>
      <c r="F42" s="283"/>
      <c r="G42" s="283"/>
      <c r="H42" s="283"/>
      <c r="I42" s="283"/>
      <c r="J42" s="283"/>
    </row>
    <row r="43" spans="1:10">
      <c r="A43" s="317"/>
      <c r="B43" s="317"/>
      <c r="C43" s="283"/>
      <c r="D43" s="283"/>
      <c r="E43" s="283"/>
      <c r="F43" s="283"/>
      <c r="G43" s="283"/>
      <c r="H43" s="283"/>
      <c r="I43" s="283"/>
      <c r="J43" s="283"/>
    </row>
    <row r="44" spans="1:10">
      <c r="A44" s="283"/>
      <c r="B44" s="283"/>
      <c r="C44" s="283"/>
      <c r="D44" s="283"/>
      <c r="E44" s="283"/>
      <c r="F44" s="283"/>
      <c r="G44" s="283"/>
      <c r="H44" s="283"/>
      <c r="I44" s="283"/>
      <c r="J44" s="283"/>
    </row>
    <row r="45" spans="1:10">
      <c r="A45" s="283"/>
      <c r="B45" s="283"/>
      <c r="C45" s="283"/>
      <c r="D45" s="283"/>
      <c r="E45" s="283"/>
      <c r="F45" s="283"/>
      <c r="G45" s="283"/>
      <c r="H45" s="283"/>
      <c r="I45" s="283"/>
      <c r="J45" s="283"/>
    </row>
    <row r="46" spans="1:10">
      <c r="A46" s="283"/>
      <c r="B46" s="283"/>
      <c r="C46" s="283"/>
      <c r="D46" s="283"/>
      <c r="E46" s="283"/>
      <c r="F46" s="283"/>
      <c r="G46" s="283"/>
      <c r="H46" s="283"/>
      <c r="I46" s="283"/>
      <c r="J46" s="283"/>
    </row>
    <row r="47" spans="1:10">
      <c r="A47" s="283"/>
      <c r="B47" s="283"/>
      <c r="C47" s="283"/>
      <c r="D47" s="283"/>
      <c r="E47" s="283"/>
      <c r="F47" s="283"/>
      <c r="G47" s="283"/>
      <c r="H47" s="283"/>
      <c r="I47" s="283"/>
      <c r="J47" s="283"/>
    </row>
    <row r="48" spans="1:10">
      <c r="C48" s="283"/>
      <c r="D48" s="283"/>
      <c r="E48" s="283"/>
      <c r="F48" s="283"/>
      <c r="G48" s="283"/>
      <c r="H48" s="283"/>
      <c r="I48" s="283"/>
    </row>
    <row r="49" spans="3:9">
      <c r="C49" s="283"/>
      <c r="D49" s="283"/>
      <c r="E49" s="283"/>
      <c r="F49" s="283"/>
      <c r="G49" s="283"/>
      <c r="H49" s="283"/>
      <c r="I49" s="283"/>
    </row>
    <row r="50" spans="3:9">
      <c r="C50" s="283"/>
      <c r="D50" s="283"/>
      <c r="E50" s="283"/>
      <c r="F50" s="283"/>
      <c r="G50" s="283"/>
      <c r="H50" s="283"/>
      <c r="I50" s="283"/>
    </row>
    <row r="51" spans="3:9">
      <c r="C51" s="283"/>
      <c r="D51" s="283"/>
      <c r="E51" s="283"/>
      <c r="F51" s="283"/>
      <c r="G51" s="283"/>
      <c r="H51" s="283"/>
      <c r="I51" s="283"/>
    </row>
    <row r="52" spans="3:9">
      <c r="C52" s="283"/>
      <c r="D52" s="283"/>
      <c r="E52" s="283"/>
      <c r="F52" s="283"/>
      <c r="G52" s="283"/>
      <c r="H52" s="283"/>
      <c r="I52" s="283"/>
    </row>
    <row r="53" spans="3:9">
      <c r="C53" s="283"/>
      <c r="D53" s="283"/>
      <c r="E53" s="283"/>
      <c r="F53" s="283"/>
      <c r="G53" s="283"/>
      <c r="H53" s="283"/>
      <c r="I53" s="283"/>
    </row>
    <row r="54" spans="3:9">
      <c r="C54" s="283"/>
      <c r="D54" s="283"/>
      <c r="E54" s="283"/>
      <c r="F54" s="283"/>
      <c r="G54" s="283"/>
      <c r="H54" s="283"/>
      <c r="I54" s="283"/>
    </row>
    <row r="55" spans="3:9">
      <c r="C55" s="283"/>
      <c r="D55" s="283"/>
      <c r="E55" s="283"/>
      <c r="F55" s="283"/>
      <c r="G55" s="283"/>
      <c r="H55" s="283"/>
      <c r="I55" s="283"/>
    </row>
    <row r="56" spans="3:9">
      <c r="C56" s="283"/>
      <c r="D56" s="283"/>
      <c r="E56" s="283"/>
      <c r="F56" s="283"/>
      <c r="G56" s="283"/>
      <c r="H56" s="283"/>
      <c r="I56" s="283"/>
    </row>
    <row r="57" spans="3:9">
      <c r="C57" s="283"/>
      <c r="D57" s="283"/>
      <c r="E57" s="283"/>
      <c r="F57" s="283"/>
      <c r="G57" s="283"/>
      <c r="H57" s="283"/>
      <c r="I57" s="283"/>
    </row>
    <row r="58" spans="3:9">
      <c r="C58" s="283"/>
      <c r="D58" s="283"/>
      <c r="E58" s="283"/>
      <c r="F58" s="283"/>
      <c r="G58" s="283"/>
      <c r="H58" s="283"/>
      <c r="I58" s="283"/>
    </row>
    <row r="59" spans="3:9">
      <c r="C59" s="283"/>
      <c r="D59" s="283"/>
      <c r="E59" s="283"/>
      <c r="F59" s="283"/>
      <c r="G59" s="283"/>
      <c r="H59" s="283"/>
      <c r="I59" s="283"/>
    </row>
    <row r="60" spans="3:9">
      <c r="C60" s="283"/>
      <c r="D60" s="283"/>
      <c r="E60" s="283"/>
      <c r="F60" s="283"/>
      <c r="G60" s="283"/>
      <c r="H60" s="283"/>
      <c r="I60" s="283"/>
    </row>
    <row r="61" spans="3:9">
      <c r="C61" s="283"/>
      <c r="D61" s="283"/>
      <c r="E61" s="283"/>
      <c r="F61" s="283"/>
      <c r="G61" s="283"/>
      <c r="H61" s="283"/>
      <c r="I61" s="283"/>
    </row>
    <row r="62" spans="3:9">
      <c r="C62" s="283"/>
      <c r="D62" s="283"/>
      <c r="E62" s="283"/>
      <c r="F62" s="283"/>
      <c r="G62" s="283"/>
      <c r="H62" s="283"/>
      <c r="I62" s="283"/>
    </row>
    <row r="63" spans="3:9">
      <c r="C63" s="283"/>
      <c r="D63" s="283"/>
      <c r="E63" s="283"/>
      <c r="F63" s="283"/>
      <c r="G63" s="283"/>
      <c r="H63" s="283"/>
      <c r="I63" s="283"/>
    </row>
    <row r="64" spans="3:9">
      <c r="C64" s="283"/>
      <c r="D64" s="283"/>
      <c r="E64" s="283"/>
      <c r="F64" s="283"/>
      <c r="G64" s="283"/>
      <c r="H64" s="283"/>
      <c r="I64" s="283"/>
    </row>
    <row r="65" spans="3:9">
      <c r="C65" s="283"/>
      <c r="D65" s="283"/>
      <c r="E65" s="283"/>
      <c r="F65" s="283"/>
      <c r="G65" s="283"/>
      <c r="H65" s="283"/>
      <c r="I65" s="283"/>
    </row>
    <row r="66" spans="3:9">
      <c r="C66" s="283"/>
      <c r="D66" s="283"/>
      <c r="E66" s="283"/>
      <c r="F66" s="283"/>
      <c r="G66" s="283"/>
      <c r="H66" s="283"/>
      <c r="I66" s="283"/>
    </row>
    <row r="67" spans="3:9">
      <c r="C67" s="283"/>
      <c r="D67" s="283"/>
      <c r="E67" s="283"/>
      <c r="F67" s="283"/>
      <c r="G67" s="283"/>
      <c r="H67" s="283"/>
      <c r="I67" s="283"/>
    </row>
    <row r="68" spans="3:9">
      <c r="C68" s="283"/>
      <c r="D68" s="283"/>
      <c r="E68" s="283"/>
      <c r="F68" s="283"/>
      <c r="G68" s="283"/>
      <c r="H68" s="283"/>
      <c r="I68" s="283"/>
    </row>
    <row r="69" spans="3:9">
      <c r="C69" s="283"/>
      <c r="D69" s="283"/>
      <c r="E69" s="283"/>
      <c r="F69" s="283"/>
      <c r="G69" s="283"/>
      <c r="H69" s="283"/>
      <c r="I69" s="283"/>
    </row>
    <row r="70" spans="3:9">
      <c r="C70" s="283"/>
      <c r="D70" s="283"/>
      <c r="E70" s="283"/>
      <c r="F70" s="283"/>
      <c r="G70" s="283"/>
      <c r="H70" s="283"/>
      <c r="I70" s="283"/>
    </row>
    <row r="71" spans="3:9">
      <c r="C71" s="283"/>
      <c r="D71" s="283"/>
      <c r="E71" s="283"/>
      <c r="F71" s="283"/>
      <c r="G71" s="283"/>
      <c r="H71" s="283"/>
      <c r="I71" s="283"/>
    </row>
    <row r="72" spans="3:9">
      <c r="C72" s="283"/>
      <c r="D72" s="283"/>
      <c r="E72" s="283"/>
      <c r="F72" s="283"/>
      <c r="G72" s="283"/>
      <c r="H72" s="283"/>
      <c r="I72" s="283"/>
    </row>
    <row r="73" spans="3:9">
      <c r="C73" s="283"/>
      <c r="D73" s="283"/>
      <c r="E73" s="283"/>
      <c r="F73" s="283"/>
      <c r="G73" s="283"/>
      <c r="H73" s="283"/>
      <c r="I73" s="283"/>
    </row>
    <row r="74" spans="3:9">
      <c r="C74" s="283"/>
      <c r="D74" s="283"/>
      <c r="E74" s="283"/>
      <c r="F74" s="283"/>
      <c r="G74" s="283"/>
      <c r="H74" s="283"/>
      <c r="I74" s="283"/>
    </row>
    <row r="75" spans="3:9">
      <c r="C75" s="283"/>
      <c r="D75" s="283"/>
      <c r="E75" s="283"/>
      <c r="F75" s="283"/>
      <c r="G75" s="283"/>
      <c r="H75" s="283"/>
      <c r="I75" s="283"/>
    </row>
    <row r="76" spans="3:9">
      <c r="C76" s="283"/>
      <c r="D76" s="283"/>
      <c r="E76" s="283"/>
      <c r="F76" s="283"/>
      <c r="G76" s="283"/>
      <c r="H76" s="283"/>
      <c r="I76" s="283"/>
    </row>
    <row r="77" spans="3:9">
      <c r="C77" s="283"/>
      <c r="D77" s="283"/>
      <c r="E77" s="283"/>
      <c r="F77" s="283"/>
      <c r="G77" s="283"/>
      <c r="H77" s="283"/>
      <c r="I77" s="283"/>
    </row>
    <row r="78" spans="3:9">
      <c r="C78" s="283"/>
      <c r="D78" s="283"/>
      <c r="E78" s="283"/>
      <c r="F78" s="283"/>
      <c r="G78" s="283"/>
      <c r="H78" s="283"/>
      <c r="I78" s="283"/>
    </row>
    <row r="79" spans="3:9">
      <c r="C79" s="283"/>
      <c r="D79" s="283"/>
      <c r="E79" s="283"/>
      <c r="F79" s="283"/>
      <c r="G79" s="283"/>
      <c r="H79" s="283"/>
      <c r="I79" s="283"/>
    </row>
    <row r="80" spans="3:9">
      <c r="C80" s="283"/>
      <c r="D80" s="283"/>
      <c r="E80" s="283"/>
      <c r="F80" s="283"/>
      <c r="G80" s="283"/>
      <c r="H80" s="283"/>
      <c r="I80" s="283"/>
    </row>
    <row r="81" spans="3:9">
      <c r="C81" s="283"/>
      <c r="D81" s="283"/>
      <c r="E81" s="283"/>
      <c r="F81" s="283"/>
      <c r="G81" s="283"/>
      <c r="H81" s="283"/>
      <c r="I81" s="283"/>
    </row>
    <row r="82" spans="3:9">
      <c r="C82" s="283"/>
      <c r="D82" s="283"/>
      <c r="E82" s="283"/>
      <c r="F82" s="283"/>
      <c r="G82" s="283"/>
      <c r="H82" s="283"/>
      <c r="I82" s="283"/>
    </row>
    <row r="83" spans="3:9">
      <c r="C83" s="283"/>
      <c r="D83" s="283"/>
      <c r="E83" s="283"/>
      <c r="F83" s="283"/>
      <c r="G83" s="283"/>
      <c r="H83" s="283"/>
      <c r="I83" s="283"/>
    </row>
    <row r="84" spans="3:9">
      <c r="C84" s="283"/>
      <c r="D84" s="283"/>
      <c r="E84" s="283"/>
      <c r="F84" s="283"/>
      <c r="G84" s="283"/>
      <c r="H84" s="283"/>
      <c r="I84" s="283"/>
    </row>
    <row r="85" spans="3:9">
      <c r="C85" s="283"/>
      <c r="D85" s="283"/>
      <c r="E85" s="283"/>
      <c r="F85" s="283"/>
      <c r="G85" s="283"/>
      <c r="H85" s="283"/>
      <c r="I85" s="283"/>
    </row>
    <row r="86" spans="3:9">
      <c r="C86" s="283"/>
      <c r="D86" s="283"/>
      <c r="E86" s="283"/>
      <c r="F86" s="283"/>
      <c r="G86" s="283"/>
      <c r="H86" s="283"/>
      <c r="I86" s="283"/>
    </row>
    <row r="87" spans="3:9">
      <c r="C87" s="283"/>
      <c r="D87" s="283"/>
      <c r="E87" s="283"/>
      <c r="F87" s="283"/>
      <c r="G87" s="283"/>
      <c r="H87" s="283"/>
      <c r="I87" s="283"/>
    </row>
    <row r="88" spans="3:9">
      <c r="C88" s="283"/>
      <c r="D88" s="283"/>
      <c r="E88" s="283"/>
      <c r="F88" s="283"/>
      <c r="G88" s="283"/>
      <c r="H88" s="283"/>
      <c r="I88" s="283"/>
    </row>
    <row r="89" spans="3:9">
      <c r="C89" s="283"/>
      <c r="D89" s="283"/>
      <c r="E89" s="283"/>
      <c r="F89" s="283"/>
      <c r="G89" s="283"/>
      <c r="H89" s="283"/>
      <c r="I89" s="283"/>
    </row>
    <row r="90" spans="3:9">
      <c r="C90" s="283"/>
      <c r="D90" s="283"/>
      <c r="E90" s="283"/>
      <c r="F90" s="283"/>
      <c r="G90" s="283"/>
      <c r="H90" s="283"/>
      <c r="I90" s="283"/>
    </row>
    <row r="91" spans="3:9">
      <c r="C91" s="283"/>
      <c r="D91" s="283"/>
      <c r="E91" s="283"/>
      <c r="F91" s="283"/>
      <c r="G91" s="283"/>
      <c r="H91" s="283"/>
      <c r="I91" s="283"/>
    </row>
    <row r="92" spans="3:9">
      <c r="C92" s="283"/>
      <c r="D92" s="283"/>
      <c r="E92" s="283"/>
      <c r="F92" s="283"/>
      <c r="G92" s="283"/>
      <c r="H92" s="283"/>
      <c r="I92" s="283"/>
    </row>
    <row r="93" spans="3:9">
      <c r="C93" s="283"/>
      <c r="D93" s="283"/>
      <c r="E93" s="283"/>
      <c r="F93" s="283"/>
      <c r="G93" s="283"/>
      <c r="H93" s="283"/>
      <c r="I93" s="283"/>
    </row>
    <row r="94" spans="3:9">
      <c r="C94" s="283"/>
      <c r="D94" s="283"/>
      <c r="E94" s="283"/>
      <c r="F94" s="283"/>
      <c r="G94" s="283"/>
      <c r="H94" s="283"/>
      <c r="I94" s="283"/>
    </row>
    <row r="95" spans="3:9">
      <c r="C95" s="283"/>
      <c r="D95" s="283"/>
      <c r="E95" s="283"/>
      <c r="F95" s="283"/>
      <c r="G95" s="283"/>
      <c r="H95" s="283"/>
      <c r="I95" s="283"/>
    </row>
    <row r="96" spans="3:9">
      <c r="C96" s="283"/>
      <c r="D96" s="283"/>
      <c r="E96" s="283"/>
      <c r="F96" s="283"/>
      <c r="G96" s="283"/>
      <c r="H96" s="283"/>
      <c r="I96" s="283"/>
    </row>
    <row r="97" spans="3:9">
      <c r="C97" s="283"/>
      <c r="D97" s="283"/>
      <c r="E97" s="283"/>
      <c r="F97" s="283"/>
      <c r="G97" s="283"/>
      <c r="H97" s="283"/>
      <c r="I97" s="283"/>
    </row>
    <row r="98" spans="3:9">
      <c r="C98" s="283"/>
      <c r="D98" s="283"/>
      <c r="E98" s="283"/>
      <c r="F98" s="283"/>
      <c r="G98" s="283"/>
      <c r="H98" s="283"/>
      <c r="I98" s="283"/>
    </row>
    <row r="99" spans="3:9">
      <c r="C99" s="283"/>
      <c r="D99" s="283"/>
      <c r="E99" s="283"/>
      <c r="F99" s="283"/>
      <c r="G99" s="283"/>
      <c r="H99" s="283"/>
      <c r="I99" s="283"/>
    </row>
    <row r="100" spans="3:9">
      <c r="C100" s="283"/>
      <c r="D100" s="283"/>
      <c r="E100" s="283"/>
      <c r="F100" s="283"/>
      <c r="G100" s="283"/>
      <c r="H100" s="283"/>
      <c r="I100" s="28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zoomScaleSheetLayoutView="85" workbookViewId="0">
      <selection activeCell="J37" sqref="J37"/>
    </sheetView>
  </sheetViews>
  <sheetFormatPr defaultColWidth="9.109375" defaultRowHeight="12"/>
  <cols>
    <col min="1" max="1" width="11.88671875" style="280" bestFit="1" customWidth="1"/>
    <col min="2" max="2" width="78.6640625" style="280" customWidth="1"/>
    <col min="3" max="4" width="35.5546875" style="280" customWidth="1"/>
    <col min="5" max="16384" width="9.109375" style="280"/>
  </cols>
  <sheetData>
    <row r="1" spans="1:4" ht="13.2">
      <c r="A1" s="271" t="s">
        <v>30</v>
      </c>
      <c r="B1" s="3" t="str">
        <f>'Info '!C2</f>
        <v>JSC "Liberty Bank"</v>
      </c>
    </row>
    <row r="2" spans="1:4" ht="13.2">
      <c r="A2" s="272" t="s">
        <v>31</v>
      </c>
      <c r="B2" s="350">
        <f>'1. key ratios '!B2</f>
        <v>44834</v>
      </c>
    </row>
    <row r="3" spans="1:4">
      <c r="A3" s="273" t="s">
        <v>587</v>
      </c>
    </row>
    <row r="5" spans="1:4" ht="24">
      <c r="A5" s="794" t="s">
        <v>588</v>
      </c>
      <c r="B5" s="794"/>
      <c r="C5" s="304" t="s">
        <v>589</v>
      </c>
      <c r="D5" s="304" t="s">
        <v>590</v>
      </c>
    </row>
    <row r="6" spans="1:4">
      <c r="A6" s="284">
        <v>1</v>
      </c>
      <c r="B6" s="285" t="s">
        <v>591</v>
      </c>
      <c r="C6" s="375">
        <v>128105095</v>
      </c>
      <c r="D6" s="375"/>
    </row>
    <row r="7" spans="1:4">
      <c r="A7" s="286">
        <v>2</v>
      </c>
      <c r="B7" s="285" t="s">
        <v>592</v>
      </c>
      <c r="C7" s="375">
        <v>24441979</v>
      </c>
      <c r="D7" s="375">
        <f>SUM(D8:D11)</f>
        <v>0</v>
      </c>
    </row>
    <row r="8" spans="1:4">
      <c r="A8" s="287">
        <v>2.1</v>
      </c>
      <c r="B8" s="288" t="s">
        <v>703</v>
      </c>
      <c r="C8" s="375">
        <v>11412510</v>
      </c>
      <c r="D8" s="375"/>
    </row>
    <row r="9" spans="1:4">
      <c r="A9" s="287">
        <v>2.2000000000000002</v>
      </c>
      <c r="B9" s="288" t="s">
        <v>701</v>
      </c>
      <c r="C9" s="375">
        <v>13029469</v>
      </c>
      <c r="D9" s="375"/>
    </row>
    <row r="10" spans="1:4">
      <c r="A10" s="287">
        <v>2.2999999999999998</v>
      </c>
      <c r="B10" s="288" t="s">
        <v>593</v>
      </c>
      <c r="C10" s="375" t="s">
        <v>765</v>
      </c>
      <c r="D10" s="375"/>
    </row>
    <row r="11" spans="1:4">
      <c r="A11" s="287">
        <v>2.4</v>
      </c>
      <c r="B11" s="288" t="s">
        <v>594</v>
      </c>
      <c r="C11" s="375" t="s">
        <v>765</v>
      </c>
      <c r="D11" s="375"/>
    </row>
    <row r="12" spans="1:4">
      <c r="A12" s="284">
        <v>3</v>
      </c>
      <c r="B12" s="285" t="s">
        <v>595</v>
      </c>
      <c r="C12" s="375">
        <v>22413719</v>
      </c>
      <c r="D12" s="375">
        <f>SUM(D13:D18)</f>
        <v>0</v>
      </c>
    </row>
    <row r="13" spans="1:4">
      <c r="A13" s="287">
        <v>3.1</v>
      </c>
      <c r="B13" s="288" t="s">
        <v>596</v>
      </c>
      <c r="C13" s="375">
        <v>6607587</v>
      </c>
      <c r="D13" s="375"/>
    </row>
    <row r="14" spans="1:4">
      <c r="A14" s="287">
        <v>3.2</v>
      </c>
      <c r="B14" s="288" t="s">
        <v>597</v>
      </c>
      <c r="C14" s="375">
        <v>6331740</v>
      </c>
      <c r="D14" s="375"/>
    </row>
    <row r="15" spans="1:4">
      <c r="A15" s="287">
        <v>3.3</v>
      </c>
      <c r="B15" s="288" t="s">
        <v>692</v>
      </c>
      <c r="C15" s="375">
        <v>4367613</v>
      </c>
      <c r="D15" s="375"/>
    </row>
    <row r="16" spans="1:4">
      <c r="A16" s="287">
        <v>3.4</v>
      </c>
      <c r="B16" s="288" t="s">
        <v>702</v>
      </c>
      <c r="C16" s="375">
        <v>3224485</v>
      </c>
      <c r="D16" s="375"/>
    </row>
    <row r="17" spans="1:4">
      <c r="A17" s="286">
        <v>3.5</v>
      </c>
      <c r="B17" s="288" t="s">
        <v>598</v>
      </c>
      <c r="C17" s="375">
        <v>1882293</v>
      </c>
      <c r="D17" s="375"/>
    </row>
    <row r="18" spans="1:4">
      <c r="A18" s="287">
        <v>3.6</v>
      </c>
      <c r="B18" s="288" t="s">
        <v>599</v>
      </c>
      <c r="C18" s="375" t="s">
        <v>765</v>
      </c>
      <c r="D18" s="375"/>
    </row>
    <row r="19" spans="1:4">
      <c r="A19" s="289">
        <v>4</v>
      </c>
      <c r="B19" s="285" t="s">
        <v>600</v>
      </c>
      <c r="C19" s="376">
        <f>C6+C7-C12</f>
        <v>130133355</v>
      </c>
      <c r="D19" s="376">
        <f>D6+D7-D12</f>
        <v>0</v>
      </c>
    </row>
  </sheetData>
  <mergeCells count="1">
    <mergeCell ref="A5:B5"/>
  </mergeCells>
  <pageMargins left="0.7" right="0.7" top="0.75" bottom="0.75" header="0.3" footer="0.3"/>
  <pageSetup scale="5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topLeftCell="B1" zoomScaleNormal="100" workbookViewId="0">
      <selection activeCell="J37" sqref="J37"/>
    </sheetView>
  </sheetViews>
  <sheetFormatPr defaultColWidth="9.109375" defaultRowHeight="12"/>
  <cols>
    <col min="1" max="1" width="11.88671875" style="280" bestFit="1" customWidth="1"/>
    <col min="2" max="2" width="84" style="280" customWidth="1"/>
    <col min="3" max="3" width="31.5546875" style="280" customWidth="1"/>
    <col min="4" max="4" width="37" style="280" customWidth="1"/>
    <col min="5" max="16384" width="9.109375" style="280"/>
  </cols>
  <sheetData>
    <row r="1" spans="1:4" ht="13.2">
      <c r="A1" s="271" t="s">
        <v>30</v>
      </c>
      <c r="B1" s="3" t="str">
        <f>'Info '!C2</f>
        <v>JSC "Liberty Bank"</v>
      </c>
    </row>
    <row r="2" spans="1:4" ht="13.2">
      <c r="A2" s="272" t="s">
        <v>31</v>
      </c>
      <c r="B2" s="350">
        <f>'1. key ratios '!B2</f>
        <v>44834</v>
      </c>
    </row>
    <row r="3" spans="1:4">
      <c r="A3" s="273" t="s">
        <v>601</v>
      </c>
    </row>
    <row r="4" spans="1:4">
      <c r="A4" s="273"/>
    </row>
    <row r="5" spans="1:4" ht="15" customHeight="1">
      <c r="A5" s="795" t="s">
        <v>704</v>
      </c>
      <c r="B5" s="796"/>
      <c r="C5" s="785" t="s">
        <v>602</v>
      </c>
      <c r="D5" s="799" t="s">
        <v>603</v>
      </c>
    </row>
    <row r="6" spans="1:4">
      <c r="A6" s="797"/>
      <c r="B6" s="798"/>
      <c r="C6" s="788"/>
      <c r="D6" s="799"/>
    </row>
    <row r="7" spans="1:4">
      <c r="A7" s="282">
        <v>1</v>
      </c>
      <c r="B7" s="282" t="s">
        <v>591</v>
      </c>
      <c r="C7" s="375">
        <v>118506100</v>
      </c>
      <c r="D7" s="330"/>
    </row>
    <row r="8" spans="1:4">
      <c r="A8" s="277">
        <v>2</v>
      </c>
      <c r="B8" s="277" t="s">
        <v>604</v>
      </c>
      <c r="C8" s="375">
        <v>17789972</v>
      </c>
      <c r="D8" s="330"/>
    </row>
    <row r="9" spans="1:4">
      <c r="A9" s="277">
        <v>3</v>
      </c>
      <c r="B9" s="290" t="s">
        <v>605</v>
      </c>
      <c r="C9" s="375">
        <v>0</v>
      </c>
      <c r="D9" s="330"/>
    </row>
    <row r="10" spans="1:4">
      <c r="A10" s="277">
        <v>4</v>
      </c>
      <c r="B10" s="277" t="s">
        <v>606</v>
      </c>
      <c r="C10" s="375">
        <v>22792942</v>
      </c>
      <c r="D10" s="330"/>
    </row>
    <row r="11" spans="1:4">
      <c r="A11" s="277">
        <v>5</v>
      </c>
      <c r="B11" s="291" t="s">
        <v>607</v>
      </c>
      <c r="C11" s="375">
        <v>5361076.7</v>
      </c>
      <c r="D11" s="330"/>
    </row>
    <row r="12" spans="1:4">
      <c r="A12" s="277">
        <v>6</v>
      </c>
      <c r="B12" s="291" t="s">
        <v>608</v>
      </c>
      <c r="C12" s="375">
        <v>111514</v>
      </c>
      <c r="D12" s="330"/>
    </row>
    <row r="13" spans="1:4">
      <c r="A13" s="277">
        <v>7</v>
      </c>
      <c r="B13" s="291" t="s">
        <v>609</v>
      </c>
      <c r="C13" s="375">
        <v>7492212.2999999998</v>
      </c>
      <c r="D13" s="330"/>
    </row>
    <row r="14" spans="1:4">
      <c r="A14" s="277">
        <v>8</v>
      </c>
      <c r="B14" s="291" t="s">
        <v>610</v>
      </c>
      <c r="C14" s="375">
        <v>247665</v>
      </c>
      <c r="D14" s="391">
        <v>247665</v>
      </c>
    </row>
    <row r="15" spans="1:4">
      <c r="A15" s="277">
        <v>9</v>
      </c>
      <c r="B15" s="291" t="s">
        <v>611</v>
      </c>
      <c r="C15" s="375"/>
      <c r="D15" s="277"/>
    </row>
    <row r="16" spans="1:4">
      <c r="A16" s="277">
        <v>10</v>
      </c>
      <c r="B16" s="291" t="s">
        <v>612</v>
      </c>
      <c r="C16" s="375">
        <v>6607587</v>
      </c>
      <c r="D16" s="330"/>
    </row>
    <row r="17" spans="1:4">
      <c r="A17" s="277">
        <v>11</v>
      </c>
      <c r="B17" s="291" t="s">
        <v>613</v>
      </c>
      <c r="C17" s="375"/>
      <c r="D17" s="277"/>
    </row>
    <row r="18" spans="1:4">
      <c r="A18" s="277">
        <v>12</v>
      </c>
      <c r="B18" s="288" t="s">
        <v>709</v>
      </c>
      <c r="C18" s="375">
        <v>2972887</v>
      </c>
      <c r="D18" s="330"/>
    </row>
    <row r="19" spans="1:4">
      <c r="A19" s="282">
        <v>13</v>
      </c>
      <c r="B19" s="318" t="s">
        <v>600</v>
      </c>
      <c r="C19" s="400">
        <f>C7+C8+C9-C10</f>
        <v>113503130</v>
      </c>
      <c r="D19" s="331"/>
    </row>
    <row r="22" spans="1:4">
      <c r="B22" s="271"/>
    </row>
    <row r="23" spans="1:4">
      <c r="B23" s="272"/>
    </row>
    <row r="24" spans="1:4">
      <c r="B24" s="273"/>
    </row>
  </sheetData>
  <mergeCells count="3">
    <mergeCell ref="A5:B6"/>
    <mergeCell ref="C5:C6"/>
    <mergeCell ref="D5:D6"/>
  </mergeCells>
  <pageMargins left="0.7" right="0.7" top="0.75" bottom="0.75" header="0.3" footer="0.3"/>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85" zoomScaleNormal="85" zoomScaleSheetLayoutView="100" workbookViewId="0">
      <selection activeCell="J37" sqref="J37"/>
    </sheetView>
  </sheetViews>
  <sheetFormatPr defaultColWidth="9.109375" defaultRowHeight="12"/>
  <cols>
    <col min="1" max="1" width="11.88671875" style="280" bestFit="1" customWidth="1"/>
    <col min="2" max="2" width="43" style="280" customWidth="1"/>
    <col min="3" max="3" width="18" style="280" customWidth="1"/>
    <col min="4" max="4" width="21.44140625" style="280" customWidth="1"/>
    <col min="5" max="5" width="22.33203125" style="280" customWidth="1"/>
    <col min="6" max="6" width="23.44140625" style="280" customWidth="1"/>
    <col min="7" max="14" width="22.33203125" style="280" customWidth="1"/>
    <col min="15" max="15" width="23.33203125" style="280" bestFit="1" customWidth="1"/>
    <col min="16" max="16" width="21.6640625" style="280" bestFit="1" customWidth="1"/>
    <col min="17" max="19" width="19" style="280" bestFit="1" customWidth="1"/>
    <col min="20" max="20" width="16.109375" style="280" customWidth="1"/>
    <col min="21" max="21" width="21" style="280" customWidth="1"/>
    <col min="22" max="22" width="20" style="280" customWidth="1"/>
    <col min="23" max="16384" width="9.109375" style="280"/>
  </cols>
  <sheetData>
    <row r="1" spans="1:22" ht="13.2">
      <c r="A1" s="271" t="s">
        <v>30</v>
      </c>
      <c r="B1" s="3" t="str">
        <f>'Info '!C2</f>
        <v>JSC "Liberty Bank"</v>
      </c>
    </row>
    <row r="2" spans="1:22" ht="13.2">
      <c r="A2" s="272" t="s">
        <v>31</v>
      </c>
      <c r="B2" s="350">
        <f>'1. key ratios '!B2</f>
        <v>44834</v>
      </c>
      <c r="C2" s="310"/>
    </row>
    <row r="3" spans="1:22">
      <c r="A3" s="273" t="s">
        <v>614</v>
      </c>
    </row>
    <row r="5" spans="1:22" ht="15" customHeight="1">
      <c r="A5" s="785" t="s">
        <v>539</v>
      </c>
      <c r="B5" s="787"/>
      <c r="C5" s="802" t="s">
        <v>615</v>
      </c>
      <c r="D5" s="803"/>
      <c r="E5" s="803"/>
      <c r="F5" s="803"/>
      <c r="G5" s="803"/>
      <c r="H5" s="803"/>
      <c r="I5" s="803"/>
      <c r="J5" s="803"/>
      <c r="K5" s="803"/>
      <c r="L5" s="803"/>
      <c r="M5" s="803"/>
      <c r="N5" s="803"/>
      <c r="O5" s="803"/>
      <c r="P5" s="803"/>
      <c r="Q5" s="803"/>
      <c r="R5" s="803"/>
      <c r="S5" s="803"/>
      <c r="T5" s="803"/>
      <c r="U5" s="804"/>
      <c r="V5" s="319"/>
    </row>
    <row r="6" spans="1:22">
      <c r="A6" s="800"/>
      <c r="B6" s="801"/>
      <c r="C6" s="805" t="s">
        <v>108</v>
      </c>
      <c r="D6" s="807" t="s">
        <v>616</v>
      </c>
      <c r="E6" s="807"/>
      <c r="F6" s="792"/>
      <c r="G6" s="808" t="s">
        <v>617</v>
      </c>
      <c r="H6" s="809"/>
      <c r="I6" s="809"/>
      <c r="J6" s="809"/>
      <c r="K6" s="810"/>
      <c r="L6" s="306"/>
      <c r="M6" s="811" t="s">
        <v>618</v>
      </c>
      <c r="N6" s="811"/>
      <c r="O6" s="792"/>
      <c r="P6" s="792"/>
      <c r="Q6" s="792"/>
      <c r="R6" s="792"/>
      <c r="S6" s="792"/>
      <c r="T6" s="792"/>
      <c r="U6" s="792"/>
      <c r="V6" s="306"/>
    </row>
    <row r="7" spans="1:22" ht="24">
      <c r="A7" s="788"/>
      <c r="B7" s="790"/>
      <c r="C7" s="806"/>
      <c r="D7" s="320"/>
      <c r="E7" s="312" t="s">
        <v>619</v>
      </c>
      <c r="F7" s="312" t="s">
        <v>620</v>
      </c>
      <c r="G7" s="310"/>
      <c r="H7" s="312" t="s">
        <v>619</v>
      </c>
      <c r="I7" s="312" t="s">
        <v>621</v>
      </c>
      <c r="J7" s="312" t="s">
        <v>622</v>
      </c>
      <c r="K7" s="312" t="s">
        <v>623</v>
      </c>
      <c r="L7" s="305"/>
      <c r="M7" s="300" t="s">
        <v>624</v>
      </c>
      <c r="N7" s="312" t="s">
        <v>622</v>
      </c>
      <c r="O7" s="312" t="s">
        <v>625</v>
      </c>
      <c r="P7" s="312" t="s">
        <v>626</v>
      </c>
      <c r="Q7" s="312" t="s">
        <v>627</v>
      </c>
      <c r="R7" s="312" t="s">
        <v>628</v>
      </c>
      <c r="S7" s="312" t="s">
        <v>629</v>
      </c>
      <c r="T7" s="321" t="s">
        <v>630</v>
      </c>
      <c r="U7" s="312" t="s">
        <v>631</v>
      </c>
      <c r="V7" s="319"/>
    </row>
    <row r="8" spans="1:22">
      <c r="A8" s="322">
        <v>1</v>
      </c>
      <c r="B8" s="282" t="s">
        <v>632</v>
      </c>
      <c r="C8" s="376">
        <f>SUM(C9:C14)</f>
        <v>2385196089.8800001</v>
      </c>
      <c r="D8" s="376">
        <f t="shared" ref="D8:U8" si="0">SUM(D9:D14)</f>
        <v>2199692193.25</v>
      </c>
      <c r="E8" s="376">
        <f t="shared" si="0"/>
        <v>22135874.850000001</v>
      </c>
      <c r="F8" s="376">
        <f t="shared" si="0"/>
        <v>224449.17653</v>
      </c>
      <c r="G8" s="376">
        <f t="shared" si="0"/>
        <v>72000766.780000001</v>
      </c>
      <c r="H8" s="376">
        <f t="shared" si="0"/>
        <v>4652161.9399999995</v>
      </c>
      <c r="I8" s="376">
        <f t="shared" si="0"/>
        <v>6522222.6140000001</v>
      </c>
      <c r="J8" s="376">
        <f t="shared" si="0"/>
        <v>350453.00170000002</v>
      </c>
      <c r="K8" s="376">
        <f t="shared" si="0"/>
        <v>0</v>
      </c>
      <c r="L8" s="376">
        <f t="shared" si="0"/>
        <v>113503129.84</v>
      </c>
      <c r="M8" s="376">
        <f t="shared" si="0"/>
        <v>4135637.3239000002</v>
      </c>
      <c r="N8" s="376">
        <f t="shared" si="0"/>
        <v>7479650.2312000003</v>
      </c>
      <c r="O8" s="376">
        <f t="shared" si="0"/>
        <v>14917188.41</v>
      </c>
      <c r="P8" s="376">
        <f t="shared" si="0"/>
        <v>18724158.864</v>
      </c>
      <c r="Q8" s="376">
        <f t="shared" si="0"/>
        <v>21584145.100000001</v>
      </c>
      <c r="R8" s="376">
        <f t="shared" si="0"/>
        <v>9667526.5370000005</v>
      </c>
      <c r="S8" s="376">
        <f t="shared" si="0"/>
        <v>303776.05800000002</v>
      </c>
      <c r="T8" s="376">
        <f t="shared" si="0"/>
        <v>15168.32</v>
      </c>
      <c r="U8" s="376">
        <f t="shared" si="0"/>
        <v>60903619.473999999</v>
      </c>
      <c r="V8" s="283"/>
    </row>
    <row r="9" spans="1:22">
      <c r="A9" s="277">
        <v>1.1000000000000001</v>
      </c>
      <c r="B9" s="302" t="s">
        <v>633</v>
      </c>
      <c r="C9" s="377">
        <v>0</v>
      </c>
      <c r="D9" s="375">
        <v>0</v>
      </c>
      <c r="E9" s="375">
        <v>0</v>
      </c>
      <c r="F9" s="375">
        <v>0</v>
      </c>
      <c r="G9" s="375">
        <v>0</v>
      </c>
      <c r="H9" s="375">
        <v>0</v>
      </c>
      <c r="I9" s="375">
        <v>0</v>
      </c>
      <c r="J9" s="375">
        <v>0</v>
      </c>
      <c r="K9" s="375">
        <v>0</v>
      </c>
      <c r="L9" s="375">
        <v>0</v>
      </c>
      <c r="M9" s="375">
        <v>0</v>
      </c>
      <c r="N9" s="375">
        <v>0</v>
      </c>
      <c r="O9" s="375">
        <v>0</v>
      </c>
      <c r="P9" s="375">
        <v>0</v>
      </c>
      <c r="Q9" s="375">
        <v>0</v>
      </c>
      <c r="R9" s="375">
        <v>0</v>
      </c>
      <c r="S9" s="375">
        <v>0</v>
      </c>
      <c r="T9" s="375">
        <v>0</v>
      </c>
      <c r="U9" s="375">
        <v>0</v>
      </c>
      <c r="V9" s="283"/>
    </row>
    <row r="10" spans="1:22">
      <c r="A10" s="277">
        <v>1.2</v>
      </c>
      <c r="B10" s="302" t="s">
        <v>634</v>
      </c>
      <c r="C10" s="377">
        <v>0</v>
      </c>
      <c r="D10" s="375">
        <v>0</v>
      </c>
      <c r="E10" s="375">
        <v>0</v>
      </c>
      <c r="F10" s="375">
        <v>0</v>
      </c>
      <c r="G10" s="375">
        <v>0</v>
      </c>
      <c r="H10" s="375">
        <v>0</v>
      </c>
      <c r="I10" s="375">
        <v>0</v>
      </c>
      <c r="J10" s="375">
        <v>0</v>
      </c>
      <c r="K10" s="375">
        <v>0</v>
      </c>
      <c r="L10" s="375">
        <v>0</v>
      </c>
      <c r="M10" s="375">
        <v>0</v>
      </c>
      <c r="N10" s="375">
        <v>0</v>
      </c>
      <c r="O10" s="375">
        <v>0</v>
      </c>
      <c r="P10" s="375">
        <v>0</v>
      </c>
      <c r="Q10" s="375">
        <v>0</v>
      </c>
      <c r="R10" s="375">
        <v>0</v>
      </c>
      <c r="S10" s="375">
        <v>0</v>
      </c>
      <c r="T10" s="375">
        <v>0</v>
      </c>
      <c r="U10" s="375">
        <v>0</v>
      </c>
      <c r="V10" s="283"/>
    </row>
    <row r="11" spans="1:22">
      <c r="A11" s="277">
        <v>1.3</v>
      </c>
      <c r="B11" s="302" t="s">
        <v>635</v>
      </c>
      <c r="C11" s="377">
        <v>0</v>
      </c>
      <c r="D11" s="375">
        <v>0</v>
      </c>
      <c r="E11" s="375">
        <v>0</v>
      </c>
      <c r="F11" s="375">
        <v>0</v>
      </c>
      <c r="G11" s="375">
        <v>0</v>
      </c>
      <c r="H11" s="375">
        <v>0</v>
      </c>
      <c r="I11" s="375">
        <v>0</v>
      </c>
      <c r="J11" s="375">
        <v>0</v>
      </c>
      <c r="K11" s="375">
        <v>0</v>
      </c>
      <c r="L11" s="375">
        <v>0</v>
      </c>
      <c r="M11" s="375">
        <v>0</v>
      </c>
      <c r="N11" s="375">
        <v>0</v>
      </c>
      <c r="O11" s="375">
        <v>0</v>
      </c>
      <c r="P11" s="375">
        <v>0</v>
      </c>
      <c r="Q11" s="375">
        <v>0</v>
      </c>
      <c r="R11" s="375">
        <v>0</v>
      </c>
      <c r="S11" s="375">
        <v>0</v>
      </c>
      <c r="T11" s="375">
        <v>0</v>
      </c>
      <c r="U11" s="375">
        <v>0</v>
      </c>
      <c r="V11" s="283"/>
    </row>
    <row r="12" spans="1:22">
      <c r="A12" s="277">
        <v>1.4</v>
      </c>
      <c r="B12" s="302" t="s">
        <v>636</v>
      </c>
      <c r="C12" s="377">
        <v>96642412.379999995</v>
      </c>
      <c r="D12" s="375">
        <v>96642412.379999995</v>
      </c>
      <c r="E12" s="375">
        <v>0</v>
      </c>
      <c r="F12" s="375">
        <v>12657.46214</v>
      </c>
      <c r="G12" s="375">
        <v>0</v>
      </c>
      <c r="H12" s="375">
        <v>0</v>
      </c>
      <c r="I12" s="375">
        <v>0</v>
      </c>
      <c r="J12" s="375">
        <v>0</v>
      </c>
      <c r="K12" s="375">
        <v>0</v>
      </c>
      <c r="L12" s="375">
        <v>0</v>
      </c>
      <c r="M12" s="375">
        <v>0</v>
      </c>
      <c r="N12" s="375">
        <v>0</v>
      </c>
      <c r="O12" s="375">
        <v>0</v>
      </c>
      <c r="P12" s="375">
        <v>0</v>
      </c>
      <c r="Q12" s="375">
        <v>0</v>
      </c>
      <c r="R12" s="375">
        <v>0</v>
      </c>
      <c r="S12" s="375">
        <v>0</v>
      </c>
      <c r="T12" s="375">
        <v>0</v>
      </c>
      <c r="U12" s="375">
        <v>0</v>
      </c>
      <c r="V12" s="283"/>
    </row>
    <row r="13" spans="1:22">
      <c r="A13" s="277">
        <v>1.5</v>
      </c>
      <c r="B13" s="302" t="s">
        <v>637</v>
      </c>
      <c r="C13" s="377">
        <v>557110570.03999996</v>
      </c>
      <c r="D13" s="375">
        <v>512550536.54000002</v>
      </c>
      <c r="E13" s="375">
        <v>2053570.43</v>
      </c>
      <c r="F13" s="375">
        <v>45741.355389999997</v>
      </c>
      <c r="G13" s="375">
        <v>25104167.760000002</v>
      </c>
      <c r="H13" s="375">
        <v>440742.42</v>
      </c>
      <c r="I13" s="375">
        <v>541280.57999999996</v>
      </c>
      <c r="J13" s="375">
        <v>0</v>
      </c>
      <c r="K13" s="375">
        <v>0</v>
      </c>
      <c r="L13" s="375">
        <v>19455865.73</v>
      </c>
      <c r="M13" s="375">
        <v>444385.89689999999</v>
      </c>
      <c r="N13" s="375">
        <v>789492.8162</v>
      </c>
      <c r="O13" s="375">
        <v>87585.07</v>
      </c>
      <c r="P13" s="375">
        <v>1425972.304</v>
      </c>
      <c r="Q13" s="375">
        <v>549113.1</v>
      </c>
      <c r="R13" s="375">
        <v>14690.52</v>
      </c>
      <c r="S13" s="375">
        <v>0</v>
      </c>
      <c r="T13" s="375">
        <v>0</v>
      </c>
      <c r="U13" s="375">
        <v>1998376.6939999999</v>
      </c>
      <c r="V13" s="283"/>
    </row>
    <row r="14" spans="1:22">
      <c r="A14" s="277">
        <v>1.6</v>
      </c>
      <c r="B14" s="302" t="s">
        <v>638</v>
      </c>
      <c r="C14" s="377">
        <v>1731443107.46</v>
      </c>
      <c r="D14" s="375">
        <v>1590499244.3299999</v>
      </c>
      <c r="E14" s="375">
        <v>20082304.420000002</v>
      </c>
      <c r="F14" s="375">
        <v>166050.359</v>
      </c>
      <c r="G14" s="375">
        <v>46896599.020000003</v>
      </c>
      <c r="H14" s="375">
        <v>4211419.5199999996</v>
      </c>
      <c r="I14" s="375">
        <v>5980942.034</v>
      </c>
      <c r="J14" s="375">
        <v>350453.00170000002</v>
      </c>
      <c r="K14" s="375">
        <v>0</v>
      </c>
      <c r="L14" s="375">
        <v>94047264.109999999</v>
      </c>
      <c r="M14" s="375">
        <v>3691251.4270000001</v>
      </c>
      <c r="N14" s="375">
        <v>6690157.415</v>
      </c>
      <c r="O14" s="375">
        <v>14829603.34</v>
      </c>
      <c r="P14" s="375">
        <v>17298186.559999999</v>
      </c>
      <c r="Q14" s="375">
        <v>21035032</v>
      </c>
      <c r="R14" s="375">
        <v>9652836.0170000009</v>
      </c>
      <c r="S14" s="375">
        <v>303776.05800000002</v>
      </c>
      <c r="T14" s="375">
        <v>15168.32</v>
      </c>
      <c r="U14" s="375">
        <v>58905242.780000001</v>
      </c>
      <c r="V14" s="283"/>
    </row>
    <row r="15" spans="1:22">
      <c r="A15" s="322">
        <v>2</v>
      </c>
      <c r="B15" s="282" t="s">
        <v>639</v>
      </c>
      <c r="C15" s="376">
        <f>SUM(C16:C21)</f>
        <v>254580943</v>
      </c>
      <c r="D15" s="376">
        <f t="shared" ref="D15:U15" si="1">SUM(D16:D21)</f>
        <v>254580943</v>
      </c>
      <c r="E15" s="376">
        <f t="shared" si="1"/>
        <v>0</v>
      </c>
      <c r="F15" s="376">
        <f t="shared" si="1"/>
        <v>0</v>
      </c>
      <c r="G15" s="376">
        <f t="shared" si="1"/>
        <v>0</v>
      </c>
      <c r="H15" s="376">
        <f t="shared" si="1"/>
        <v>0</v>
      </c>
      <c r="I15" s="376">
        <f t="shared" si="1"/>
        <v>0</v>
      </c>
      <c r="J15" s="376">
        <f t="shared" si="1"/>
        <v>0</v>
      </c>
      <c r="K15" s="376">
        <f t="shared" si="1"/>
        <v>0</v>
      </c>
      <c r="L15" s="376">
        <f t="shared" si="1"/>
        <v>0</v>
      </c>
      <c r="M15" s="376">
        <f t="shared" si="1"/>
        <v>0</v>
      </c>
      <c r="N15" s="376">
        <f t="shared" si="1"/>
        <v>0</v>
      </c>
      <c r="O15" s="376">
        <f t="shared" si="1"/>
        <v>0</v>
      </c>
      <c r="P15" s="376">
        <f t="shared" si="1"/>
        <v>0</v>
      </c>
      <c r="Q15" s="376">
        <f t="shared" si="1"/>
        <v>0</v>
      </c>
      <c r="R15" s="376">
        <f t="shared" si="1"/>
        <v>0</v>
      </c>
      <c r="S15" s="376">
        <f t="shared" si="1"/>
        <v>0</v>
      </c>
      <c r="T15" s="376">
        <f t="shared" si="1"/>
        <v>0</v>
      </c>
      <c r="U15" s="376">
        <f t="shared" si="1"/>
        <v>0</v>
      </c>
      <c r="V15" s="283"/>
    </row>
    <row r="16" spans="1:22">
      <c r="A16" s="277">
        <v>2.1</v>
      </c>
      <c r="B16" s="302" t="s">
        <v>633</v>
      </c>
      <c r="C16" s="377"/>
      <c r="D16" s="375"/>
      <c r="E16" s="375"/>
      <c r="F16" s="375"/>
      <c r="G16" s="375"/>
      <c r="H16" s="375"/>
      <c r="I16" s="375"/>
      <c r="J16" s="375"/>
      <c r="K16" s="375"/>
      <c r="L16" s="375"/>
      <c r="M16" s="375"/>
      <c r="N16" s="375"/>
      <c r="O16" s="375"/>
      <c r="P16" s="375"/>
      <c r="Q16" s="375"/>
      <c r="R16" s="375"/>
      <c r="S16" s="375"/>
      <c r="T16" s="375"/>
      <c r="U16" s="375"/>
      <c r="V16" s="283"/>
    </row>
    <row r="17" spans="1:22">
      <c r="A17" s="277">
        <v>2.2000000000000002</v>
      </c>
      <c r="B17" s="302" t="s">
        <v>634</v>
      </c>
      <c r="C17" s="377">
        <v>254580943</v>
      </c>
      <c r="D17" s="375">
        <v>254580943</v>
      </c>
      <c r="E17" s="375"/>
      <c r="F17" s="375"/>
      <c r="G17" s="375"/>
      <c r="H17" s="375"/>
      <c r="I17" s="375"/>
      <c r="J17" s="375"/>
      <c r="K17" s="375"/>
      <c r="L17" s="375"/>
      <c r="M17" s="375"/>
      <c r="N17" s="375"/>
      <c r="O17" s="375"/>
      <c r="P17" s="375"/>
      <c r="Q17" s="375"/>
      <c r="R17" s="375"/>
      <c r="S17" s="375"/>
      <c r="T17" s="375"/>
      <c r="U17" s="375"/>
      <c r="V17" s="283"/>
    </row>
    <row r="18" spans="1:22">
      <c r="A18" s="277">
        <v>2.2999999999999998</v>
      </c>
      <c r="B18" s="302" t="s">
        <v>635</v>
      </c>
      <c r="C18" s="377"/>
      <c r="D18" s="375"/>
      <c r="E18" s="375"/>
      <c r="F18" s="375"/>
      <c r="G18" s="375"/>
      <c r="H18" s="375"/>
      <c r="I18" s="375"/>
      <c r="J18" s="375"/>
      <c r="K18" s="375"/>
      <c r="L18" s="375"/>
      <c r="M18" s="375"/>
      <c r="N18" s="375"/>
      <c r="O18" s="375"/>
      <c r="P18" s="375"/>
      <c r="Q18" s="375"/>
      <c r="R18" s="375"/>
      <c r="S18" s="375"/>
      <c r="T18" s="375"/>
      <c r="U18" s="375"/>
      <c r="V18" s="283"/>
    </row>
    <row r="19" spans="1:22">
      <c r="A19" s="277">
        <v>2.4</v>
      </c>
      <c r="B19" s="302" t="s">
        <v>636</v>
      </c>
      <c r="C19" s="377"/>
      <c r="D19" s="375"/>
      <c r="E19" s="375"/>
      <c r="F19" s="375"/>
      <c r="G19" s="375"/>
      <c r="H19" s="375"/>
      <c r="I19" s="375"/>
      <c r="J19" s="375"/>
      <c r="K19" s="375"/>
      <c r="L19" s="375"/>
      <c r="M19" s="375"/>
      <c r="N19" s="375"/>
      <c r="O19" s="375"/>
      <c r="P19" s="375"/>
      <c r="Q19" s="375"/>
      <c r="R19" s="375"/>
      <c r="S19" s="375"/>
      <c r="T19" s="375"/>
      <c r="U19" s="375"/>
      <c r="V19" s="283"/>
    </row>
    <row r="20" spans="1:22">
      <c r="A20" s="277">
        <v>2.5</v>
      </c>
      <c r="B20" s="302" t="s">
        <v>637</v>
      </c>
      <c r="C20" s="377"/>
      <c r="D20" s="375"/>
      <c r="E20" s="375"/>
      <c r="F20" s="375"/>
      <c r="G20" s="375"/>
      <c r="H20" s="375"/>
      <c r="I20" s="375"/>
      <c r="J20" s="375"/>
      <c r="K20" s="375"/>
      <c r="L20" s="375"/>
      <c r="M20" s="375"/>
      <c r="N20" s="375"/>
      <c r="O20" s="375"/>
      <c r="P20" s="375"/>
      <c r="Q20" s="375"/>
      <c r="R20" s="375"/>
      <c r="S20" s="375"/>
      <c r="T20" s="375"/>
      <c r="U20" s="375"/>
      <c r="V20" s="283"/>
    </row>
    <row r="21" spans="1:22">
      <c r="A21" s="277">
        <v>2.6</v>
      </c>
      <c r="B21" s="302" t="s">
        <v>638</v>
      </c>
      <c r="C21" s="377"/>
      <c r="D21" s="375"/>
      <c r="E21" s="375"/>
      <c r="F21" s="375"/>
      <c r="G21" s="375"/>
      <c r="H21" s="375"/>
      <c r="I21" s="375"/>
      <c r="J21" s="375"/>
      <c r="K21" s="375"/>
      <c r="L21" s="375"/>
      <c r="M21" s="375"/>
      <c r="N21" s="375"/>
      <c r="O21" s="375"/>
      <c r="P21" s="375"/>
      <c r="Q21" s="375"/>
      <c r="R21" s="375"/>
      <c r="S21" s="375"/>
      <c r="T21" s="375"/>
      <c r="U21" s="375"/>
      <c r="V21" s="283"/>
    </row>
    <row r="22" spans="1:22">
      <c r="A22" s="322">
        <v>3</v>
      </c>
      <c r="B22" s="282" t="s">
        <v>694</v>
      </c>
      <c r="C22" s="376">
        <f>SUM(C23:C28)</f>
        <v>215638674</v>
      </c>
      <c r="D22" s="376">
        <f>SUM(D23:D28)</f>
        <v>45302049</v>
      </c>
      <c r="E22" s="378"/>
      <c r="F22" s="378"/>
      <c r="G22" s="376">
        <f>SUM(G23:G28)</f>
        <v>0</v>
      </c>
      <c r="H22" s="378"/>
      <c r="I22" s="378"/>
      <c r="J22" s="378"/>
      <c r="K22" s="378"/>
      <c r="L22" s="376">
        <f>SUM(L23:L28)</f>
        <v>0</v>
      </c>
      <c r="M22" s="378"/>
      <c r="N22" s="378"/>
      <c r="O22" s="378"/>
      <c r="P22" s="378"/>
      <c r="Q22" s="378"/>
      <c r="R22" s="378"/>
      <c r="S22" s="378"/>
      <c r="T22" s="378"/>
      <c r="U22" s="376">
        <f>SUM(U23:U28)</f>
        <v>0</v>
      </c>
      <c r="V22" s="283"/>
    </row>
    <row r="23" spans="1:22">
      <c r="A23" s="277">
        <v>3.1</v>
      </c>
      <c r="B23" s="302" t="s">
        <v>633</v>
      </c>
      <c r="C23" s="377" t="s">
        <v>763</v>
      </c>
      <c r="D23" s="375" t="s">
        <v>764</v>
      </c>
      <c r="E23" s="378"/>
      <c r="F23" s="378"/>
      <c r="G23" s="375"/>
      <c r="H23" s="378"/>
      <c r="I23" s="378"/>
      <c r="J23" s="378"/>
      <c r="K23" s="378"/>
      <c r="L23" s="375"/>
      <c r="M23" s="378"/>
      <c r="N23" s="378"/>
      <c r="O23" s="378"/>
      <c r="P23" s="378"/>
      <c r="Q23" s="378"/>
      <c r="R23" s="378"/>
      <c r="S23" s="378"/>
      <c r="T23" s="378"/>
      <c r="U23" s="375"/>
      <c r="V23" s="283"/>
    </row>
    <row r="24" spans="1:22">
      <c r="A24" s="277">
        <v>3.2</v>
      </c>
      <c r="B24" s="302" t="s">
        <v>634</v>
      </c>
      <c r="C24" s="377" t="s">
        <v>763</v>
      </c>
      <c r="D24" s="375" t="s">
        <v>764</v>
      </c>
      <c r="E24" s="378"/>
      <c r="F24" s="378"/>
      <c r="G24" s="375"/>
      <c r="H24" s="378"/>
      <c r="I24" s="378"/>
      <c r="J24" s="378"/>
      <c r="K24" s="378"/>
      <c r="L24" s="375"/>
      <c r="M24" s="378"/>
      <c r="N24" s="378"/>
      <c r="O24" s="378"/>
      <c r="P24" s="378"/>
      <c r="Q24" s="378"/>
      <c r="R24" s="378"/>
      <c r="S24" s="378"/>
      <c r="T24" s="378"/>
      <c r="U24" s="375"/>
      <c r="V24" s="283"/>
    </row>
    <row r="25" spans="1:22">
      <c r="A25" s="277">
        <v>3.3</v>
      </c>
      <c r="B25" s="302" t="s">
        <v>635</v>
      </c>
      <c r="C25" s="377">
        <v>9322425</v>
      </c>
      <c r="D25" s="375">
        <v>9322425</v>
      </c>
      <c r="E25" s="378"/>
      <c r="F25" s="378"/>
      <c r="G25" s="375"/>
      <c r="H25" s="378"/>
      <c r="I25" s="378"/>
      <c r="J25" s="378"/>
      <c r="K25" s="378"/>
      <c r="L25" s="375"/>
      <c r="M25" s="378"/>
      <c r="N25" s="378"/>
      <c r="O25" s="378"/>
      <c r="P25" s="378"/>
      <c r="Q25" s="378"/>
      <c r="R25" s="378"/>
      <c r="S25" s="378"/>
      <c r="T25" s="378"/>
      <c r="U25" s="375"/>
      <c r="V25" s="283"/>
    </row>
    <row r="26" spans="1:22">
      <c r="A26" s="277">
        <v>3.4</v>
      </c>
      <c r="B26" s="302" t="s">
        <v>636</v>
      </c>
      <c r="C26" s="377">
        <v>20063869</v>
      </c>
      <c r="D26" s="375">
        <v>15293792</v>
      </c>
      <c r="E26" s="378"/>
      <c r="F26" s="378"/>
      <c r="G26" s="375"/>
      <c r="H26" s="378"/>
      <c r="I26" s="378"/>
      <c r="J26" s="378"/>
      <c r="K26" s="378"/>
      <c r="L26" s="375"/>
      <c r="M26" s="378"/>
      <c r="N26" s="378"/>
      <c r="O26" s="378"/>
      <c r="P26" s="378"/>
      <c r="Q26" s="378"/>
      <c r="R26" s="378"/>
      <c r="S26" s="378"/>
      <c r="T26" s="378"/>
      <c r="U26" s="375"/>
      <c r="V26" s="283"/>
    </row>
    <row r="27" spans="1:22">
      <c r="A27" s="277">
        <v>3.5</v>
      </c>
      <c r="B27" s="302" t="s">
        <v>637</v>
      </c>
      <c r="C27" s="377">
        <v>132144482</v>
      </c>
      <c r="D27" s="375">
        <v>19571532</v>
      </c>
      <c r="E27" s="378"/>
      <c r="F27" s="378"/>
      <c r="G27" s="375"/>
      <c r="H27" s="378"/>
      <c r="I27" s="378"/>
      <c r="J27" s="378"/>
      <c r="K27" s="378"/>
      <c r="L27" s="375"/>
      <c r="M27" s="378"/>
      <c r="N27" s="378"/>
      <c r="O27" s="378"/>
      <c r="P27" s="378"/>
      <c r="Q27" s="378"/>
      <c r="R27" s="378"/>
      <c r="S27" s="378"/>
      <c r="T27" s="378"/>
      <c r="U27" s="375"/>
      <c r="V27" s="283"/>
    </row>
    <row r="28" spans="1:22">
      <c r="A28" s="277">
        <v>3.6</v>
      </c>
      <c r="B28" s="302" t="s">
        <v>638</v>
      </c>
      <c r="C28" s="377">
        <v>54107898</v>
      </c>
      <c r="D28" s="375">
        <v>1114300</v>
      </c>
      <c r="E28" s="378"/>
      <c r="F28" s="378"/>
      <c r="G28" s="375"/>
      <c r="H28" s="378"/>
      <c r="I28" s="378"/>
      <c r="J28" s="378"/>
      <c r="K28" s="378"/>
      <c r="L28" s="375"/>
      <c r="M28" s="378"/>
      <c r="N28" s="378"/>
      <c r="O28" s="378"/>
      <c r="P28" s="378"/>
      <c r="Q28" s="378"/>
      <c r="R28" s="378"/>
      <c r="S28" s="378"/>
      <c r="T28" s="378"/>
      <c r="U28" s="375"/>
      <c r="V28" s="283"/>
    </row>
  </sheetData>
  <mergeCells count="6">
    <mergeCell ref="A5:B7"/>
    <mergeCell ref="C5:U5"/>
    <mergeCell ref="C6:C7"/>
    <mergeCell ref="D6:F6"/>
    <mergeCell ref="G6:K6"/>
    <mergeCell ref="M6:U6"/>
  </mergeCells>
  <pageMargins left="0.7" right="0.7" top="0.75" bottom="0.75" header="0.3" footer="0.3"/>
  <pageSetup scale="1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85" zoomScaleNormal="85" zoomScaleSheetLayoutView="85" workbookViewId="0">
      <selection activeCell="J37" sqref="J37"/>
    </sheetView>
  </sheetViews>
  <sheetFormatPr defaultColWidth="9.109375" defaultRowHeight="12"/>
  <cols>
    <col min="1" max="1" width="11.88671875" style="280" bestFit="1" customWidth="1"/>
    <col min="2" max="2" width="72" style="280" customWidth="1"/>
    <col min="3" max="3" width="19.5546875" style="280" customWidth="1"/>
    <col min="4" max="4" width="21.109375" style="280" customWidth="1"/>
    <col min="5" max="5" width="17.109375" style="280" customWidth="1"/>
    <col min="6" max="6" width="22.33203125" style="280" customWidth="1"/>
    <col min="7" max="7" width="19.33203125" style="280" customWidth="1"/>
    <col min="8" max="8" width="17.109375" style="280" customWidth="1"/>
    <col min="9" max="14" width="22.33203125" style="280" customWidth="1"/>
    <col min="15" max="15" width="23" style="280" customWidth="1"/>
    <col min="16" max="16" width="21.6640625" style="280" bestFit="1" customWidth="1"/>
    <col min="17" max="19" width="19" style="280" bestFit="1" customWidth="1"/>
    <col min="20" max="20" width="14.6640625" style="280" customWidth="1"/>
    <col min="21" max="21" width="20" style="280" customWidth="1"/>
    <col min="22" max="16384" width="9.109375" style="280"/>
  </cols>
  <sheetData>
    <row r="1" spans="1:21" ht="13.2">
      <c r="A1" s="271" t="s">
        <v>30</v>
      </c>
      <c r="B1" s="3" t="str">
        <f>'Info '!C2</f>
        <v>JSC "Liberty Bank"</v>
      </c>
    </row>
    <row r="2" spans="1:21" ht="13.2">
      <c r="A2" s="272" t="s">
        <v>31</v>
      </c>
      <c r="B2" s="350">
        <f>'1. key ratios '!B2</f>
        <v>44834</v>
      </c>
      <c r="C2" s="307"/>
    </row>
    <row r="3" spans="1:21">
      <c r="A3" s="273" t="s">
        <v>641</v>
      </c>
    </row>
    <row r="5" spans="1:21" ht="13.5" customHeight="1">
      <c r="A5" s="812" t="s">
        <v>642</v>
      </c>
      <c r="B5" s="813"/>
      <c r="C5" s="821" t="s">
        <v>643</v>
      </c>
      <c r="D5" s="822"/>
      <c r="E5" s="822"/>
      <c r="F5" s="822"/>
      <c r="G5" s="822"/>
      <c r="H5" s="822"/>
      <c r="I5" s="822"/>
      <c r="J5" s="822"/>
      <c r="K5" s="822"/>
      <c r="L5" s="822"/>
      <c r="M5" s="822"/>
      <c r="N5" s="822"/>
      <c r="O5" s="822"/>
      <c r="P5" s="822"/>
      <c r="Q5" s="822"/>
      <c r="R5" s="822"/>
      <c r="S5" s="822"/>
      <c r="T5" s="823"/>
      <c r="U5" s="319"/>
    </row>
    <row r="6" spans="1:21">
      <c r="A6" s="814"/>
      <c r="B6" s="815"/>
      <c r="C6" s="805" t="s">
        <v>108</v>
      </c>
      <c r="D6" s="818" t="s">
        <v>644</v>
      </c>
      <c r="E6" s="818"/>
      <c r="F6" s="819"/>
      <c r="G6" s="820" t="s">
        <v>645</v>
      </c>
      <c r="H6" s="818"/>
      <c r="I6" s="818"/>
      <c r="J6" s="818"/>
      <c r="K6" s="819"/>
      <c r="L6" s="808" t="s">
        <v>646</v>
      </c>
      <c r="M6" s="809"/>
      <c r="N6" s="809"/>
      <c r="O6" s="809"/>
      <c r="P6" s="809"/>
      <c r="Q6" s="809"/>
      <c r="R6" s="809"/>
      <c r="S6" s="809"/>
      <c r="T6" s="810"/>
      <c r="U6" s="306"/>
    </row>
    <row r="7" spans="1:21">
      <c r="A7" s="816"/>
      <c r="B7" s="817"/>
      <c r="C7" s="806"/>
      <c r="E7" s="300" t="s">
        <v>619</v>
      </c>
      <c r="F7" s="312" t="s">
        <v>620</v>
      </c>
      <c r="H7" s="300" t="s">
        <v>619</v>
      </c>
      <c r="I7" s="312" t="s">
        <v>621</v>
      </c>
      <c r="J7" s="312" t="s">
        <v>622</v>
      </c>
      <c r="K7" s="312" t="s">
        <v>623</v>
      </c>
      <c r="L7" s="323"/>
      <c r="M7" s="300" t="s">
        <v>624</v>
      </c>
      <c r="N7" s="312" t="s">
        <v>622</v>
      </c>
      <c r="O7" s="312" t="s">
        <v>625</v>
      </c>
      <c r="P7" s="312" t="s">
        <v>626</v>
      </c>
      <c r="Q7" s="312" t="s">
        <v>627</v>
      </c>
      <c r="R7" s="312" t="s">
        <v>628</v>
      </c>
      <c r="S7" s="312" t="s">
        <v>629</v>
      </c>
      <c r="T7" s="321" t="s">
        <v>630</v>
      </c>
      <c r="U7" s="319"/>
    </row>
    <row r="8" spans="1:21">
      <c r="A8" s="323">
        <v>1</v>
      </c>
      <c r="B8" s="318" t="s">
        <v>632</v>
      </c>
      <c r="C8" s="385">
        <v>1396172142.3688593</v>
      </c>
      <c r="D8" s="375">
        <v>1291087596.3081918</v>
      </c>
      <c r="E8" s="375">
        <v>12254156.722256001</v>
      </c>
      <c r="F8" s="375">
        <v>0</v>
      </c>
      <c r="G8" s="375">
        <v>57613137.509764016</v>
      </c>
      <c r="H8" s="375">
        <v>2387205.5645919992</v>
      </c>
      <c r="I8" s="375">
        <v>3097546.5635760003</v>
      </c>
      <c r="J8" s="375">
        <v>286719.88167999999</v>
      </c>
      <c r="K8" s="375">
        <v>0</v>
      </c>
      <c r="L8" s="375">
        <v>47471408.550904021</v>
      </c>
      <c r="M8" s="375">
        <v>1766677.8334860003</v>
      </c>
      <c r="N8" s="375">
        <v>3573338.3846759992</v>
      </c>
      <c r="O8" s="375">
        <v>3154769.9777119979</v>
      </c>
      <c r="P8" s="375">
        <v>4243327.6047520004</v>
      </c>
      <c r="Q8" s="375">
        <v>2912392.8885840005</v>
      </c>
      <c r="R8" s="375">
        <v>2012314.4557279996</v>
      </c>
      <c r="S8" s="375">
        <v>0</v>
      </c>
      <c r="T8" s="375">
        <v>15168.32</v>
      </c>
      <c r="U8" s="283"/>
    </row>
    <row r="9" spans="1:21">
      <c r="A9" s="302">
        <v>1.1000000000000001</v>
      </c>
      <c r="B9" s="302" t="s">
        <v>647</v>
      </c>
      <c r="C9" s="377">
        <v>1088224133.1273034</v>
      </c>
      <c r="D9" s="375">
        <v>995096452.52834749</v>
      </c>
      <c r="E9" s="375">
        <v>4816178.0100959996</v>
      </c>
      <c r="F9" s="375">
        <v>0</v>
      </c>
      <c r="G9" s="375">
        <v>52771519.428084016</v>
      </c>
      <c r="H9" s="375">
        <v>1262565.914592</v>
      </c>
      <c r="I9" s="375">
        <v>1742061.043576</v>
      </c>
      <c r="J9" s="375">
        <v>243189.37</v>
      </c>
      <c r="K9" s="375">
        <v>0</v>
      </c>
      <c r="L9" s="375">
        <v>40356161.17087198</v>
      </c>
      <c r="M9" s="375">
        <v>1454656.8334859998</v>
      </c>
      <c r="N9" s="375">
        <v>2842417.3146760003</v>
      </c>
      <c r="O9" s="375">
        <v>1131624.8799999999</v>
      </c>
      <c r="P9" s="375">
        <v>2666699.0424320004</v>
      </c>
      <c r="Q9" s="375">
        <v>1835661.568584</v>
      </c>
      <c r="R9" s="375">
        <v>1039813.4957280001</v>
      </c>
      <c r="S9" s="375">
        <v>0</v>
      </c>
      <c r="T9" s="375">
        <v>0</v>
      </c>
      <c r="U9" s="283"/>
    </row>
    <row r="10" spans="1:21">
      <c r="A10" s="324" t="s">
        <v>14</v>
      </c>
      <c r="B10" s="324" t="s">
        <v>648</v>
      </c>
      <c r="C10" s="386">
        <v>623157061.44505537</v>
      </c>
      <c r="D10" s="375">
        <v>568509162.74010921</v>
      </c>
      <c r="E10" s="375">
        <v>2005882.8700960004</v>
      </c>
      <c r="F10" s="375">
        <v>0</v>
      </c>
      <c r="G10" s="375">
        <v>35227015.728564002</v>
      </c>
      <c r="H10" s="375">
        <v>672360.52369599999</v>
      </c>
      <c r="I10" s="375">
        <v>767375.80357600003</v>
      </c>
      <c r="J10" s="375">
        <v>32726.5</v>
      </c>
      <c r="K10" s="375">
        <v>0</v>
      </c>
      <c r="L10" s="375">
        <v>19420882.976382006</v>
      </c>
      <c r="M10" s="375">
        <v>1296949.5269900002</v>
      </c>
      <c r="N10" s="375">
        <v>903792.41999999993</v>
      </c>
      <c r="O10" s="375">
        <v>827833.89999999979</v>
      </c>
      <c r="P10" s="375">
        <v>1355536.59</v>
      </c>
      <c r="Q10" s="375">
        <v>1163970.8193359999</v>
      </c>
      <c r="R10" s="375">
        <v>829957.28166400001</v>
      </c>
      <c r="S10" s="375">
        <v>0</v>
      </c>
      <c r="T10" s="375">
        <v>0</v>
      </c>
      <c r="U10" s="283"/>
    </row>
    <row r="11" spans="1:21">
      <c r="A11" s="292" t="s">
        <v>649</v>
      </c>
      <c r="B11" s="292" t="s">
        <v>650</v>
      </c>
      <c r="C11" s="387">
        <v>150001767.50056401</v>
      </c>
      <c r="D11" s="375">
        <v>129057429.583104</v>
      </c>
      <c r="E11" s="375">
        <v>342649.86</v>
      </c>
      <c r="F11" s="375">
        <v>0</v>
      </c>
      <c r="G11" s="375">
        <v>5044957.2534079999</v>
      </c>
      <c r="H11" s="375">
        <v>184279.95</v>
      </c>
      <c r="I11" s="375">
        <v>107853.74</v>
      </c>
      <c r="J11" s="375">
        <v>56000</v>
      </c>
      <c r="K11" s="375">
        <v>0</v>
      </c>
      <c r="L11" s="375">
        <v>15899380.664052002</v>
      </c>
      <c r="M11" s="375">
        <v>129507.626496</v>
      </c>
      <c r="N11" s="375">
        <v>525640.45239999995</v>
      </c>
      <c r="O11" s="375">
        <v>49885</v>
      </c>
      <c r="P11" s="375">
        <v>1121795.2424320001</v>
      </c>
      <c r="Q11" s="375">
        <v>353373.62924799998</v>
      </c>
      <c r="R11" s="375">
        <v>80000</v>
      </c>
      <c r="S11" s="375">
        <v>0</v>
      </c>
      <c r="T11" s="375">
        <v>0</v>
      </c>
      <c r="U11" s="283"/>
    </row>
    <row r="12" spans="1:21">
      <c r="A12" s="292" t="s">
        <v>651</v>
      </c>
      <c r="B12" s="292" t="s">
        <v>652</v>
      </c>
      <c r="C12" s="387">
        <v>116410041.17675598</v>
      </c>
      <c r="D12" s="375">
        <v>102771346.70681997</v>
      </c>
      <c r="E12" s="375">
        <v>647148.31999999995</v>
      </c>
      <c r="F12" s="375">
        <v>0</v>
      </c>
      <c r="G12" s="375">
        <v>11464928.046111997</v>
      </c>
      <c r="H12" s="375">
        <v>264087.22089599998</v>
      </c>
      <c r="I12" s="375">
        <v>841921.73</v>
      </c>
      <c r="J12" s="375">
        <v>154462.87</v>
      </c>
      <c r="K12" s="375">
        <v>0</v>
      </c>
      <c r="L12" s="375">
        <v>2173766.4238239997</v>
      </c>
      <c r="M12" s="375">
        <v>0</v>
      </c>
      <c r="N12" s="375">
        <v>103417.18</v>
      </c>
      <c r="O12" s="375">
        <v>63217.63</v>
      </c>
      <c r="P12" s="375">
        <v>0</v>
      </c>
      <c r="Q12" s="375">
        <v>118458.29999999999</v>
      </c>
      <c r="R12" s="375">
        <v>0</v>
      </c>
      <c r="S12" s="375">
        <v>0</v>
      </c>
      <c r="T12" s="375">
        <v>0</v>
      </c>
      <c r="U12" s="283"/>
    </row>
    <row r="13" spans="1:21">
      <c r="A13" s="292" t="s">
        <v>653</v>
      </c>
      <c r="B13" s="292" t="s">
        <v>654</v>
      </c>
      <c r="C13" s="387">
        <v>198655263.00492799</v>
      </c>
      <c r="D13" s="375">
        <v>194758513.49831399</v>
      </c>
      <c r="E13" s="375">
        <v>1820496.9599999997</v>
      </c>
      <c r="F13" s="375">
        <v>0</v>
      </c>
      <c r="G13" s="375">
        <v>1034618.4</v>
      </c>
      <c r="H13" s="375">
        <v>141838.22</v>
      </c>
      <c r="I13" s="375">
        <v>24909.77</v>
      </c>
      <c r="J13" s="375">
        <v>0</v>
      </c>
      <c r="K13" s="375">
        <v>0</v>
      </c>
      <c r="L13" s="375">
        <v>2862131.1066140002</v>
      </c>
      <c r="M13" s="375">
        <v>28199.68</v>
      </c>
      <c r="N13" s="375">
        <v>1309567.2622760001</v>
      </c>
      <c r="O13" s="375">
        <v>190688.34999999998</v>
      </c>
      <c r="P13" s="375">
        <v>189367.21000000002</v>
      </c>
      <c r="Q13" s="375">
        <v>199858.82</v>
      </c>
      <c r="R13" s="375">
        <v>129856.214064</v>
      </c>
      <c r="S13" s="375">
        <v>0</v>
      </c>
      <c r="T13" s="375">
        <v>0</v>
      </c>
      <c r="U13" s="283"/>
    </row>
    <row r="14" spans="1:21">
      <c r="A14" s="292" t="s">
        <v>655</v>
      </c>
      <c r="B14" s="292" t="s">
        <v>656</v>
      </c>
      <c r="C14" s="387">
        <v>54057937.271681353</v>
      </c>
      <c r="D14" s="375">
        <v>25792858.727763828</v>
      </c>
      <c r="E14" s="375">
        <v>245083.13444512</v>
      </c>
      <c r="F14" s="375">
        <v>0</v>
      </c>
      <c r="G14" s="375">
        <v>5761313.7509763977</v>
      </c>
      <c r="H14" s="375">
        <v>238720.55645920002</v>
      </c>
      <c r="I14" s="375">
        <v>309754.6563576</v>
      </c>
      <c r="J14" s="375">
        <v>28671.988168</v>
      </c>
      <c r="K14" s="375">
        <v>0</v>
      </c>
      <c r="L14" s="375">
        <v>22503764.792941239</v>
      </c>
      <c r="M14" s="375">
        <v>751463.58472419996</v>
      </c>
      <c r="N14" s="375">
        <v>1381993.9648579997</v>
      </c>
      <c r="O14" s="375">
        <v>1847812.9013759994</v>
      </c>
      <c r="P14" s="375">
        <v>4118681.3767520012</v>
      </c>
      <c r="Q14" s="375">
        <v>2456680.3378808</v>
      </c>
      <c r="R14" s="375">
        <v>1885826.9547279994</v>
      </c>
      <c r="S14" s="375">
        <v>0</v>
      </c>
      <c r="T14" s="375">
        <v>15168.32</v>
      </c>
      <c r="U14" s="283"/>
    </row>
    <row r="15" spans="1:21">
      <c r="A15" s="293">
        <v>1.2</v>
      </c>
      <c r="B15" s="293" t="s">
        <v>657</v>
      </c>
      <c r="C15" s="388"/>
      <c r="D15" s="375"/>
      <c r="E15" s="375"/>
      <c r="F15" s="375"/>
      <c r="G15" s="375"/>
      <c r="H15" s="375"/>
      <c r="I15" s="375"/>
      <c r="J15" s="375"/>
      <c r="K15" s="375"/>
      <c r="L15" s="375"/>
      <c r="M15" s="375"/>
      <c r="N15" s="375"/>
      <c r="O15" s="375"/>
      <c r="P15" s="375"/>
      <c r="Q15" s="375"/>
      <c r="R15" s="375"/>
      <c r="S15" s="375"/>
      <c r="T15" s="375"/>
      <c r="U15" s="283"/>
    </row>
    <row r="16" spans="1:21">
      <c r="A16" s="325">
        <v>1.3</v>
      </c>
      <c r="B16" s="293" t="s">
        <v>705</v>
      </c>
      <c r="C16" s="389">
        <v>1298536971.2401857</v>
      </c>
      <c r="D16" s="389">
        <v>1197395803.3724883</v>
      </c>
      <c r="E16" s="389">
        <v>9463358.8750096746</v>
      </c>
      <c r="F16" s="389">
        <v>0</v>
      </c>
      <c r="G16" s="389">
        <v>55788952.691880055</v>
      </c>
      <c r="H16" s="389">
        <v>1959560.714592</v>
      </c>
      <c r="I16" s="389">
        <v>2712416.806307354</v>
      </c>
      <c r="J16" s="389">
        <v>282778.94899595925</v>
      </c>
      <c r="K16" s="389">
        <v>0</v>
      </c>
      <c r="L16" s="389">
        <v>45352215.175816722</v>
      </c>
      <c r="M16" s="389">
        <v>1677992.523486</v>
      </c>
      <c r="N16" s="389">
        <v>3406760.0425747046</v>
      </c>
      <c r="O16" s="389">
        <v>2701854.181597746</v>
      </c>
      <c r="P16" s="389">
        <v>3859081.1707442719</v>
      </c>
      <c r="Q16" s="389">
        <v>2477914.2337839999</v>
      </c>
      <c r="R16" s="389">
        <v>1632498.2424640004</v>
      </c>
      <c r="S16" s="389">
        <v>0</v>
      </c>
      <c r="T16" s="389">
        <v>15168.32</v>
      </c>
      <c r="U16" s="283"/>
    </row>
    <row r="17" spans="1:21">
      <c r="A17" s="296" t="s">
        <v>658</v>
      </c>
      <c r="B17" s="294" t="s">
        <v>659</v>
      </c>
      <c r="C17" s="390">
        <v>1006223390.5001951</v>
      </c>
      <c r="D17" s="391">
        <v>914368235.9845835</v>
      </c>
      <c r="E17" s="391">
        <v>4356495.8385590483</v>
      </c>
      <c r="F17" s="391">
        <v>0</v>
      </c>
      <c r="G17" s="391">
        <v>52549414.640152745</v>
      </c>
      <c r="H17" s="391">
        <v>1239806.0945919999</v>
      </c>
      <c r="I17" s="391">
        <v>1739832.8735760001</v>
      </c>
      <c r="J17" s="391">
        <v>243189.37</v>
      </c>
      <c r="K17" s="391">
        <v>0</v>
      </c>
      <c r="L17" s="391">
        <v>39305739.875457972</v>
      </c>
      <c r="M17" s="391">
        <v>1440633.1534859997</v>
      </c>
      <c r="N17" s="391">
        <v>2355058.0523999999</v>
      </c>
      <c r="O17" s="391">
        <v>1060014.9299999997</v>
      </c>
      <c r="P17" s="391">
        <v>2602364.1524320003</v>
      </c>
      <c r="Q17" s="391">
        <v>1760270.863784</v>
      </c>
      <c r="R17" s="391">
        <v>909968.62246400001</v>
      </c>
      <c r="S17" s="391">
        <v>0</v>
      </c>
      <c r="T17" s="391">
        <v>0</v>
      </c>
      <c r="U17" s="283"/>
    </row>
    <row r="18" spans="1:21">
      <c r="A18" s="295" t="s">
        <v>660</v>
      </c>
      <c r="B18" s="295" t="s">
        <v>661</v>
      </c>
      <c r="C18" s="392">
        <v>2406030576.3210368</v>
      </c>
      <c r="D18" s="391">
        <v>2216917097.5414581</v>
      </c>
      <c r="E18" s="391">
        <v>4291341.5546104331</v>
      </c>
      <c r="F18" s="391">
        <v>0</v>
      </c>
      <c r="G18" s="391">
        <v>83814003.747089744</v>
      </c>
      <c r="H18" s="391">
        <v>1882638.5699917853</v>
      </c>
      <c r="I18" s="391">
        <v>2060494.443373726</v>
      </c>
      <c r="J18" s="391">
        <v>723036.17695247475</v>
      </c>
      <c r="K18" s="391">
        <v>0</v>
      </c>
      <c r="L18" s="391">
        <v>105299475.03248966</v>
      </c>
      <c r="M18" s="391">
        <v>3289642.6019970472</v>
      </c>
      <c r="N18" s="391">
        <v>2142511.9073258545</v>
      </c>
      <c r="O18" s="391">
        <v>1626493.8252590715</v>
      </c>
      <c r="P18" s="391">
        <v>2619153.5701193758</v>
      </c>
      <c r="Q18" s="391">
        <v>3546202.0879656496</v>
      </c>
      <c r="R18" s="391">
        <v>1592392.3236012857</v>
      </c>
      <c r="S18" s="391">
        <v>0</v>
      </c>
      <c r="T18" s="391">
        <v>5982.9265128753214</v>
      </c>
      <c r="U18" s="283"/>
    </row>
    <row r="19" spans="1:21">
      <c r="A19" s="296" t="s">
        <v>662</v>
      </c>
      <c r="B19" s="296" t="s">
        <v>663</v>
      </c>
      <c r="C19" s="393">
        <v>1444534584.1249168</v>
      </c>
      <c r="D19" s="391">
        <v>1318697799.9894118</v>
      </c>
      <c r="E19" s="391">
        <v>3405726.3329374837</v>
      </c>
      <c r="F19" s="391">
        <v>0</v>
      </c>
      <c r="G19" s="391">
        <v>82845215.466321275</v>
      </c>
      <c r="H19" s="391">
        <v>1565923.1891169322</v>
      </c>
      <c r="I19" s="391">
        <v>1965276.5864854462</v>
      </c>
      <c r="J19" s="391">
        <v>715822.73330038518</v>
      </c>
      <c r="K19" s="391">
        <v>0</v>
      </c>
      <c r="L19" s="391">
        <v>42991568.669185013</v>
      </c>
      <c r="M19" s="391">
        <v>3234693.0119970478</v>
      </c>
      <c r="N19" s="391">
        <v>1755052.681585046</v>
      </c>
      <c r="O19" s="391">
        <v>1420756.1182595359</v>
      </c>
      <c r="P19" s="391">
        <v>2450985.7106302571</v>
      </c>
      <c r="Q19" s="391">
        <v>2193286.5170513405</v>
      </c>
      <c r="R19" s="391">
        <v>996917.744871006</v>
      </c>
      <c r="S19" s="391">
        <v>0</v>
      </c>
      <c r="T19" s="391">
        <v>0</v>
      </c>
      <c r="U19" s="283"/>
    </row>
    <row r="20" spans="1:21">
      <c r="A20" s="295" t="s">
        <v>664</v>
      </c>
      <c r="B20" s="295" t="s">
        <v>661</v>
      </c>
      <c r="C20" s="392">
        <v>570655.01800000016</v>
      </c>
      <c r="D20" s="391">
        <v>556109.93800000008</v>
      </c>
      <c r="E20" s="391">
        <v>0</v>
      </c>
      <c r="F20" s="391">
        <v>0</v>
      </c>
      <c r="G20" s="391">
        <v>14545.08</v>
      </c>
      <c r="H20" s="391">
        <v>0</v>
      </c>
      <c r="I20" s="391">
        <v>0</v>
      </c>
      <c r="J20" s="391">
        <v>0</v>
      </c>
      <c r="K20" s="391">
        <v>0</v>
      </c>
      <c r="L20" s="391">
        <v>0</v>
      </c>
      <c r="M20" s="391">
        <v>0</v>
      </c>
      <c r="N20" s="391">
        <v>0</v>
      </c>
      <c r="O20" s="391">
        <v>0</v>
      </c>
      <c r="P20" s="391">
        <v>0</v>
      </c>
      <c r="Q20" s="391">
        <v>0</v>
      </c>
      <c r="R20" s="391">
        <v>0</v>
      </c>
      <c r="S20" s="391">
        <v>0</v>
      </c>
      <c r="T20" s="391">
        <v>0</v>
      </c>
      <c r="U20" s="283"/>
    </row>
    <row r="21" spans="1:21">
      <c r="A21" s="297">
        <v>1.4</v>
      </c>
      <c r="B21" s="298" t="s">
        <v>665</v>
      </c>
      <c r="C21" s="394"/>
      <c r="D21" s="391"/>
      <c r="E21" s="391"/>
      <c r="F21" s="391"/>
      <c r="G21" s="391"/>
      <c r="H21" s="391"/>
      <c r="I21" s="391"/>
      <c r="J21" s="391"/>
      <c r="K21" s="391"/>
      <c r="L21" s="391"/>
      <c r="M21" s="391"/>
      <c r="N21" s="391"/>
      <c r="O21" s="391"/>
      <c r="P21" s="391"/>
      <c r="Q21" s="391"/>
      <c r="R21" s="391"/>
      <c r="S21" s="391"/>
      <c r="T21" s="391"/>
      <c r="U21" s="283"/>
    </row>
    <row r="22" spans="1:21">
      <c r="A22" s="297">
        <v>1.5</v>
      </c>
      <c r="B22" s="298" t="s">
        <v>666</v>
      </c>
      <c r="C22" s="394"/>
      <c r="D22" s="391"/>
      <c r="E22" s="391"/>
      <c r="F22" s="391"/>
      <c r="G22" s="391"/>
      <c r="H22" s="391"/>
      <c r="I22" s="391"/>
      <c r="J22" s="391"/>
      <c r="K22" s="391"/>
      <c r="L22" s="391"/>
      <c r="M22" s="391"/>
      <c r="N22" s="391"/>
      <c r="O22" s="391"/>
      <c r="P22" s="391"/>
      <c r="Q22" s="391"/>
      <c r="R22" s="391"/>
      <c r="S22" s="391"/>
      <c r="T22" s="391"/>
      <c r="U22" s="28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2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6"/>
  <sheetViews>
    <sheetView showGridLines="0" zoomScaleNormal="100" workbookViewId="0">
      <selection activeCell="J37" sqref="J37"/>
    </sheetView>
  </sheetViews>
  <sheetFormatPr defaultColWidth="9.109375" defaultRowHeight="12"/>
  <cols>
    <col min="1" max="1" width="11.88671875" style="280" bestFit="1" customWidth="1"/>
    <col min="2" max="2" width="60.44140625" style="280" customWidth="1"/>
    <col min="3" max="5" width="15.109375" style="280" customWidth="1"/>
    <col min="6" max="7" width="15.109375" style="326" customWidth="1"/>
    <col min="8" max="9" width="15.109375" style="280" customWidth="1"/>
    <col min="10" max="14" width="15.109375" style="326" customWidth="1"/>
    <col min="15" max="15" width="15.109375" style="280" customWidth="1"/>
    <col min="16" max="16384" width="9.109375" style="280"/>
  </cols>
  <sheetData>
    <row r="1" spans="1:15" ht="13.2">
      <c r="A1" s="271" t="s">
        <v>30</v>
      </c>
      <c r="B1" s="3" t="str">
        <f>'Info '!C2</f>
        <v>JSC "Liberty Bank"</v>
      </c>
      <c r="F1" s="280"/>
      <c r="G1" s="280"/>
      <c r="J1" s="280"/>
      <c r="K1" s="280"/>
      <c r="L1" s="280"/>
      <c r="M1" s="280"/>
      <c r="N1" s="280"/>
    </row>
    <row r="2" spans="1:15" ht="13.2">
      <c r="A2" s="272" t="s">
        <v>31</v>
      </c>
      <c r="B2" s="350">
        <f>'1. key ratios '!B2</f>
        <v>44834</v>
      </c>
      <c r="F2" s="280"/>
      <c r="G2" s="280"/>
      <c r="J2" s="280"/>
      <c r="K2" s="280"/>
      <c r="L2" s="280"/>
      <c r="M2" s="280"/>
      <c r="N2" s="280"/>
    </row>
    <row r="3" spans="1:15">
      <c r="A3" s="273" t="s">
        <v>667</v>
      </c>
      <c r="F3" s="280"/>
      <c r="G3" s="280"/>
      <c r="J3" s="280"/>
      <c r="K3" s="280"/>
      <c r="L3" s="280"/>
      <c r="M3" s="280"/>
      <c r="N3" s="280"/>
    </row>
    <row r="4" spans="1:15">
      <c r="F4" s="280"/>
      <c r="G4" s="280"/>
      <c r="J4" s="280"/>
      <c r="K4" s="280"/>
      <c r="L4" s="280"/>
      <c r="M4" s="280"/>
      <c r="N4" s="280"/>
    </row>
    <row r="5" spans="1:15" ht="46.5" customHeight="1">
      <c r="A5" s="779" t="s">
        <v>693</v>
      </c>
      <c r="B5" s="780"/>
      <c r="C5" s="824" t="s">
        <v>668</v>
      </c>
      <c r="D5" s="825"/>
      <c r="E5" s="825"/>
      <c r="F5" s="825"/>
      <c r="G5" s="825"/>
      <c r="H5" s="826"/>
      <c r="I5" s="824" t="s">
        <v>669</v>
      </c>
      <c r="J5" s="827"/>
      <c r="K5" s="827"/>
      <c r="L5" s="827"/>
      <c r="M5" s="827"/>
      <c r="N5" s="828"/>
      <c r="O5" s="829" t="s">
        <v>670</v>
      </c>
    </row>
    <row r="6" spans="1:15" ht="75" customHeight="1">
      <c r="A6" s="783"/>
      <c r="B6" s="784"/>
      <c r="C6" s="299"/>
      <c r="D6" s="300" t="s">
        <v>671</v>
      </c>
      <c r="E6" s="300" t="s">
        <v>672</v>
      </c>
      <c r="F6" s="300" t="s">
        <v>673</v>
      </c>
      <c r="G6" s="300" t="s">
        <v>674</v>
      </c>
      <c r="H6" s="300" t="s">
        <v>675</v>
      </c>
      <c r="I6" s="305"/>
      <c r="J6" s="300" t="s">
        <v>671</v>
      </c>
      <c r="K6" s="300" t="s">
        <v>672</v>
      </c>
      <c r="L6" s="300" t="s">
        <v>673</v>
      </c>
      <c r="M6" s="300" t="s">
        <v>674</v>
      </c>
      <c r="N6" s="300" t="s">
        <v>675</v>
      </c>
      <c r="O6" s="830"/>
    </row>
    <row r="7" spans="1:15">
      <c r="A7" s="277">
        <v>1</v>
      </c>
      <c r="B7" s="281" t="s">
        <v>696</v>
      </c>
      <c r="C7" s="379">
        <v>608848511.68878365</v>
      </c>
      <c r="D7" s="375">
        <v>580321617.44079924</v>
      </c>
      <c r="E7" s="375">
        <v>7378663.1299999999</v>
      </c>
      <c r="F7" s="375">
        <v>3758209.4894239991</v>
      </c>
      <c r="G7" s="375">
        <v>2979791.4100000015</v>
      </c>
      <c r="H7" s="375">
        <v>14410230.218556007</v>
      </c>
      <c r="I7" s="375">
        <v>29359223.240598902</v>
      </c>
      <c r="J7" s="375">
        <v>11593768.15721566</v>
      </c>
      <c r="K7" s="375">
        <v>737866.31299999997</v>
      </c>
      <c r="L7" s="375">
        <v>1127462.8468271997</v>
      </c>
      <c r="M7" s="375">
        <v>1489895.7050000008</v>
      </c>
      <c r="N7" s="375">
        <v>14410230.218556007</v>
      </c>
      <c r="O7" s="375"/>
    </row>
    <row r="8" spans="1:15">
      <c r="A8" s="277">
        <v>2</v>
      </c>
      <c r="B8" s="281" t="s">
        <v>566</v>
      </c>
      <c r="C8" s="379">
        <v>26657388.378559999</v>
      </c>
      <c r="D8" s="375">
        <v>26657388.378559999</v>
      </c>
      <c r="E8" s="375">
        <v>0</v>
      </c>
      <c r="F8" s="380">
        <v>0</v>
      </c>
      <c r="G8" s="380">
        <v>0</v>
      </c>
      <c r="H8" s="375">
        <v>0</v>
      </c>
      <c r="I8" s="375">
        <v>533147.76757119992</v>
      </c>
      <c r="J8" s="380">
        <v>533147.76757119992</v>
      </c>
      <c r="K8" s="380">
        <v>0</v>
      </c>
      <c r="L8" s="380">
        <v>0</v>
      </c>
      <c r="M8" s="380">
        <v>0</v>
      </c>
      <c r="N8" s="380">
        <v>0</v>
      </c>
      <c r="O8" s="375"/>
    </row>
    <row r="9" spans="1:15">
      <c r="A9" s="277">
        <v>3</v>
      </c>
      <c r="B9" s="281" t="s">
        <v>567</v>
      </c>
      <c r="C9" s="379">
        <v>69507406.815648004</v>
      </c>
      <c r="D9" s="375">
        <v>69507406.815648004</v>
      </c>
      <c r="E9" s="375">
        <v>0</v>
      </c>
      <c r="F9" s="381">
        <v>0</v>
      </c>
      <c r="G9" s="381">
        <v>0</v>
      </c>
      <c r="H9" s="375">
        <v>0</v>
      </c>
      <c r="I9" s="375">
        <v>1390148.1363129595</v>
      </c>
      <c r="J9" s="381">
        <v>1390148.1363129595</v>
      </c>
      <c r="K9" s="381">
        <v>0</v>
      </c>
      <c r="L9" s="381">
        <v>0</v>
      </c>
      <c r="M9" s="381">
        <v>0</v>
      </c>
      <c r="N9" s="381">
        <v>0</v>
      </c>
      <c r="O9" s="375"/>
    </row>
    <row r="10" spans="1:15">
      <c r="A10" s="277">
        <v>4</v>
      </c>
      <c r="B10" s="281" t="s">
        <v>697</v>
      </c>
      <c r="C10" s="379">
        <v>60526555.843791991</v>
      </c>
      <c r="D10" s="375">
        <v>58529086.033792004</v>
      </c>
      <c r="E10" s="375">
        <v>1961958.3999999999</v>
      </c>
      <c r="F10" s="381">
        <v>0</v>
      </c>
      <c r="G10" s="381">
        <v>0</v>
      </c>
      <c r="H10" s="375">
        <v>35511.410000000003</v>
      </c>
      <c r="I10" s="375">
        <v>1358288.9706758403</v>
      </c>
      <c r="J10" s="381">
        <v>1126581.72067584</v>
      </c>
      <c r="K10" s="381">
        <v>196195.84</v>
      </c>
      <c r="L10" s="381">
        <v>0</v>
      </c>
      <c r="M10" s="381">
        <v>0</v>
      </c>
      <c r="N10" s="381">
        <v>35511.410000000003</v>
      </c>
      <c r="O10" s="375"/>
    </row>
    <row r="11" spans="1:15">
      <c r="A11" s="277">
        <v>5</v>
      </c>
      <c r="B11" s="281" t="s">
        <v>568</v>
      </c>
      <c r="C11" s="379">
        <v>77865520.377060041</v>
      </c>
      <c r="D11" s="375">
        <v>62876809.03716401</v>
      </c>
      <c r="E11" s="375">
        <v>12369130.125906002</v>
      </c>
      <c r="F11" s="381">
        <v>1778482.3600060001</v>
      </c>
      <c r="G11" s="381">
        <v>32249.579999999998</v>
      </c>
      <c r="H11" s="375">
        <v>808849.27398400009</v>
      </c>
      <c r="I11" s="375">
        <v>3852967.9653196787</v>
      </c>
      <c r="J11" s="381">
        <v>1257536.1807432803</v>
      </c>
      <c r="K11" s="381">
        <v>1236913.0125905999</v>
      </c>
      <c r="L11" s="381">
        <v>533544.7080018</v>
      </c>
      <c r="M11" s="381">
        <v>16124.789999999999</v>
      </c>
      <c r="N11" s="381">
        <v>808849.27398400009</v>
      </c>
      <c r="O11" s="375"/>
    </row>
    <row r="12" spans="1:15">
      <c r="A12" s="277">
        <v>6</v>
      </c>
      <c r="B12" s="281" t="s">
        <v>569</v>
      </c>
      <c r="C12" s="379">
        <v>6055955.1664840002</v>
      </c>
      <c r="D12" s="375">
        <v>5759766.4562499998</v>
      </c>
      <c r="E12" s="375">
        <v>285760.16023400001</v>
      </c>
      <c r="F12" s="381">
        <v>0</v>
      </c>
      <c r="G12" s="381">
        <v>0</v>
      </c>
      <c r="H12" s="375">
        <v>10428.549999999999</v>
      </c>
      <c r="I12" s="375">
        <v>154199.89514839998</v>
      </c>
      <c r="J12" s="381">
        <v>115195.329125</v>
      </c>
      <c r="K12" s="381">
        <v>28576.0160234</v>
      </c>
      <c r="L12" s="381">
        <v>0</v>
      </c>
      <c r="M12" s="381">
        <v>0</v>
      </c>
      <c r="N12" s="381">
        <v>10428.549999999999</v>
      </c>
      <c r="O12" s="375"/>
    </row>
    <row r="13" spans="1:15">
      <c r="A13" s="277">
        <v>7</v>
      </c>
      <c r="B13" s="281" t="s">
        <v>570</v>
      </c>
      <c r="C13" s="379">
        <v>23113337.067976002</v>
      </c>
      <c r="D13" s="375">
        <v>22767344.217976</v>
      </c>
      <c r="E13" s="375">
        <v>196748.08000000002</v>
      </c>
      <c r="F13" s="381">
        <v>122372.63</v>
      </c>
      <c r="G13" s="381">
        <v>10474.34</v>
      </c>
      <c r="H13" s="375">
        <v>16397.8</v>
      </c>
      <c r="I13" s="375">
        <v>533368.45135951997</v>
      </c>
      <c r="J13" s="381">
        <v>455346.88435952005</v>
      </c>
      <c r="K13" s="381">
        <v>19674.807999999997</v>
      </c>
      <c r="L13" s="381">
        <v>36711.788999999997</v>
      </c>
      <c r="M13" s="381">
        <v>5237.17</v>
      </c>
      <c r="N13" s="381">
        <v>16397.8</v>
      </c>
      <c r="O13" s="375"/>
    </row>
    <row r="14" spans="1:15">
      <c r="A14" s="277">
        <v>8</v>
      </c>
      <c r="B14" s="281" t="s">
        <v>571</v>
      </c>
      <c r="C14" s="379">
        <v>9928854.6564400047</v>
      </c>
      <c r="D14" s="375">
        <v>9176437.0387920048</v>
      </c>
      <c r="E14" s="375">
        <v>695901.73999999987</v>
      </c>
      <c r="F14" s="381">
        <v>3875.3700000000003</v>
      </c>
      <c r="G14" s="381">
        <v>0</v>
      </c>
      <c r="H14" s="375">
        <v>52640.507647999999</v>
      </c>
      <c r="I14" s="375">
        <v>306922.03342383978</v>
      </c>
      <c r="J14" s="381">
        <v>183528.74077584004</v>
      </c>
      <c r="K14" s="381">
        <v>69590.173999999999</v>
      </c>
      <c r="L14" s="381">
        <v>1162.6110000000001</v>
      </c>
      <c r="M14" s="381">
        <v>0</v>
      </c>
      <c r="N14" s="381">
        <v>52640.507647999999</v>
      </c>
      <c r="O14" s="375"/>
    </row>
    <row r="15" spans="1:15">
      <c r="A15" s="277">
        <v>9</v>
      </c>
      <c r="B15" s="281" t="s">
        <v>572</v>
      </c>
      <c r="C15" s="379">
        <v>10945600.073658001</v>
      </c>
      <c r="D15" s="375">
        <v>10871405.303657999</v>
      </c>
      <c r="E15" s="375">
        <v>0</v>
      </c>
      <c r="F15" s="381">
        <v>27401.82</v>
      </c>
      <c r="G15" s="381">
        <v>0</v>
      </c>
      <c r="H15" s="375">
        <v>46792.950000000004</v>
      </c>
      <c r="I15" s="375">
        <v>272441.60207316006</v>
      </c>
      <c r="J15" s="381">
        <v>217428.10607315999</v>
      </c>
      <c r="K15" s="381">
        <v>0</v>
      </c>
      <c r="L15" s="381">
        <v>8220.5460000000003</v>
      </c>
      <c r="M15" s="381">
        <v>0</v>
      </c>
      <c r="N15" s="381">
        <v>46792.950000000004</v>
      </c>
      <c r="O15" s="375"/>
    </row>
    <row r="16" spans="1:15">
      <c r="A16" s="277">
        <v>10</v>
      </c>
      <c r="B16" s="281" t="s">
        <v>573</v>
      </c>
      <c r="C16" s="379">
        <v>2544030.8652240001</v>
      </c>
      <c r="D16" s="375">
        <v>2423245.4352240004</v>
      </c>
      <c r="E16" s="375">
        <v>117280.7</v>
      </c>
      <c r="F16" s="381">
        <v>0</v>
      </c>
      <c r="G16" s="381">
        <v>0</v>
      </c>
      <c r="H16" s="375">
        <v>3504.73</v>
      </c>
      <c r="I16" s="375">
        <v>63697.708704479999</v>
      </c>
      <c r="J16" s="381">
        <v>48464.908704479996</v>
      </c>
      <c r="K16" s="381">
        <v>11728.07</v>
      </c>
      <c r="L16" s="381">
        <v>0</v>
      </c>
      <c r="M16" s="381">
        <v>0</v>
      </c>
      <c r="N16" s="381">
        <v>3504.73</v>
      </c>
      <c r="O16" s="375"/>
    </row>
    <row r="17" spans="1:15">
      <c r="A17" s="277">
        <v>11</v>
      </c>
      <c r="B17" s="281" t="s">
        <v>574</v>
      </c>
      <c r="C17" s="379">
        <v>4721175.3122239998</v>
      </c>
      <c r="D17" s="375">
        <v>4657206.2522240002</v>
      </c>
      <c r="E17" s="375">
        <v>0</v>
      </c>
      <c r="F17" s="381">
        <v>0</v>
      </c>
      <c r="G17" s="381">
        <v>0</v>
      </c>
      <c r="H17" s="375">
        <v>63969.06</v>
      </c>
      <c r="I17" s="375">
        <v>157113.18504448002</v>
      </c>
      <c r="J17" s="381">
        <v>93144.12504448001</v>
      </c>
      <c r="K17" s="381">
        <v>0</v>
      </c>
      <c r="L17" s="381">
        <v>0</v>
      </c>
      <c r="M17" s="381">
        <v>0</v>
      </c>
      <c r="N17" s="381">
        <v>63969.06</v>
      </c>
      <c r="O17" s="375"/>
    </row>
    <row r="18" spans="1:15">
      <c r="A18" s="277">
        <v>12</v>
      </c>
      <c r="B18" s="281" t="s">
        <v>575</v>
      </c>
      <c r="C18" s="379">
        <v>163970487.20317829</v>
      </c>
      <c r="D18" s="375">
        <v>155651166.1145322</v>
      </c>
      <c r="E18" s="375">
        <v>3022462.8827759996</v>
      </c>
      <c r="F18" s="381">
        <v>1375995.28587</v>
      </c>
      <c r="G18" s="381">
        <v>562974.79</v>
      </c>
      <c r="H18" s="375">
        <v>3357888.1300000018</v>
      </c>
      <c r="I18" s="375">
        <v>7467403.5671292385</v>
      </c>
      <c r="J18" s="381">
        <v>3112983.1680906415</v>
      </c>
      <c r="K18" s="381">
        <v>302246.2882775999</v>
      </c>
      <c r="L18" s="381">
        <v>412798.58576100005</v>
      </c>
      <c r="M18" s="381">
        <v>281487.39500000002</v>
      </c>
      <c r="N18" s="381">
        <v>3357888.1300000018</v>
      </c>
      <c r="O18" s="375"/>
    </row>
    <row r="19" spans="1:15">
      <c r="A19" s="277">
        <v>13</v>
      </c>
      <c r="B19" s="281" t="s">
        <v>576</v>
      </c>
      <c r="C19" s="379">
        <v>48816617.211871997</v>
      </c>
      <c r="D19" s="375">
        <v>48190722.93187201</v>
      </c>
      <c r="E19" s="375">
        <v>152435.32</v>
      </c>
      <c r="F19" s="381">
        <v>87233.12</v>
      </c>
      <c r="G19" s="381">
        <v>60004.42</v>
      </c>
      <c r="H19" s="375">
        <v>326221.42000000004</v>
      </c>
      <c r="I19" s="375">
        <v>1361451.5566374396</v>
      </c>
      <c r="J19" s="381">
        <v>963814.45863744034</v>
      </c>
      <c r="K19" s="381">
        <v>15243.531999999999</v>
      </c>
      <c r="L19" s="381">
        <v>26169.936000000002</v>
      </c>
      <c r="M19" s="381">
        <v>30002.21</v>
      </c>
      <c r="N19" s="381">
        <v>326221.42000000004</v>
      </c>
      <c r="O19" s="375"/>
    </row>
    <row r="20" spans="1:15">
      <c r="A20" s="277">
        <v>14</v>
      </c>
      <c r="B20" s="281" t="s">
        <v>577</v>
      </c>
      <c r="C20" s="379">
        <v>49533734.445597984</v>
      </c>
      <c r="D20" s="375">
        <v>36641033.928937994</v>
      </c>
      <c r="E20" s="375">
        <v>7228149.5890080016</v>
      </c>
      <c r="F20" s="381">
        <v>4699333.6176520009</v>
      </c>
      <c r="G20" s="381">
        <v>872752.31</v>
      </c>
      <c r="H20" s="375">
        <v>92464.999999999985</v>
      </c>
      <c r="I20" s="375">
        <v>3366278.2161751608</v>
      </c>
      <c r="J20" s="381">
        <v>704822.01697876013</v>
      </c>
      <c r="K20" s="381">
        <v>722814.95890079997</v>
      </c>
      <c r="L20" s="381">
        <v>1409800.0852955999</v>
      </c>
      <c r="M20" s="381">
        <v>436376.15500000003</v>
      </c>
      <c r="N20" s="381">
        <v>92464.999999999985</v>
      </c>
      <c r="O20" s="375"/>
    </row>
    <row r="21" spans="1:15">
      <c r="A21" s="277">
        <v>15</v>
      </c>
      <c r="B21" s="281" t="s">
        <v>578</v>
      </c>
      <c r="C21" s="379">
        <v>14500134.568990003</v>
      </c>
      <c r="D21" s="375">
        <v>12844199.898322003</v>
      </c>
      <c r="E21" s="375">
        <v>740815.67926</v>
      </c>
      <c r="F21" s="381">
        <v>674754.22140799998</v>
      </c>
      <c r="G21" s="381">
        <v>51090.87</v>
      </c>
      <c r="H21" s="375">
        <v>189273.90000000002</v>
      </c>
      <c r="I21" s="375">
        <v>748211.1673148399</v>
      </c>
      <c r="J21" s="381">
        <v>256883.99796644005</v>
      </c>
      <c r="K21" s="381">
        <v>74081.567926000003</v>
      </c>
      <c r="L21" s="381">
        <v>202426.26642240002</v>
      </c>
      <c r="M21" s="381">
        <v>25545.435000000001</v>
      </c>
      <c r="N21" s="381">
        <v>189273.90000000002</v>
      </c>
      <c r="O21" s="375"/>
    </row>
    <row r="22" spans="1:15">
      <c r="A22" s="277">
        <v>16</v>
      </c>
      <c r="B22" s="281" t="s">
        <v>579</v>
      </c>
      <c r="C22" s="379">
        <v>9099935.4678399991</v>
      </c>
      <c r="D22" s="375">
        <v>9099935.4678399991</v>
      </c>
      <c r="E22" s="375">
        <v>0</v>
      </c>
      <c r="F22" s="381">
        <v>0</v>
      </c>
      <c r="G22" s="381">
        <v>0</v>
      </c>
      <c r="H22" s="375">
        <v>0</v>
      </c>
      <c r="I22" s="375">
        <v>181998.70935680001</v>
      </c>
      <c r="J22" s="381">
        <v>181998.70935680001</v>
      </c>
      <c r="K22" s="381">
        <v>0</v>
      </c>
      <c r="L22" s="381">
        <v>0</v>
      </c>
      <c r="M22" s="381">
        <v>0</v>
      </c>
      <c r="N22" s="381">
        <v>0</v>
      </c>
      <c r="O22" s="375"/>
    </row>
    <row r="23" spans="1:15">
      <c r="A23" s="277">
        <v>17</v>
      </c>
      <c r="B23" s="281" t="s">
        <v>700</v>
      </c>
      <c r="C23" s="379">
        <v>18091477.33808</v>
      </c>
      <c r="D23" s="375">
        <v>18091477.33808</v>
      </c>
      <c r="E23" s="375">
        <v>0</v>
      </c>
      <c r="F23" s="381">
        <v>0</v>
      </c>
      <c r="G23" s="381">
        <v>0</v>
      </c>
      <c r="H23" s="375">
        <v>0</v>
      </c>
      <c r="I23" s="375">
        <v>361829.54676160001</v>
      </c>
      <c r="J23" s="381">
        <v>361829.54676160001</v>
      </c>
      <c r="K23" s="381">
        <v>0</v>
      </c>
      <c r="L23" s="381">
        <v>0</v>
      </c>
      <c r="M23" s="381">
        <v>0</v>
      </c>
      <c r="N23" s="381">
        <v>0</v>
      </c>
      <c r="O23" s="375"/>
    </row>
    <row r="24" spans="1:15">
      <c r="A24" s="277">
        <v>18</v>
      </c>
      <c r="B24" s="281" t="s">
        <v>580</v>
      </c>
      <c r="C24" s="379">
        <v>59038495.474186003</v>
      </c>
      <c r="D24" s="375">
        <v>59038495.474186003</v>
      </c>
      <c r="E24" s="375">
        <v>0</v>
      </c>
      <c r="F24" s="381">
        <v>0</v>
      </c>
      <c r="G24" s="381">
        <v>0</v>
      </c>
      <c r="H24" s="375">
        <v>0</v>
      </c>
      <c r="I24" s="375">
        <v>1180769.9094837198</v>
      </c>
      <c r="J24" s="381">
        <v>1180769.9094837198</v>
      </c>
      <c r="K24" s="381">
        <v>0</v>
      </c>
      <c r="L24" s="381">
        <v>0</v>
      </c>
      <c r="M24" s="381">
        <v>0</v>
      </c>
      <c r="N24" s="381">
        <v>0</v>
      </c>
      <c r="O24" s="375"/>
    </row>
    <row r="25" spans="1:15">
      <c r="A25" s="277">
        <v>19</v>
      </c>
      <c r="B25" s="281" t="s">
        <v>581</v>
      </c>
      <c r="C25" s="379">
        <v>587675.31568399991</v>
      </c>
      <c r="D25" s="375">
        <v>338040.28573200002</v>
      </c>
      <c r="E25" s="375">
        <v>0</v>
      </c>
      <c r="F25" s="381">
        <v>0</v>
      </c>
      <c r="G25" s="381">
        <v>0</v>
      </c>
      <c r="H25" s="375">
        <v>249635.02995200001</v>
      </c>
      <c r="I25" s="375">
        <v>256395.83566664002</v>
      </c>
      <c r="J25" s="381">
        <v>6760.8057146400006</v>
      </c>
      <c r="K25" s="381">
        <v>0</v>
      </c>
      <c r="L25" s="381">
        <v>0</v>
      </c>
      <c r="M25" s="381">
        <v>0</v>
      </c>
      <c r="N25" s="381">
        <v>249635.02995200001</v>
      </c>
      <c r="O25" s="375"/>
    </row>
    <row r="26" spans="1:15">
      <c r="A26" s="277">
        <v>20</v>
      </c>
      <c r="B26" s="281" t="s">
        <v>699</v>
      </c>
      <c r="C26" s="379">
        <v>34973893.974883981</v>
      </c>
      <c r="D26" s="375">
        <v>22030192.316641998</v>
      </c>
      <c r="E26" s="375">
        <v>6728.3600000000006</v>
      </c>
      <c r="F26" s="381">
        <v>12936973.298241999</v>
      </c>
      <c r="G26" s="381">
        <v>0</v>
      </c>
      <c r="H26" s="375">
        <v>0</v>
      </c>
      <c r="I26" s="375">
        <v>4322356.8826054409</v>
      </c>
      <c r="J26" s="381">
        <v>440592.05713284016</v>
      </c>
      <c r="K26" s="381">
        <v>672.83600000000001</v>
      </c>
      <c r="L26" s="381">
        <v>3881091.9894726002</v>
      </c>
      <c r="M26" s="381">
        <v>0</v>
      </c>
      <c r="N26" s="381">
        <v>0</v>
      </c>
      <c r="O26" s="375"/>
    </row>
    <row r="27" spans="1:15">
      <c r="A27" s="277">
        <v>21</v>
      </c>
      <c r="B27" s="281" t="s">
        <v>582</v>
      </c>
      <c r="C27" s="379">
        <v>8485158.4901939984</v>
      </c>
      <c r="D27" s="375">
        <v>8485158.4901939984</v>
      </c>
      <c r="E27" s="375">
        <v>0</v>
      </c>
      <c r="F27" s="381">
        <v>0</v>
      </c>
      <c r="G27" s="381">
        <v>0</v>
      </c>
      <c r="H27" s="375">
        <v>0</v>
      </c>
      <c r="I27" s="375">
        <v>169703.16980388001</v>
      </c>
      <c r="J27" s="381">
        <v>169703.16980388001</v>
      </c>
      <c r="K27" s="381">
        <v>0</v>
      </c>
      <c r="L27" s="381">
        <v>0</v>
      </c>
      <c r="M27" s="381">
        <v>0</v>
      </c>
      <c r="N27" s="381">
        <v>0</v>
      </c>
      <c r="O27" s="375"/>
    </row>
    <row r="28" spans="1:15">
      <c r="A28" s="277">
        <v>22</v>
      </c>
      <c r="B28" s="281" t="s">
        <v>583</v>
      </c>
      <c r="C28" s="379">
        <v>8465884.8818080015</v>
      </c>
      <c r="D28" s="375">
        <v>123611.596112</v>
      </c>
      <c r="E28" s="375">
        <v>8342273.2856959999</v>
      </c>
      <c r="F28" s="381">
        <v>0</v>
      </c>
      <c r="G28" s="381">
        <v>0</v>
      </c>
      <c r="H28" s="375">
        <v>0</v>
      </c>
      <c r="I28" s="375">
        <v>836699.56049184001</v>
      </c>
      <c r="J28" s="381">
        <v>2472.2319222400001</v>
      </c>
      <c r="K28" s="381">
        <v>834227.32856960001</v>
      </c>
      <c r="L28" s="381">
        <v>0</v>
      </c>
      <c r="M28" s="381">
        <v>0</v>
      </c>
      <c r="N28" s="381">
        <v>0</v>
      </c>
      <c r="O28" s="375"/>
    </row>
    <row r="29" spans="1:15">
      <c r="A29" s="277">
        <v>23</v>
      </c>
      <c r="B29" s="281" t="s">
        <v>584</v>
      </c>
      <c r="C29" s="379">
        <v>80825084.879873961</v>
      </c>
      <c r="D29" s="375">
        <v>69945352.285922006</v>
      </c>
      <c r="E29" s="375">
        <v>3196104.7566880002</v>
      </c>
      <c r="F29" s="381">
        <v>3306526.6850859993</v>
      </c>
      <c r="G29" s="381">
        <v>1267937.7711539997</v>
      </c>
      <c r="H29" s="375">
        <v>3109163.3810239998</v>
      </c>
      <c r="I29" s="375">
        <v>6453607.7935140468</v>
      </c>
      <c r="J29" s="381">
        <v>1398907.0457184399</v>
      </c>
      <c r="K29" s="381">
        <v>319610.47566879995</v>
      </c>
      <c r="L29" s="381">
        <v>991958.00552580017</v>
      </c>
      <c r="M29" s="381">
        <v>633968.88557699986</v>
      </c>
      <c r="N29" s="381">
        <v>3109163.3810239998</v>
      </c>
      <c r="O29" s="375"/>
    </row>
    <row r="30" spans="1:15">
      <c r="A30" s="277">
        <v>24</v>
      </c>
      <c r="B30" s="281" t="s">
        <v>698</v>
      </c>
      <c r="C30" s="379">
        <v>384396446.80122334</v>
      </c>
      <c r="D30" s="375">
        <v>362866415.6407553</v>
      </c>
      <c r="E30" s="375">
        <v>10129298.130191999</v>
      </c>
      <c r="F30" s="381">
        <v>2009459.6279999996</v>
      </c>
      <c r="G30" s="381">
        <v>2342703.6422760002</v>
      </c>
      <c r="H30" s="375">
        <v>7048569.7600000016</v>
      </c>
      <c r="I30" s="375">
        <v>16945654.612572294</v>
      </c>
      <c r="J30" s="381">
        <v>7109965.3300151052</v>
      </c>
      <c r="K30" s="381">
        <v>1012929.8130192003</v>
      </c>
      <c r="L30" s="381">
        <v>602837.88840000005</v>
      </c>
      <c r="M30" s="381">
        <v>1171351.8211380001</v>
      </c>
      <c r="N30" s="381">
        <v>7048569.7600000016</v>
      </c>
      <c r="O30" s="375"/>
    </row>
    <row r="31" spans="1:15">
      <c r="A31" s="277">
        <v>25</v>
      </c>
      <c r="B31" s="281" t="s">
        <v>585</v>
      </c>
      <c r="C31" s="379">
        <v>6624867.3531116778</v>
      </c>
      <c r="D31" s="375">
        <v>6001199.9431116804</v>
      </c>
      <c r="E31" s="375">
        <v>238909.79</v>
      </c>
      <c r="F31" s="381">
        <v>43694.39</v>
      </c>
      <c r="G31" s="381">
        <v>59967.82</v>
      </c>
      <c r="H31" s="375">
        <v>281095.41000000009</v>
      </c>
      <c r="I31" s="375">
        <v>468102.61486223363</v>
      </c>
      <c r="J31" s="381">
        <v>120023.99886223359</v>
      </c>
      <c r="K31" s="381">
        <v>23890.978999999999</v>
      </c>
      <c r="L31" s="381">
        <v>13108.316999999999</v>
      </c>
      <c r="M31" s="381">
        <v>29983.91</v>
      </c>
      <c r="N31" s="381">
        <v>281095.41000000009</v>
      </c>
      <c r="O31" s="375"/>
    </row>
    <row r="32" spans="1:15">
      <c r="A32" s="277">
        <v>26</v>
      </c>
      <c r="B32" s="281" t="s">
        <v>695</v>
      </c>
      <c r="C32" s="379">
        <v>597071860.22865403</v>
      </c>
      <c r="D32" s="375">
        <v>536797479.13211709</v>
      </c>
      <c r="E32" s="375">
        <v>15938146.658214029</v>
      </c>
      <c r="F32" s="381">
        <v>8886035.4961540047</v>
      </c>
      <c r="G32" s="381">
        <v>4649216.000608</v>
      </c>
      <c r="H32" s="375">
        <v>30800982.941554006</v>
      </c>
      <c r="I32" s="375">
        <v>48031374.388367295</v>
      </c>
      <c r="J32" s="381">
        <v>10646157.668841889</v>
      </c>
      <c r="K32" s="381">
        <v>1593815.1288214016</v>
      </c>
      <c r="L32" s="381">
        <v>2665810.6488462016</v>
      </c>
      <c r="M32" s="381">
        <v>2324608.000304</v>
      </c>
      <c r="N32" s="381">
        <v>30800982.941554006</v>
      </c>
      <c r="O32" s="375"/>
    </row>
    <row r="33" spans="1:15">
      <c r="A33" s="277">
        <v>27</v>
      </c>
      <c r="B33" s="301" t="s">
        <v>108</v>
      </c>
      <c r="C33" s="382">
        <f>SUM(C7:C32)</f>
        <v>2385196089.8810267</v>
      </c>
      <c r="D33" s="382">
        <f t="shared" ref="D33:O33" si="0">SUM(D7:D32)</f>
        <v>2199692193.2544436</v>
      </c>
      <c r="E33" s="382">
        <f t="shared" si="0"/>
        <v>72000766.787974015</v>
      </c>
      <c r="F33" s="382">
        <f t="shared" si="0"/>
        <v>39710347.411842003</v>
      </c>
      <c r="G33" s="382">
        <f t="shared" si="0"/>
        <v>12889162.954038002</v>
      </c>
      <c r="H33" s="382">
        <f t="shared" si="0"/>
        <v>60903619.472718015</v>
      </c>
      <c r="I33" s="382">
        <f t="shared" si="0"/>
        <v>130133356.48697494</v>
      </c>
      <c r="J33" s="382">
        <f t="shared" si="0"/>
        <v>43671974.171888083</v>
      </c>
      <c r="K33" s="382">
        <f t="shared" si="0"/>
        <v>7200077.1417974029</v>
      </c>
      <c r="L33" s="382">
        <f t="shared" si="0"/>
        <v>11913104.223552601</v>
      </c>
      <c r="M33" s="382">
        <f t="shared" si="0"/>
        <v>6444581.4770190008</v>
      </c>
      <c r="N33" s="382">
        <f t="shared" si="0"/>
        <v>60903619.472718015</v>
      </c>
      <c r="O33" s="382">
        <f t="shared" si="0"/>
        <v>0</v>
      </c>
    </row>
    <row r="34" spans="1:15">
      <c r="A34" s="283"/>
      <c r="B34" s="283"/>
      <c r="C34" s="283"/>
      <c r="D34" s="283"/>
      <c r="E34" s="283"/>
      <c r="H34" s="283"/>
      <c r="I34" s="283"/>
      <c r="O34" s="283"/>
    </row>
    <row r="35" spans="1:15">
      <c r="A35" s="283"/>
      <c r="B35" s="316"/>
      <c r="C35" s="316"/>
      <c r="D35" s="283"/>
      <c r="E35" s="283"/>
      <c r="H35" s="283"/>
      <c r="I35" s="283"/>
      <c r="O35" s="283"/>
    </row>
    <row r="36" spans="1:15">
      <c r="A36" s="283"/>
      <c r="B36" s="283"/>
      <c r="C36" s="283"/>
      <c r="D36" s="283"/>
      <c r="E36" s="283"/>
      <c r="H36" s="283"/>
      <c r="I36" s="283"/>
      <c r="O36" s="283"/>
    </row>
    <row r="37" spans="1:15">
      <c r="A37" s="283"/>
      <c r="B37" s="283"/>
      <c r="C37" s="283"/>
      <c r="D37" s="283"/>
      <c r="E37" s="283"/>
      <c r="H37" s="283"/>
      <c r="I37" s="283"/>
      <c r="O37" s="283"/>
    </row>
    <row r="38" spans="1:15">
      <c r="A38" s="283"/>
      <c r="B38" s="283"/>
      <c r="C38" s="283"/>
      <c r="D38" s="283"/>
      <c r="E38" s="283"/>
      <c r="H38" s="283"/>
      <c r="I38" s="283"/>
      <c r="O38" s="283"/>
    </row>
    <row r="39" spans="1:15">
      <c r="A39" s="283"/>
      <c r="B39" s="283"/>
      <c r="C39" s="283"/>
      <c r="D39" s="283"/>
      <c r="E39" s="283"/>
      <c r="H39" s="283"/>
      <c r="I39" s="283"/>
      <c r="O39" s="283"/>
    </row>
    <row r="40" spans="1:15">
      <c r="A40" s="283"/>
      <c r="B40" s="283"/>
      <c r="C40" s="283"/>
      <c r="D40" s="283"/>
      <c r="E40" s="283"/>
      <c r="H40" s="283"/>
      <c r="I40" s="283"/>
      <c r="O40" s="283"/>
    </row>
    <row r="41" spans="1:15">
      <c r="A41" s="317"/>
      <c r="B41" s="317"/>
      <c r="C41" s="317"/>
      <c r="D41" s="283"/>
      <c r="E41" s="283"/>
      <c r="H41" s="283"/>
      <c r="I41" s="283"/>
      <c r="O41" s="283"/>
    </row>
    <row r="42" spans="1:15">
      <c r="A42" s="317"/>
      <c r="B42" s="317"/>
      <c r="C42" s="317"/>
      <c r="D42" s="283"/>
      <c r="E42" s="283"/>
      <c r="H42" s="283"/>
      <c r="I42" s="283"/>
      <c r="O42" s="283"/>
    </row>
    <row r="43" spans="1:15">
      <c r="A43" s="283"/>
      <c r="B43" s="283"/>
      <c r="C43" s="283"/>
      <c r="D43" s="283"/>
      <c r="E43" s="283"/>
      <c r="H43" s="283"/>
      <c r="I43" s="283"/>
      <c r="O43" s="283"/>
    </row>
    <row r="44" spans="1:15">
      <c r="A44" s="283"/>
      <c r="B44" s="283"/>
      <c r="C44" s="283"/>
      <c r="D44" s="283"/>
      <c r="E44" s="283"/>
      <c r="H44" s="283"/>
      <c r="I44" s="283"/>
      <c r="O44" s="283"/>
    </row>
    <row r="45" spans="1:15">
      <c r="A45" s="283"/>
      <c r="B45" s="283"/>
      <c r="C45" s="283"/>
      <c r="D45" s="283"/>
      <c r="E45" s="283"/>
      <c r="H45" s="283"/>
      <c r="I45" s="283"/>
      <c r="O45" s="283"/>
    </row>
    <row r="46" spans="1:15">
      <c r="A46" s="283"/>
      <c r="B46" s="283"/>
      <c r="C46" s="283"/>
      <c r="D46" s="283"/>
      <c r="E46" s="283"/>
      <c r="H46" s="283"/>
      <c r="I46" s="283"/>
      <c r="O46" s="28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3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90" zoomScaleNormal="90" workbookViewId="0">
      <selection activeCell="J37" sqref="J37"/>
    </sheetView>
  </sheetViews>
  <sheetFormatPr defaultColWidth="8.6640625" defaultRowHeight="12"/>
  <cols>
    <col min="1" max="1" width="11.88671875" style="327" bestFit="1" customWidth="1"/>
    <col min="2" max="2" width="80" style="327" customWidth="1"/>
    <col min="3" max="3" width="17.109375" style="327" bestFit="1" customWidth="1"/>
    <col min="4" max="4" width="22.44140625" style="327" bestFit="1" customWidth="1"/>
    <col min="5" max="5" width="22.33203125" style="327" bestFit="1" customWidth="1"/>
    <col min="6" max="6" width="20.109375" style="327" bestFit="1" customWidth="1"/>
    <col min="7" max="7" width="20.88671875" style="327" bestFit="1" customWidth="1"/>
    <col min="8" max="8" width="23.44140625" style="327" bestFit="1" customWidth="1"/>
    <col min="9" max="9" width="22.109375" style="327" customWidth="1"/>
    <col min="10" max="10" width="19.109375" style="327" bestFit="1" customWidth="1"/>
    <col min="11" max="11" width="17.88671875" style="327" bestFit="1" customWidth="1"/>
    <col min="12" max="16384" width="8.6640625" style="327"/>
  </cols>
  <sheetData>
    <row r="1" spans="1:11" s="280" customFormat="1" ht="13.2">
      <c r="A1" s="271" t="s">
        <v>30</v>
      </c>
      <c r="B1" s="3" t="str">
        <f>'Info '!C2</f>
        <v>JSC "Liberty Bank"</v>
      </c>
    </row>
    <row r="2" spans="1:11" s="280" customFormat="1" ht="13.2">
      <c r="A2" s="272" t="s">
        <v>31</v>
      </c>
      <c r="B2" s="350">
        <f>'1. key ratios '!B2</f>
        <v>44834</v>
      </c>
    </row>
    <row r="3" spans="1:11" s="280" customFormat="1">
      <c r="A3" s="273" t="s">
        <v>676</v>
      </c>
    </row>
    <row r="4" spans="1:11">
      <c r="C4" s="328" t="s">
        <v>0</v>
      </c>
      <c r="D4" s="328" t="s">
        <v>1</v>
      </c>
      <c r="E4" s="328" t="s">
        <v>2</v>
      </c>
      <c r="F4" s="328" t="s">
        <v>3</v>
      </c>
      <c r="G4" s="328" t="s">
        <v>4</v>
      </c>
      <c r="H4" s="328" t="s">
        <v>5</v>
      </c>
      <c r="I4" s="328" t="s">
        <v>8</v>
      </c>
      <c r="J4" s="328" t="s">
        <v>9</v>
      </c>
      <c r="K4" s="328" t="s">
        <v>10</v>
      </c>
    </row>
    <row r="5" spans="1:11" ht="105" customHeight="1">
      <c r="A5" s="831" t="s">
        <v>677</v>
      </c>
      <c r="B5" s="832"/>
      <c r="C5" s="304" t="s">
        <v>678</v>
      </c>
      <c r="D5" s="304" t="s">
        <v>679</v>
      </c>
      <c r="E5" s="304" t="s">
        <v>680</v>
      </c>
      <c r="F5" s="329" t="s">
        <v>681</v>
      </c>
      <c r="G5" s="304" t="s">
        <v>682</v>
      </c>
      <c r="H5" s="304" t="s">
        <v>683</v>
      </c>
      <c r="I5" s="304" t="s">
        <v>684</v>
      </c>
      <c r="J5" s="304" t="s">
        <v>685</v>
      </c>
      <c r="K5" s="304" t="s">
        <v>686</v>
      </c>
    </row>
    <row r="6" spans="1:11">
      <c r="A6" s="277">
        <v>1</v>
      </c>
      <c r="B6" s="277" t="s">
        <v>632</v>
      </c>
      <c r="C6" s="375">
        <v>32824508.120064002</v>
      </c>
      <c r="D6" s="375">
        <v>570655.01800000004</v>
      </c>
      <c r="E6" s="375">
        <v>0</v>
      </c>
      <c r="F6" s="375">
        <v>165898467.93718004</v>
      </c>
      <c r="G6" s="375">
        <v>1001416672.1839052</v>
      </c>
      <c r="H6" s="375">
        <v>22642039.972842</v>
      </c>
      <c r="I6" s="375">
        <v>449715797.038109</v>
      </c>
      <c r="J6" s="375">
        <v>25993210.530876357</v>
      </c>
      <c r="K6" s="375">
        <v>686134739.08004999</v>
      </c>
    </row>
    <row r="7" spans="1:11">
      <c r="A7" s="277">
        <v>2</v>
      </c>
      <c r="B7" s="277" t="s">
        <v>687</v>
      </c>
      <c r="C7" s="375"/>
      <c r="D7" s="375">
        <v>0</v>
      </c>
      <c r="E7" s="375"/>
      <c r="F7" s="375"/>
      <c r="G7" s="375"/>
      <c r="H7" s="375"/>
      <c r="I7" s="375"/>
      <c r="J7" s="375"/>
      <c r="K7" s="375"/>
    </row>
    <row r="8" spans="1:11">
      <c r="A8" s="277">
        <v>3</v>
      </c>
      <c r="B8" s="277" t="s">
        <v>640</v>
      </c>
      <c r="C8" s="375">
        <v>18224426.960000001</v>
      </c>
      <c r="D8" s="375"/>
      <c r="E8" s="375"/>
      <c r="F8" s="375"/>
      <c r="G8" s="375"/>
      <c r="H8" s="375"/>
      <c r="I8" s="375"/>
      <c r="J8" s="375"/>
      <c r="K8" s="375">
        <v>197414247.89039204</v>
      </c>
    </row>
    <row r="9" spans="1:11">
      <c r="A9" s="277">
        <v>4</v>
      </c>
      <c r="B9" s="302" t="s">
        <v>688</v>
      </c>
      <c r="C9" s="375">
        <v>0</v>
      </c>
      <c r="D9" s="375"/>
      <c r="E9" s="375"/>
      <c r="F9" s="375">
        <v>2482698.5978087224</v>
      </c>
      <c r="G9" s="375">
        <v>39305739.875458002</v>
      </c>
      <c r="H9" s="375">
        <v>0</v>
      </c>
      <c r="I9" s="375">
        <v>16058609.59255</v>
      </c>
      <c r="J9" s="375"/>
      <c r="K9" s="375">
        <v>55656081.776146002</v>
      </c>
    </row>
    <row r="10" spans="1:11">
      <c r="A10" s="277">
        <v>5</v>
      </c>
      <c r="B10" s="302" t="s">
        <v>689</v>
      </c>
      <c r="C10" s="375"/>
      <c r="D10" s="375"/>
      <c r="E10" s="375"/>
      <c r="F10" s="375"/>
      <c r="G10" s="375"/>
      <c r="H10" s="375"/>
      <c r="I10" s="375"/>
      <c r="J10" s="375"/>
      <c r="K10" s="375"/>
    </row>
    <row r="11" spans="1:11">
      <c r="A11" s="277">
        <v>6</v>
      </c>
      <c r="B11" s="302" t="s">
        <v>690</v>
      </c>
      <c r="C11" s="375"/>
      <c r="D11" s="375"/>
      <c r="E11" s="375"/>
      <c r="F11" s="375"/>
      <c r="G11" s="375"/>
      <c r="H11" s="375"/>
      <c r="I11" s="375"/>
      <c r="J11" s="375"/>
      <c r="K11" s="375"/>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3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85" zoomScaleNormal="85" zoomScaleSheetLayoutView="85" workbookViewId="0">
      <selection activeCell="J37" sqref="J37"/>
    </sheetView>
  </sheetViews>
  <sheetFormatPr defaultRowHeight="14.4"/>
  <cols>
    <col min="1" max="1" width="10" bestFit="1" customWidth="1"/>
    <col min="2" max="2" width="71.44140625" customWidth="1"/>
    <col min="3" max="3" width="15.6640625" customWidth="1"/>
    <col min="4" max="4" width="15.33203125" customWidth="1"/>
    <col min="5" max="5" width="13.109375" customWidth="1"/>
    <col min="6" max="14" width="12.109375" customWidth="1"/>
    <col min="15" max="15" width="12.44140625" bestFit="1" customWidth="1"/>
    <col min="16" max="16" width="24.33203125" customWidth="1"/>
    <col min="17" max="17" width="24.109375" customWidth="1"/>
    <col min="18" max="19" width="26.44140625" customWidth="1"/>
  </cols>
  <sheetData>
    <row r="1" spans="1:19">
      <c r="A1" s="271" t="s">
        <v>30</v>
      </c>
      <c r="B1" s="3" t="str">
        <f>'Info '!C2</f>
        <v>JSC "Liberty Bank"</v>
      </c>
    </row>
    <row r="2" spans="1:19">
      <c r="A2" s="272" t="s">
        <v>31</v>
      </c>
      <c r="B2" s="350">
        <f>'1. key ratios '!B2</f>
        <v>44834</v>
      </c>
    </row>
    <row r="3" spans="1:19">
      <c r="A3" s="273" t="s">
        <v>716</v>
      </c>
      <c r="B3" s="280"/>
    </row>
    <row r="4" spans="1:19">
      <c r="A4" s="273"/>
      <c r="B4" s="280"/>
    </row>
    <row r="5" spans="1:19" ht="21" customHeight="1">
      <c r="A5" s="835" t="s">
        <v>717</v>
      </c>
      <c r="B5" s="835"/>
      <c r="C5" s="833" t="s">
        <v>736</v>
      </c>
      <c r="D5" s="833"/>
      <c r="E5" s="833"/>
      <c r="F5" s="833"/>
      <c r="G5" s="833"/>
      <c r="H5" s="833"/>
      <c r="I5" s="833" t="s">
        <v>738</v>
      </c>
      <c r="J5" s="833"/>
      <c r="K5" s="833"/>
      <c r="L5" s="833"/>
      <c r="M5" s="833"/>
      <c r="N5" s="834"/>
      <c r="O5" s="836" t="s">
        <v>718</v>
      </c>
      <c r="P5" s="836" t="s">
        <v>732</v>
      </c>
      <c r="Q5" s="836" t="s">
        <v>733</v>
      </c>
      <c r="R5" s="836" t="s">
        <v>737</v>
      </c>
      <c r="S5" s="836" t="s">
        <v>734</v>
      </c>
    </row>
    <row r="6" spans="1:19" ht="30.75" customHeight="1">
      <c r="A6" s="835"/>
      <c r="B6" s="835"/>
      <c r="C6" s="341"/>
      <c r="D6" s="340" t="s">
        <v>671</v>
      </c>
      <c r="E6" s="340" t="s">
        <v>672</v>
      </c>
      <c r="F6" s="340" t="s">
        <v>673</v>
      </c>
      <c r="G6" s="340" t="s">
        <v>674</v>
      </c>
      <c r="H6" s="340" t="s">
        <v>675</v>
      </c>
      <c r="I6" s="341"/>
      <c r="J6" s="340" t="s">
        <v>671</v>
      </c>
      <c r="K6" s="340" t="s">
        <v>672</v>
      </c>
      <c r="L6" s="340" t="s">
        <v>673</v>
      </c>
      <c r="M6" s="340" t="s">
        <v>674</v>
      </c>
      <c r="N6" s="342" t="s">
        <v>675</v>
      </c>
      <c r="O6" s="836"/>
      <c r="P6" s="836"/>
      <c r="Q6" s="836"/>
      <c r="R6" s="836"/>
      <c r="S6" s="836"/>
    </row>
    <row r="7" spans="1:19">
      <c r="A7" s="332">
        <v>1</v>
      </c>
      <c r="B7" s="335" t="s">
        <v>726</v>
      </c>
      <c r="C7" s="375">
        <v>68652.179999999993</v>
      </c>
      <c r="D7" s="375">
        <v>68652.179999999993</v>
      </c>
      <c r="E7" s="375">
        <v>0</v>
      </c>
      <c r="F7" s="375">
        <v>0</v>
      </c>
      <c r="G7" s="375">
        <v>0</v>
      </c>
      <c r="H7" s="375">
        <v>0</v>
      </c>
      <c r="I7" s="375">
        <v>1373.0436</v>
      </c>
      <c r="J7" s="375">
        <v>1373.0436</v>
      </c>
      <c r="K7" s="375">
        <v>0</v>
      </c>
      <c r="L7" s="375">
        <v>0</v>
      </c>
      <c r="M7" s="375">
        <v>0</v>
      </c>
      <c r="N7" s="375">
        <v>0</v>
      </c>
      <c r="O7" s="375">
        <v>3</v>
      </c>
      <c r="P7" s="396">
        <v>0</v>
      </c>
      <c r="Q7" s="396">
        <v>0</v>
      </c>
      <c r="R7" s="396">
        <v>0.14686100863803597</v>
      </c>
      <c r="S7" s="397">
        <v>44.053412475805224</v>
      </c>
    </row>
    <row r="8" spans="1:19">
      <c r="A8" s="332">
        <v>2</v>
      </c>
      <c r="B8" s="336" t="s">
        <v>725</v>
      </c>
      <c r="C8" s="375">
        <v>889629139.19816816</v>
      </c>
      <c r="D8" s="375">
        <v>815804845.27550423</v>
      </c>
      <c r="E8" s="375">
        <v>18330875.920143999</v>
      </c>
      <c r="F8" s="375">
        <v>10062883.500080001</v>
      </c>
      <c r="G8" s="375">
        <v>6532969.1672959998</v>
      </c>
      <c r="H8" s="375">
        <v>38897565.335143998</v>
      </c>
      <c r="I8" s="375">
        <v>63222439.646740504</v>
      </c>
      <c r="J8" s="375">
        <v>16213668.915910084</v>
      </c>
      <c r="K8" s="375">
        <v>1833891.1320144001</v>
      </c>
      <c r="L8" s="375">
        <v>3018865.050024</v>
      </c>
      <c r="M8" s="375">
        <v>3266484.5836479999</v>
      </c>
      <c r="N8" s="375">
        <v>38889529.965144001</v>
      </c>
      <c r="O8" s="375">
        <v>401672</v>
      </c>
      <c r="P8" s="396">
        <v>0.25955035850623914</v>
      </c>
      <c r="Q8" s="396">
        <v>0.31467683531060897</v>
      </c>
      <c r="R8" s="396">
        <v>0.24723796927468913</v>
      </c>
      <c r="S8" s="397">
        <v>34.571171047294875</v>
      </c>
    </row>
    <row r="9" spans="1:19">
      <c r="A9" s="332">
        <v>3</v>
      </c>
      <c r="B9" s="336" t="s">
        <v>724</v>
      </c>
      <c r="C9" s="375">
        <v>0</v>
      </c>
      <c r="D9" s="375">
        <v>0</v>
      </c>
      <c r="E9" s="375">
        <v>0</v>
      </c>
      <c r="F9" s="375">
        <v>0</v>
      </c>
      <c r="G9" s="375">
        <v>0</v>
      </c>
      <c r="H9" s="375">
        <v>0</v>
      </c>
      <c r="I9" s="375">
        <v>0</v>
      </c>
      <c r="J9" s="375">
        <v>0</v>
      </c>
      <c r="K9" s="375">
        <v>0</v>
      </c>
      <c r="L9" s="375">
        <v>0</v>
      </c>
      <c r="M9" s="375">
        <v>0</v>
      </c>
      <c r="N9" s="375">
        <v>0</v>
      </c>
      <c r="O9" s="375">
        <v>0</v>
      </c>
      <c r="P9" s="396">
        <v>0</v>
      </c>
      <c r="Q9" s="396">
        <v>0</v>
      </c>
      <c r="R9" s="396">
        <v>0</v>
      </c>
      <c r="S9" s="397">
        <v>0</v>
      </c>
    </row>
    <row r="10" spans="1:19">
      <c r="A10" s="332">
        <v>4</v>
      </c>
      <c r="B10" s="336" t="s">
        <v>723</v>
      </c>
      <c r="C10" s="375">
        <v>5178570.13</v>
      </c>
      <c r="D10" s="375">
        <v>3530671.48</v>
      </c>
      <c r="E10" s="375">
        <v>382712.4</v>
      </c>
      <c r="F10" s="375">
        <v>142682.28</v>
      </c>
      <c r="G10" s="375">
        <v>78716.479999999996</v>
      </c>
      <c r="H10" s="375">
        <v>1043787.49</v>
      </c>
      <c r="I10" s="375">
        <v>1234835.0836</v>
      </c>
      <c r="J10" s="375">
        <v>70613.429600000003</v>
      </c>
      <c r="K10" s="375">
        <v>38271.24</v>
      </c>
      <c r="L10" s="375">
        <v>42804.684000000001</v>
      </c>
      <c r="M10" s="375">
        <v>39358.239999999998</v>
      </c>
      <c r="N10" s="375">
        <v>1043787.49</v>
      </c>
      <c r="O10" s="375">
        <v>7836</v>
      </c>
      <c r="P10" s="396">
        <v>0.22199771872099147</v>
      </c>
      <c r="Q10" s="396">
        <v>0.24695515623406067</v>
      </c>
      <c r="R10" s="396">
        <v>0.28131397569274591</v>
      </c>
      <c r="S10" s="397">
        <v>15.115035073366615</v>
      </c>
    </row>
    <row r="11" spans="1:19">
      <c r="A11" s="332">
        <v>5</v>
      </c>
      <c r="B11" s="336" t="s">
        <v>722</v>
      </c>
      <c r="C11" s="375">
        <v>7945138.1339720003</v>
      </c>
      <c r="D11" s="375">
        <v>5706195.9525579996</v>
      </c>
      <c r="E11" s="375">
        <v>229738.65</v>
      </c>
      <c r="F11" s="375">
        <v>69729.61</v>
      </c>
      <c r="G11" s="375">
        <v>61099.53</v>
      </c>
      <c r="H11" s="375">
        <v>1878374.391414</v>
      </c>
      <c r="I11" s="375">
        <v>2066912.71526516</v>
      </c>
      <c r="J11" s="375">
        <v>114095.81085116</v>
      </c>
      <c r="K11" s="375">
        <v>22973.865000000002</v>
      </c>
      <c r="L11" s="375">
        <v>20918.883000000002</v>
      </c>
      <c r="M11" s="375">
        <v>30549.764999999999</v>
      </c>
      <c r="N11" s="375">
        <v>1878374.391414</v>
      </c>
      <c r="O11" s="375">
        <v>60905</v>
      </c>
      <c r="P11" s="396">
        <v>0.17305653366745155</v>
      </c>
      <c r="Q11" s="396">
        <v>0.20957206152383834</v>
      </c>
      <c r="R11" s="396">
        <v>0.16659484182162171</v>
      </c>
      <c r="S11" s="397">
        <v>14.774910573393566</v>
      </c>
    </row>
    <row r="12" spans="1:19">
      <c r="A12" s="332">
        <v>6</v>
      </c>
      <c r="B12" s="336" t="s">
        <v>721</v>
      </c>
      <c r="C12" s="375">
        <v>20404954.834180001</v>
      </c>
      <c r="D12" s="375">
        <v>18367245.364179999</v>
      </c>
      <c r="E12" s="375">
        <v>428590.63</v>
      </c>
      <c r="F12" s="375">
        <v>121214.83</v>
      </c>
      <c r="G12" s="375">
        <v>124543.61</v>
      </c>
      <c r="H12" s="375">
        <v>1363360.4</v>
      </c>
      <c r="I12" s="375">
        <v>1872200.6166836</v>
      </c>
      <c r="J12" s="375">
        <v>367344.8996836</v>
      </c>
      <c r="K12" s="375">
        <v>42859.063000000002</v>
      </c>
      <c r="L12" s="375">
        <v>36364.449000000001</v>
      </c>
      <c r="M12" s="375">
        <v>62271.805</v>
      </c>
      <c r="N12" s="375">
        <v>1363360.4</v>
      </c>
      <c r="O12" s="375">
        <v>22552</v>
      </c>
      <c r="P12" s="396">
        <v>9.4419003768429055E-5</v>
      </c>
      <c r="Q12" s="396">
        <v>0.19627612484815049</v>
      </c>
      <c r="R12" s="396">
        <v>0.14917565924513471</v>
      </c>
      <c r="S12" s="397">
        <v>32.84661812027133</v>
      </c>
    </row>
    <row r="13" spans="1:19">
      <c r="A13" s="332">
        <v>7</v>
      </c>
      <c r="B13" s="336" t="s">
        <v>720</v>
      </c>
      <c r="C13" s="375">
        <v>178850291.29753399</v>
      </c>
      <c r="D13" s="375">
        <v>173088892.39881399</v>
      </c>
      <c r="E13" s="375">
        <v>3354159.9863900002</v>
      </c>
      <c r="F13" s="375">
        <v>1361879.153098</v>
      </c>
      <c r="G13" s="375">
        <v>307589.7</v>
      </c>
      <c r="H13" s="375">
        <v>737770.05923200003</v>
      </c>
      <c r="I13" s="375">
        <v>5097322.5017766804</v>
      </c>
      <c r="J13" s="375">
        <v>3461777.8479762799</v>
      </c>
      <c r="K13" s="375">
        <v>335415.998639</v>
      </c>
      <c r="L13" s="375">
        <v>408563.74592939997</v>
      </c>
      <c r="M13" s="375">
        <v>153794.85</v>
      </c>
      <c r="N13" s="375">
        <v>737770.05923200003</v>
      </c>
      <c r="O13" s="375">
        <v>2443</v>
      </c>
      <c r="P13" s="396">
        <v>0.11282426168810787</v>
      </c>
      <c r="Q13" s="396">
        <v>0.12966963387148886</v>
      </c>
      <c r="R13" s="396">
        <v>0.11303261427531391</v>
      </c>
      <c r="S13" s="397">
        <v>122.56302054658713</v>
      </c>
    </row>
    <row r="14" spans="1:19">
      <c r="A14" s="343">
        <v>7.1</v>
      </c>
      <c r="B14" s="337" t="s">
        <v>729</v>
      </c>
      <c r="C14" s="375">
        <v>159855646.69496799</v>
      </c>
      <c r="D14" s="375">
        <v>154333452.27131799</v>
      </c>
      <c r="E14" s="375">
        <v>3128849.66132</v>
      </c>
      <c r="F14" s="375">
        <v>1347985.0030980001</v>
      </c>
      <c r="G14" s="375">
        <v>307589.7</v>
      </c>
      <c r="H14" s="375">
        <v>737770.05923200003</v>
      </c>
      <c r="I14" s="375">
        <v>4695514.4217197597</v>
      </c>
      <c r="J14" s="375">
        <v>3086669.0454263599</v>
      </c>
      <c r="K14" s="375">
        <v>312884.96613199997</v>
      </c>
      <c r="L14" s="375">
        <v>404395.50092939998</v>
      </c>
      <c r="M14" s="375">
        <v>153794.85</v>
      </c>
      <c r="N14" s="375">
        <v>737770.05923200003</v>
      </c>
      <c r="O14" s="375">
        <v>2057</v>
      </c>
      <c r="P14" s="396">
        <v>0.11272922747289096</v>
      </c>
      <c r="Q14" s="396">
        <v>0.12941971955772114</v>
      </c>
      <c r="R14" s="396">
        <v>0.11270371023669765</v>
      </c>
      <c r="S14" s="397">
        <v>122.99762791164876</v>
      </c>
    </row>
    <row r="15" spans="1:19">
      <c r="A15" s="343">
        <v>7.2</v>
      </c>
      <c r="B15" s="337" t="s">
        <v>731</v>
      </c>
      <c r="C15" s="375">
        <v>5497166.5181200001</v>
      </c>
      <c r="D15" s="375">
        <v>5497166.5181200001</v>
      </c>
      <c r="E15" s="375">
        <v>0</v>
      </c>
      <c r="F15" s="375">
        <v>0</v>
      </c>
      <c r="G15" s="375">
        <v>0</v>
      </c>
      <c r="H15" s="375">
        <v>0</v>
      </c>
      <c r="I15" s="375">
        <v>109943.3303624</v>
      </c>
      <c r="J15" s="375">
        <v>109943.3303624</v>
      </c>
      <c r="K15" s="375">
        <v>0</v>
      </c>
      <c r="L15" s="375">
        <v>0</v>
      </c>
      <c r="M15" s="375">
        <v>0</v>
      </c>
      <c r="N15" s="375">
        <v>0</v>
      </c>
      <c r="O15" s="375">
        <v>68</v>
      </c>
      <c r="P15" s="396">
        <v>0.11839017644136059</v>
      </c>
      <c r="Q15" s="396">
        <v>0.13470270797463299</v>
      </c>
      <c r="R15" s="396">
        <v>0.11055919819059243</v>
      </c>
      <c r="S15" s="397">
        <v>143.08207730208625</v>
      </c>
    </row>
    <row r="16" spans="1:19">
      <c r="A16" s="343">
        <v>7.3</v>
      </c>
      <c r="B16" s="337" t="s">
        <v>728</v>
      </c>
      <c r="C16" s="375">
        <v>13497478.084446</v>
      </c>
      <c r="D16" s="375">
        <v>13258273.609376</v>
      </c>
      <c r="E16" s="375">
        <v>225310.32506999999</v>
      </c>
      <c r="F16" s="375">
        <v>13894.15</v>
      </c>
      <c r="G16" s="375">
        <v>0</v>
      </c>
      <c r="H16" s="375">
        <v>0</v>
      </c>
      <c r="I16" s="375">
        <v>291864.74969452003</v>
      </c>
      <c r="J16" s="375">
        <v>265165.47218752</v>
      </c>
      <c r="K16" s="375">
        <v>22531.032507</v>
      </c>
      <c r="L16" s="375">
        <v>4168.2449999999999</v>
      </c>
      <c r="M16" s="375">
        <v>0</v>
      </c>
      <c r="N16" s="375">
        <v>0</v>
      </c>
      <c r="O16" s="375">
        <v>318</v>
      </c>
      <c r="P16" s="396">
        <v>0.1109337529163975</v>
      </c>
      <c r="Q16" s="396">
        <v>0.12922612059888933</v>
      </c>
      <c r="R16" s="396">
        <v>0.11793530405675956</v>
      </c>
      <c r="S16" s="397">
        <v>109.05893392835436</v>
      </c>
    </row>
    <row r="17" spans="1:19">
      <c r="A17" s="332">
        <v>8</v>
      </c>
      <c r="B17" s="336" t="s">
        <v>727</v>
      </c>
      <c r="C17" s="375">
        <v>100364021.79356</v>
      </c>
      <c r="D17" s="375">
        <v>97072989.571848005</v>
      </c>
      <c r="E17" s="375">
        <v>582696.83167999994</v>
      </c>
      <c r="F17" s="375">
        <v>885855.61239999998</v>
      </c>
      <c r="G17" s="375">
        <v>524088.923312</v>
      </c>
      <c r="H17" s="375">
        <v>1298390.8543199999</v>
      </c>
      <c r="I17" s="375">
        <v>3825921.4743009601</v>
      </c>
      <c r="J17" s="375">
        <v>1941459.79143696</v>
      </c>
      <c r="K17" s="375">
        <v>58269.683168000003</v>
      </c>
      <c r="L17" s="375">
        <v>265756.68371999997</v>
      </c>
      <c r="M17" s="375">
        <v>262044.461656</v>
      </c>
      <c r="N17" s="375">
        <v>1298390.8543199999</v>
      </c>
      <c r="O17" s="375">
        <v>72873</v>
      </c>
      <c r="P17" s="396">
        <v>0.19213321671722983</v>
      </c>
      <c r="Q17" s="396">
        <v>0.25271615970995298</v>
      </c>
      <c r="R17" s="396">
        <v>0.22438138126370197</v>
      </c>
      <c r="S17" s="397">
        <v>0.70206214432542013</v>
      </c>
    </row>
    <row r="18" spans="1:19">
      <c r="A18" s="333">
        <v>9</v>
      </c>
      <c r="B18" s="338" t="s">
        <v>719</v>
      </c>
      <c r="C18" s="395">
        <v>0</v>
      </c>
      <c r="D18" s="395">
        <v>0</v>
      </c>
      <c r="E18" s="395">
        <v>0</v>
      </c>
      <c r="F18" s="395">
        <v>0</v>
      </c>
      <c r="G18" s="395">
        <v>0</v>
      </c>
      <c r="H18" s="395">
        <v>0</v>
      </c>
      <c r="I18" s="395">
        <v>0</v>
      </c>
      <c r="J18" s="395">
        <v>0</v>
      </c>
      <c r="K18" s="395">
        <v>0</v>
      </c>
      <c r="L18" s="395">
        <v>0</v>
      </c>
      <c r="M18" s="395">
        <v>0</v>
      </c>
      <c r="N18" s="395">
        <v>0</v>
      </c>
      <c r="O18" s="395">
        <v>0</v>
      </c>
      <c r="P18" s="396">
        <v>0</v>
      </c>
      <c r="Q18" s="396">
        <v>0</v>
      </c>
      <c r="R18" s="396">
        <v>0</v>
      </c>
      <c r="S18" s="398">
        <v>0</v>
      </c>
    </row>
    <row r="19" spans="1:19">
      <c r="A19" s="334">
        <v>10</v>
      </c>
      <c r="B19" s="339" t="s">
        <v>730</v>
      </c>
      <c r="C19" s="376">
        <v>1202440767.5674143</v>
      </c>
      <c r="D19" s="376">
        <v>1113639492.2229042</v>
      </c>
      <c r="E19" s="376">
        <v>23308774.418213993</v>
      </c>
      <c r="F19" s="376">
        <v>12644244.985578001</v>
      </c>
      <c r="G19" s="376">
        <v>7629007.4106080011</v>
      </c>
      <c r="H19" s="376">
        <v>45219248.530109994</v>
      </c>
      <c r="I19" s="376">
        <v>77321005.081966907</v>
      </c>
      <c r="J19" s="376">
        <v>22170333.739058085</v>
      </c>
      <c r="K19" s="376">
        <v>2331680.9818214001</v>
      </c>
      <c r="L19" s="376">
        <v>3793273.4956733999</v>
      </c>
      <c r="M19" s="376">
        <v>3814503.7053040005</v>
      </c>
      <c r="N19" s="376">
        <v>45211213.160109997</v>
      </c>
      <c r="O19" s="376">
        <v>568284</v>
      </c>
      <c r="P19" s="619">
        <v>0.23243614189042747</v>
      </c>
      <c r="Q19" s="619">
        <v>0.28759155440659806</v>
      </c>
      <c r="R19" s="619">
        <v>0.22331267448180672</v>
      </c>
      <c r="S19" s="399">
        <v>44.588754298750146</v>
      </c>
    </row>
    <row r="20" spans="1:19" ht="24">
      <c r="A20" s="343">
        <v>10.1</v>
      </c>
      <c r="B20" s="337" t="s">
        <v>735</v>
      </c>
      <c r="C20" s="375">
        <v>334331593.22900999</v>
      </c>
      <c r="D20" s="375">
        <v>319429593.85000002</v>
      </c>
      <c r="E20" s="375">
        <v>2550013.42821</v>
      </c>
      <c r="F20" s="375">
        <v>1754639.24</v>
      </c>
      <c r="G20" s="375">
        <v>1482588.38</v>
      </c>
      <c r="H20" s="375">
        <v>9114758.3308000006</v>
      </c>
      <c r="I20" s="375">
        <v>17026037.328621</v>
      </c>
      <c r="J20" s="375">
        <v>6388591.693</v>
      </c>
      <c r="K20" s="375">
        <v>255001.342821</v>
      </c>
      <c r="L20" s="375">
        <v>526391.772</v>
      </c>
      <c r="M20" s="375">
        <v>741294.19</v>
      </c>
      <c r="N20" s="375">
        <v>9114758.3308000006</v>
      </c>
      <c r="O20" s="375">
        <v>359951</v>
      </c>
      <c r="P20" s="396">
        <v>0.30692371620871611</v>
      </c>
      <c r="Q20" s="396">
        <v>0.35398733342088895</v>
      </c>
      <c r="R20" s="396">
        <v>0.30389354731568186</v>
      </c>
      <c r="S20" s="397">
        <v>30.38664972689455</v>
      </c>
    </row>
  </sheetData>
  <mergeCells count="8">
    <mergeCell ref="C5:H5"/>
    <mergeCell ref="I5:N5"/>
    <mergeCell ref="A5:B6"/>
    <mergeCell ref="S5:S6"/>
    <mergeCell ref="R5:R6"/>
    <mergeCell ref="Q5:Q6"/>
    <mergeCell ref="P5:P6"/>
    <mergeCell ref="O5:O6"/>
  </mergeCells>
  <pageMargins left="0.7" right="0.7" top="0.75" bottom="0.75" header="0.3" footer="0.3"/>
  <pageSetup paperSize="9" scale="2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zoomScaleNormal="100" workbookViewId="0">
      <pane xSplit="1" ySplit="5" topLeftCell="B27" activePane="bottomRight" state="frozen"/>
      <selection activeCell="J37" sqref="J37"/>
      <selection pane="topRight" activeCell="J37" sqref="J37"/>
      <selection pane="bottomLeft" activeCell="J37" sqref="J37"/>
      <selection pane="bottomRight" activeCell="J37" sqref="J37"/>
    </sheetView>
  </sheetViews>
  <sheetFormatPr defaultColWidth="9.109375" defaultRowHeight="13.8"/>
  <cols>
    <col min="1" max="1" width="9.5546875" style="428" bestFit="1" customWidth="1"/>
    <col min="2" max="2" width="48" style="428" customWidth="1"/>
    <col min="3" max="8" width="14.44140625" style="452" customWidth="1"/>
    <col min="9" max="16384" width="9.109375" style="450"/>
  </cols>
  <sheetData>
    <row r="1" spans="1:8">
      <c r="A1" s="426" t="s">
        <v>30</v>
      </c>
      <c r="B1" s="428" t="str">
        <f>'Info '!C2</f>
        <v>JSC "Liberty Bank"</v>
      </c>
    </row>
    <row r="2" spans="1:8">
      <c r="A2" s="426" t="s">
        <v>31</v>
      </c>
      <c r="B2" s="464">
        <f>'1. key ratios '!B2</f>
        <v>44834</v>
      </c>
    </row>
    <row r="3" spans="1:8">
      <c r="A3" s="426"/>
    </row>
    <row r="4" spans="1:8" ht="14.4" thickBot="1">
      <c r="A4" s="433" t="s">
        <v>32</v>
      </c>
      <c r="B4" s="465" t="s">
        <v>33</v>
      </c>
      <c r="C4" s="456"/>
      <c r="D4" s="457"/>
      <c r="E4" s="457"/>
      <c r="F4" s="458"/>
      <c r="G4" s="458"/>
      <c r="H4" s="478" t="s">
        <v>73</v>
      </c>
    </row>
    <row r="5" spans="1:8">
      <c r="A5" s="466"/>
      <c r="B5" s="467"/>
      <c r="C5" s="730" t="s">
        <v>68</v>
      </c>
      <c r="D5" s="731"/>
      <c r="E5" s="732"/>
      <c r="F5" s="730" t="s">
        <v>72</v>
      </c>
      <c r="G5" s="731"/>
      <c r="H5" s="733"/>
    </row>
    <row r="6" spans="1:8">
      <c r="A6" s="468" t="s">
        <v>6</v>
      </c>
      <c r="B6" s="469" t="s">
        <v>34</v>
      </c>
      <c r="C6" s="479" t="s">
        <v>69</v>
      </c>
      <c r="D6" s="479" t="s">
        <v>70</v>
      </c>
      <c r="E6" s="479" t="s">
        <v>71</v>
      </c>
      <c r="F6" s="479" t="s">
        <v>69</v>
      </c>
      <c r="G6" s="479" t="s">
        <v>70</v>
      </c>
      <c r="H6" s="480" t="s">
        <v>71</v>
      </c>
    </row>
    <row r="7" spans="1:8">
      <c r="A7" s="468">
        <v>1</v>
      </c>
      <c r="B7" s="470" t="s">
        <v>35</v>
      </c>
      <c r="C7" s="644">
        <v>201393825</v>
      </c>
      <c r="D7" s="644">
        <v>55497818.123999991</v>
      </c>
      <c r="E7" s="641">
        <f>C7+D7</f>
        <v>256891643.12399998</v>
      </c>
      <c r="F7" s="657">
        <v>206559495.40000001</v>
      </c>
      <c r="G7" s="658">
        <v>72252226.399000019</v>
      </c>
      <c r="H7" s="659">
        <f>F7+G7</f>
        <v>278811721.79900002</v>
      </c>
    </row>
    <row r="8" spans="1:8">
      <c r="A8" s="468">
        <v>2</v>
      </c>
      <c r="B8" s="470" t="s">
        <v>36</v>
      </c>
      <c r="C8" s="644">
        <v>43339639.960000001</v>
      </c>
      <c r="D8" s="644">
        <v>71599544.960999995</v>
      </c>
      <c r="E8" s="641">
        <f t="shared" ref="E8:E20" si="0">C8+D8</f>
        <v>114939184.921</v>
      </c>
      <c r="F8" s="657">
        <v>325485.59000000003</v>
      </c>
      <c r="G8" s="658">
        <v>62631945.013999991</v>
      </c>
      <c r="H8" s="659">
        <f t="shared" ref="H8:H40" si="1">F8+G8</f>
        <v>62957430.603999995</v>
      </c>
    </row>
    <row r="9" spans="1:8">
      <c r="A9" s="468">
        <v>3</v>
      </c>
      <c r="B9" s="470" t="s">
        <v>37</v>
      </c>
      <c r="C9" s="644">
        <v>2152049.9</v>
      </c>
      <c r="D9" s="644">
        <v>306954530.20099998</v>
      </c>
      <c r="E9" s="641">
        <f t="shared" si="0"/>
        <v>309106580.10099995</v>
      </c>
      <c r="F9" s="657">
        <v>581531.91</v>
      </c>
      <c r="G9" s="658">
        <v>236836531.51000002</v>
      </c>
      <c r="H9" s="659">
        <f t="shared" si="1"/>
        <v>237418063.42000002</v>
      </c>
    </row>
    <row r="10" spans="1:8">
      <c r="A10" s="468">
        <v>4</v>
      </c>
      <c r="B10" s="470" t="s">
        <v>38</v>
      </c>
      <c r="C10" s="644">
        <v>0</v>
      </c>
      <c r="D10" s="644">
        <v>0</v>
      </c>
      <c r="E10" s="641">
        <f t="shared" si="0"/>
        <v>0</v>
      </c>
      <c r="F10" s="657">
        <v>0</v>
      </c>
      <c r="G10" s="658">
        <v>0</v>
      </c>
      <c r="H10" s="659">
        <f t="shared" si="1"/>
        <v>0</v>
      </c>
    </row>
    <row r="11" spans="1:8">
      <c r="A11" s="468">
        <v>5</v>
      </c>
      <c r="B11" s="470" t="s">
        <v>39</v>
      </c>
      <c r="C11" s="644">
        <v>254580942.84</v>
      </c>
      <c r="D11" s="644">
        <v>0</v>
      </c>
      <c r="E11" s="641">
        <f t="shared" si="0"/>
        <v>254580942.84</v>
      </c>
      <c r="F11" s="657">
        <v>233842165.69000003</v>
      </c>
      <c r="G11" s="658">
        <v>0</v>
      </c>
      <c r="H11" s="659">
        <f t="shared" si="1"/>
        <v>233842165.69000003</v>
      </c>
    </row>
    <row r="12" spans="1:8">
      <c r="A12" s="468">
        <v>6.1</v>
      </c>
      <c r="B12" s="471" t="s">
        <v>40</v>
      </c>
      <c r="C12" s="644">
        <v>1892255325.1499968</v>
      </c>
      <c r="D12" s="644">
        <v>492940764.73099941</v>
      </c>
      <c r="E12" s="641">
        <f t="shared" si="0"/>
        <v>2385196089.8809962</v>
      </c>
      <c r="F12" s="657">
        <v>1488097679.1700106</v>
      </c>
      <c r="G12" s="658">
        <v>399121719.95699936</v>
      </c>
      <c r="H12" s="659">
        <f t="shared" si="1"/>
        <v>1887219399.1270099</v>
      </c>
    </row>
    <row r="13" spans="1:8">
      <c r="A13" s="468">
        <v>6.2</v>
      </c>
      <c r="B13" s="471" t="s">
        <v>41</v>
      </c>
      <c r="C13" s="644">
        <v>-105838871.17986426</v>
      </c>
      <c r="D13" s="644">
        <v>-24294484.84713475</v>
      </c>
      <c r="E13" s="641">
        <f t="shared" si="0"/>
        <v>-130133356.02699901</v>
      </c>
      <c r="F13" s="657">
        <v>-98236428.833139345</v>
      </c>
      <c r="G13" s="658">
        <v>-30662849.148859773</v>
      </c>
      <c r="H13" s="659">
        <f t="shared" si="1"/>
        <v>-128899277.98199911</v>
      </c>
    </row>
    <row r="14" spans="1:8">
      <c r="A14" s="468">
        <v>6</v>
      </c>
      <c r="B14" s="470" t="s">
        <v>42</v>
      </c>
      <c r="C14" s="641">
        <f>C12+C13</f>
        <v>1786416453.9701326</v>
      </c>
      <c r="D14" s="641">
        <f>D12+D13</f>
        <v>468646279.88386464</v>
      </c>
      <c r="E14" s="641">
        <f>C14+D14</f>
        <v>2255062733.8539972</v>
      </c>
      <c r="F14" s="641">
        <f>F12+F13</f>
        <v>1389861250.3368711</v>
      </c>
      <c r="G14" s="641">
        <f>G12+G13</f>
        <v>368458870.80813956</v>
      </c>
      <c r="H14" s="659">
        <f t="shared" si="1"/>
        <v>1758320121.1450107</v>
      </c>
    </row>
    <row r="15" spans="1:8">
      <c r="A15" s="468">
        <v>7</v>
      </c>
      <c r="B15" s="470" t="s">
        <v>43</v>
      </c>
      <c r="C15" s="644">
        <v>41670146.780000001</v>
      </c>
      <c r="D15" s="644">
        <v>2757621.4410000001</v>
      </c>
      <c r="E15" s="641">
        <f t="shared" si="0"/>
        <v>44427768.221000001</v>
      </c>
      <c r="F15" s="657">
        <v>32885324.529999997</v>
      </c>
      <c r="G15" s="658">
        <v>2863380.5070000002</v>
      </c>
      <c r="H15" s="659">
        <f t="shared" si="1"/>
        <v>35748705.037</v>
      </c>
    </row>
    <row r="16" spans="1:8">
      <c r="A16" s="468">
        <v>8</v>
      </c>
      <c r="B16" s="470" t="s">
        <v>198</v>
      </c>
      <c r="C16" s="644">
        <v>425528.44599999988</v>
      </c>
      <c r="D16" s="644">
        <v>0</v>
      </c>
      <c r="E16" s="641">
        <f t="shared" si="0"/>
        <v>425528.44599999988</v>
      </c>
      <c r="F16" s="657">
        <v>144456.05399999954</v>
      </c>
      <c r="G16" s="658">
        <v>0</v>
      </c>
      <c r="H16" s="659">
        <f t="shared" si="1"/>
        <v>144456.05399999954</v>
      </c>
    </row>
    <row r="17" spans="1:8">
      <c r="A17" s="468">
        <v>9</v>
      </c>
      <c r="B17" s="470" t="s">
        <v>44</v>
      </c>
      <c r="C17" s="644">
        <v>106733.3</v>
      </c>
      <c r="D17" s="644">
        <v>0</v>
      </c>
      <c r="E17" s="641">
        <f t="shared" si="0"/>
        <v>106733.3</v>
      </c>
      <c r="F17" s="657">
        <v>106733.3</v>
      </c>
      <c r="G17" s="658">
        <v>0</v>
      </c>
      <c r="H17" s="659">
        <f t="shared" si="1"/>
        <v>106733.3</v>
      </c>
    </row>
    <row r="18" spans="1:8">
      <c r="A18" s="468">
        <v>10</v>
      </c>
      <c r="B18" s="470" t="s">
        <v>45</v>
      </c>
      <c r="C18" s="644">
        <v>241902895.56999999</v>
      </c>
      <c r="D18" s="644">
        <v>0</v>
      </c>
      <c r="E18" s="641">
        <f t="shared" si="0"/>
        <v>241902895.56999999</v>
      </c>
      <c r="F18" s="657">
        <v>233922284.45999986</v>
      </c>
      <c r="G18" s="658">
        <v>0</v>
      </c>
      <c r="H18" s="659">
        <f t="shared" si="1"/>
        <v>233922284.45999986</v>
      </c>
    </row>
    <row r="19" spans="1:8">
      <c r="A19" s="468">
        <v>11</v>
      </c>
      <c r="B19" s="470" t="s">
        <v>46</v>
      </c>
      <c r="C19" s="644">
        <v>41162777.020000011</v>
      </c>
      <c r="D19" s="644">
        <v>29589752.729000002</v>
      </c>
      <c r="E19" s="641">
        <f t="shared" si="0"/>
        <v>70752529.749000013</v>
      </c>
      <c r="F19" s="657">
        <v>33250094.682599999</v>
      </c>
      <c r="G19" s="658">
        <v>15598914.477</v>
      </c>
      <c r="H19" s="659">
        <f t="shared" si="1"/>
        <v>48849009.159599997</v>
      </c>
    </row>
    <row r="20" spans="1:8">
      <c r="A20" s="468">
        <v>12</v>
      </c>
      <c r="B20" s="472" t="s">
        <v>47</v>
      </c>
      <c r="C20" s="641">
        <f>SUM(C7:C11)+SUM(C14:C19)</f>
        <v>2613150992.7861328</v>
      </c>
      <c r="D20" s="641">
        <f>SUM(D7:D11)+SUM(D14:D19)</f>
        <v>935045547.33986449</v>
      </c>
      <c r="E20" s="641">
        <f t="shared" si="0"/>
        <v>3548196540.1259975</v>
      </c>
      <c r="F20" s="641">
        <f>SUM(F7:F11)+SUM(F14:F19)</f>
        <v>2131478821.9534707</v>
      </c>
      <c r="G20" s="641">
        <f>SUM(G7:G11)+SUM(G14:G19)</f>
        <v>758641868.71513963</v>
      </c>
      <c r="H20" s="659">
        <f t="shared" si="1"/>
        <v>2890120690.6686106</v>
      </c>
    </row>
    <row r="21" spans="1:8">
      <c r="A21" s="468"/>
      <c r="B21" s="469" t="s">
        <v>48</v>
      </c>
      <c r="C21" s="660"/>
      <c r="D21" s="660"/>
      <c r="E21" s="660"/>
      <c r="F21" s="661"/>
      <c r="G21" s="640"/>
      <c r="H21" s="662"/>
    </row>
    <row r="22" spans="1:8">
      <c r="A22" s="468">
        <v>13</v>
      </c>
      <c r="B22" s="470" t="s">
        <v>49</v>
      </c>
      <c r="C22" s="644">
        <v>1639181.08</v>
      </c>
      <c r="D22" s="644">
        <v>11610356.105</v>
      </c>
      <c r="E22" s="641">
        <f>C22+D22</f>
        <v>13249537.185000001</v>
      </c>
      <c r="F22" s="657">
        <v>3788811.55</v>
      </c>
      <c r="G22" s="658">
        <v>3594035.9810000001</v>
      </c>
      <c r="H22" s="659">
        <f t="shared" si="1"/>
        <v>7382847.5309999995</v>
      </c>
    </row>
    <row r="23" spans="1:8">
      <c r="A23" s="468">
        <v>14</v>
      </c>
      <c r="B23" s="470" t="s">
        <v>50</v>
      </c>
      <c r="C23" s="644">
        <v>708395599.7350049</v>
      </c>
      <c r="D23" s="644">
        <v>379191195.0881713</v>
      </c>
      <c r="E23" s="641">
        <f t="shared" ref="E23:E40" si="2">C23+D23</f>
        <v>1087586794.8231761</v>
      </c>
      <c r="F23" s="657">
        <v>716329595.66000223</v>
      </c>
      <c r="G23" s="658">
        <v>238737265.33830816</v>
      </c>
      <c r="H23" s="659">
        <f t="shared" si="1"/>
        <v>955066860.99831033</v>
      </c>
    </row>
    <row r="24" spans="1:8">
      <c r="A24" s="468">
        <v>15</v>
      </c>
      <c r="B24" s="470" t="s">
        <v>51</v>
      </c>
      <c r="C24" s="644">
        <v>208694862.96999994</v>
      </c>
      <c r="D24" s="644">
        <v>176013669.64204609</v>
      </c>
      <c r="E24" s="641">
        <f t="shared" si="2"/>
        <v>384708532.612046</v>
      </c>
      <c r="F24" s="657">
        <v>149062688.73000002</v>
      </c>
      <c r="G24" s="658">
        <v>142605534.08247307</v>
      </c>
      <c r="H24" s="659">
        <f t="shared" si="1"/>
        <v>291668222.81247306</v>
      </c>
    </row>
    <row r="25" spans="1:8">
      <c r="A25" s="468">
        <v>16</v>
      </c>
      <c r="B25" s="470" t="s">
        <v>52</v>
      </c>
      <c r="C25" s="644">
        <v>958824092.51000047</v>
      </c>
      <c r="D25" s="644">
        <v>199625353.04578394</v>
      </c>
      <c r="E25" s="641">
        <f t="shared" si="2"/>
        <v>1158449445.5557845</v>
      </c>
      <c r="F25" s="657">
        <v>639558713.62000012</v>
      </c>
      <c r="G25" s="658">
        <v>247682456.94221726</v>
      </c>
      <c r="H25" s="659">
        <f t="shared" si="1"/>
        <v>887241170.56221735</v>
      </c>
    </row>
    <row r="26" spans="1:8">
      <c r="A26" s="468">
        <v>17</v>
      </c>
      <c r="B26" s="470" t="s">
        <v>53</v>
      </c>
      <c r="C26" s="660">
        <v>0</v>
      </c>
      <c r="D26" s="660">
        <v>0</v>
      </c>
      <c r="E26" s="641">
        <f t="shared" si="2"/>
        <v>0</v>
      </c>
      <c r="F26" s="661">
        <v>0</v>
      </c>
      <c r="G26" s="640">
        <v>0</v>
      </c>
      <c r="H26" s="659">
        <f t="shared" si="1"/>
        <v>0</v>
      </c>
    </row>
    <row r="27" spans="1:8">
      <c r="A27" s="468">
        <v>18</v>
      </c>
      <c r="B27" s="470" t="s">
        <v>54</v>
      </c>
      <c r="C27" s="644">
        <v>215700000</v>
      </c>
      <c r="D27" s="644">
        <v>74496990.666022494</v>
      </c>
      <c r="E27" s="641">
        <f t="shared" si="2"/>
        <v>290196990.66602248</v>
      </c>
      <c r="F27" s="657">
        <v>136500000</v>
      </c>
      <c r="G27" s="658">
        <v>84479589.656394541</v>
      </c>
      <c r="H27" s="659">
        <f t="shared" si="1"/>
        <v>220979589.65639454</v>
      </c>
    </row>
    <row r="28" spans="1:8">
      <c r="A28" s="468">
        <v>19</v>
      </c>
      <c r="B28" s="470" t="s">
        <v>55</v>
      </c>
      <c r="C28" s="644">
        <v>19318048.779999997</v>
      </c>
      <c r="D28" s="644">
        <v>1388208.5460000001</v>
      </c>
      <c r="E28" s="641">
        <f t="shared" si="2"/>
        <v>20706257.325999998</v>
      </c>
      <c r="F28" s="657">
        <v>9961924.3399999999</v>
      </c>
      <c r="G28" s="658">
        <v>1865383.0109999997</v>
      </c>
      <c r="H28" s="659">
        <f t="shared" si="1"/>
        <v>11827307.351</v>
      </c>
    </row>
    <row r="29" spans="1:8">
      <c r="A29" s="468">
        <v>20</v>
      </c>
      <c r="B29" s="470" t="s">
        <v>56</v>
      </c>
      <c r="C29" s="644">
        <v>53921226.918199994</v>
      </c>
      <c r="D29" s="644">
        <v>58291886.952452481</v>
      </c>
      <c r="E29" s="641">
        <f t="shared" si="2"/>
        <v>112213113.87065247</v>
      </c>
      <c r="F29" s="657">
        <v>32787170.525893282</v>
      </c>
      <c r="G29" s="658">
        <v>40334889.802839279</v>
      </c>
      <c r="H29" s="659">
        <f t="shared" si="1"/>
        <v>73122060.328732565</v>
      </c>
    </row>
    <row r="30" spans="1:8">
      <c r="A30" s="468">
        <v>21</v>
      </c>
      <c r="B30" s="470" t="s">
        <v>57</v>
      </c>
      <c r="C30" s="644">
        <v>6437000</v>
      </c>
      <c r="D30" s="644">
        <v>96373010.320000008</v>
      </c>
      <c r="E30" s="641">
        <f t="shared" si="2"/>
        <v>102810010.32000001</v>
      </c>
      <c r="F30" s="657">
        <v>6437000</v>
      </c>
      <c r="G30" s="658">
        <v>105324761.68000002</v>
      </c>
      <c r="H30" s="659">
        <f t="shared" si="1"/>
        <v>111761761.68000002</v>
      </c>
    </row>
    <row r="31" spans="1:8">
      <c r="A31" s="468">
        <v>22</v>
      </c>
      <c r="B31" s="472" t="s">
        <v>58</v>
      </c>
      <c r="C31" s="641">
        <f>SUM(C22:C30)</f>
        <v>2172930011.9932051</v>
      </c>
      <c r="D31" s="641">
        <f>SUM(D22:D30)</f>
        <v>996990670.36547649</v>
      </c>
      <c r="E31" s="641">
        <f>C31+D31</f>
        <v>3169920682.3586817</v>
      </c>
      <c r="F31" s="641">
        <f>SUM(F22:F30)</f>
        <v>1694425904.4258955</v>
      </c>
      <c r="G31" s="641">
        <f>SUM(G22:G30)</f>
        <v>864623916.4942323</v>
      </c>
      <c r="H31" s="659">
        <f t="shared" si="1"/>
        <v>2559049820.9201279</v>
      </c>
    </row>
    <row r="32" spans="1:8">
      <c r="A32" s="468"/>
      <c r="B32" s="469" t="s">
        <v>59</v>
      </c>
      <c r="C32" s="660"/>
      <c r="D32" s="660"/>
      <c r="E32" s="644"/>
      <c r="F32" s="661"/>
      <c r="G32" s="640"/>
      <c r="H32" s="662"/>
    </row>
    <row r="33" spans="1:8">
      <c r="A33" s="468">
        <v>23</v>
      </c>
      <c r="B33" s="470" t="s">
        <v>60</v>
      </c>
      <c r="C33" s="644">
        <v>54628742.530000001</v>
      </c>
      <c r="D33" s="660">
        <v>0</v>
      </c>
      <c r="E33" s="641">
        <f t="shared" si="2"/>
        <v>54628742.530000001</v>
      </c>
      <c r="F33" s="657">
        <v>54628742.530000001</v>
      </c>
      <c r="G33" s="640">
        <v>0</v>
      </c>
      <c r="H33" s="659">
        <f t="shared" si="1"/>
        <v>54628742.530000001</v>
      </c>
    </row>
    <row r="34" spans="1:8">
      <c r="A34" s="468">
        <v>24</v>
      </c>
      <c r="B34" s="470" t="s">
        <v>61</v>
      </c>
      <c r="C34" s="644">
        <v>61390.64</v>
      </c>
      <c r="D34" s="660">
        <v>0</v>
      </c>
      <c r="E34" s="641">
        <f t="shared" si="2"/>
        <v>61390.64</v>
      </c>
      <c r="F34" s="657">
        <v>61390.64</v>
      </c>
      <c r="G34" s="640">
        <v>0</v>
      </c>
      <c r="H34" s="659">
        <f t="shared" si="1"/>
        <v>61390.64</v>
      </c>
    </row>
    <row r="35" spans="1:8">
      <c r="A35" s="468">
        <v>25</v>
      </c>
      <c r="B35" s="473" t="s">
        <v>62</v>
      </c>
      <c r="C35" s="644">
        <v>-10154020.07</v>
      </c>
      <c r="D35" s="660">
        <v>0</v>
      </c>
      <c r="E35" s="641">
        <f t="shared" si="2"/>
        <v>-10154020.07</v>
      </c>
      <c r="F35" s="657">
        <v>-10154020.07</v>
      </c>
      <c r="G35" s="640">
        <v>0</v>
      </c>
      <c r="H35" s="659">
        <f t="shared" si="1"/>
        <v>-10154020.07</v>
      </c>
    </row>
    <row r="36" spans="1:8">
      <c r="A36" s="468">
        <v>26</v>
      </c>
      <c r="B36" s="470" t="s">
        <v>63</v>
      </c>
      <c r="C36" s="644">
        <v>39651986.239999995</v>
      </c>
      <c r="D36" s="660">
        <v>0</v>
      </c>
      <c r="E36" s="641">
        <f t="shared" si="2"/>
        <v>39651986.239999995</v>
      </c>
      <c r="F36" s="657">
        <v>39651986.239999995</v>
      </c>
      <c r="G36" s="640">
        <v>0</v>
      </c>
      <c r="H36" s="659">
        <f t="shared" si="1"/>
        <v>39651986.239999995</v>
      </c>
    </row>
    <row r="37" spans="1:8">
      <c r="A37" s="468">
        <v>27</v>
      </c>
      <c r="B37" s="470" t="s">
        <v>64</v>
      </c>
      <c r="C37" s="644">
        <v>1694027.75</v>
      </c>
      <c r="D37" s="660">
        <v>0</v>
      </c>
      <c r="E37" s="641">
        <f t="shared" si="2"/>
        <v>1694027.75</v>
      </c>
      <c r="F37" s="657">
        <v>1694027.75</v>
      </c>
      <c r="G37" s="640">
        <v>0</v>
      </c>
      <c r="H37" s="659">
        <f t="shared" si="1"/>
        <v>1694027.75</v>
      </c>
    </row>
    <row r="38" spans="1:8">
      <c r="A38" s="468">
        <v>28</v>
      </c>
      <c r="B38" s="470" t="s">
        <v>65</v>
      </c>
      <c r="C38" s="644">
        <v>258034051.46000004</v>
      </c>
      <c r="D38" s="660">
        <v>0</v>
      </c>
      <c r="E38" s="641">
        <f t="shared" si="2"/>
        <v>258034051.46000004</v>
      </c>
      <c r="F38" s="657">
        <v>209910245.15999997</v>
      </c>
      <c r="G38" s="640">
        <v>0</v>
      </c>
      <c r="H38" s="659">
        <f t="shared" si="1"/>
        <v>209910245.15999997</v>
      </c>
    </row>
    <row r="39" spans="1:8">
      <c r="A39" s="468">
        <v>29</v>
      </c>
      <c r="B39" s="470" t="s">
        <v>66</v>
      </c>
      <c r="C39" s="644">
        <v>34359679.090000004</v>
      </c>
      <c r="D39" s="660">
        <v>0</v>
      </c>
      <c r="E39" s="641">
        <f t="shared" si="2"/>
        <v>34359679.090000004</v>
      </c>
      <c r="F39" s="657">
        <v>35278497.609999999</v>
      </c>
      <c r="G39" s="640">
        <v>0</v>
      </c>
      <c r="H39" s="659">
        <f t="shared" si="1"/>
        <v>35278497.609999999</v>
      </c>
    </row>
    <row r="40" spans="1:8">
      <c r="A40" s="468">
        <v>30</v>
      </c>
      <c r="B40" s="474" t="s">
        <v>265</v>
      </c>
      <c r="C40" s="644">
        <v>378275857.6400001</v>
      </c>
      <c r="D40" s="660">
        <v>0</v>
      </c>
      <c r="E40" s="641">
        <f t="shared" si="2"/>
        <v>378275857.6400001</v>
      </c>
      <c r="F40" s="657">
        <v>331070869.86000001</v>
      </c>
      <c r="G40" s="640">
        <v>0</v>
      </c>
      <c r="H40" s="659">
        <f t="shared" si="1"/>
        <v>331070869.86000001</v>
      </c>
    </row>
    <row r="41" spans="1:8" ht="14.4" thickBot="1">
      <c r="A41" s="475">
        <v>31</v>
      </c>
      <c r="B41" s="476" t="s">
        <v>67</v>
      </c>
      <c r="C41" s="655">
        <f>C31+C40</f>
        <v>2551205869.6332054</v>
      </c>
      <c r="D41" s="655">
        <f>D31+D40</f>
        <v>996990670.36547649</v>
      </c>
      <c r="E41" s="655">
        <f>C41+D41</f>
        <v>3548196539.998682</v>
      </c>
      <c r="F41" s="655">
        <f>F31+F40</f>
        <v>2025496774.2858953</v>
      </c>
      <c r="G41" s="655">
        <f>G31+G40</f>
        <v>864623916.4942323</v>
      </c>
      <c r="H41" s="663">
        <f>F41+G41</f>
        <v>2890120690.7801275</v>
      </c>
    </row>
    <row r="43" spans="1:8">
      <c r="B43" s="477"/>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zoomScaleNormal="100" workbookViewId="0">
      <pane xSplit="1" ySplit="6" topLeftCell="B19" activePane="bottomRight" state="frozen"/>
      <selection activeCell="J37" sqref="J37"/>
      <selection pane="topRight" activeCell="J37" sqref="J37"/>
      <selection pane="bottomLeft" activeCell="J37" sqref="J37"/>
      <selection pane="bottomRight" activeCell="J37" sqref="J37"/>
    </sheetView>
  </sheetViews>
  <sheetFormatPr defaultColWidth="9.109375" defaultRowHeight="13.2"/>
  <cols>
    <col min="1" max="1" width="9.5546875" style="428" bestFit="1" customWidth="1"/>
    <col min="2" max="2" width="58" style="428" customWidth="1"/>
    <col min="3" max="8" width="13.33203125" style="452" customWidth="1"/>
    <col min="9" max="9" width="8.88671875" style="428" customWidth="1"/>
    <col min="10" max="16384" width="9.109375" style="428"/>
  </cols>
  <sheetData>
    <row r="1" spans="1:8">
      <c r="A1" s="426" t="s">
        <v>30</v>
      </c>
      <c r="B1" s="427" t="str">
        <f>'Info '!C2</f>
        <v>JSC "Liberty Bank"</v>
      </c>
      <c r="C1" s="451"/>
    </row>
    <row r="2" spans="1:8">
      <c r="A2" s="426" t="s">
        <v>31</v>
      </c>
      <c r="B2" s="429">
        <f>'1. key ratios '!B2</f>
        <v>44834</v>
      </c>
      <c r="C2" s="453"/>
      <c r="D2" s="454"/>
      <c r="E2" s="454"/>
      <c r="F2" s="454"/>
      <c r="G2" s="454"/>
      <c r="H2" s="454"/>
    </row>
    <row r="3" spans="1:8">
      <c r="A3" s="426"/>
      <c r="B3" s="427"/>
      <c r="C3" s="455"/>
      <c r="D3" s="454"/>
      <c r="E3" s="454"/>
      <c r="F3" s="454"/>
      <c r="G3" s="454"/>
      <c r="H3" s="454"/>
    </row>
    <row r="4" spans="1:8" ht="13.8" thickBot="1">
      <c r="A4" s="431" t="s">
        <v>194</v>
      </c>
      <c r="B4" s="432" t="s">
        <v>22</v>
      </c>
      <c r="C4" s="456"/>
      <c r="D4" s="457"/>
      <c r="E4" s="457"/>
      <c r="F4" s="458"/>
      <c r="G4" s="458"/>
      <c r="H4" s="459" t="s">
        <v>73</v>
      </c>
    </row>
    <row r="5" spans="1:8">
      <c r="A5" s="434" t="s">
        <v>6</v>
      </c>
      <c r="B5" s="435"/>
      <c r="C5" s="730" t="s">
        <v>68</v>
      </c>
      <c r="D5" s="731"/>
      <c r="E5" s="732"/>
      <c r="F5" s="730" t="s">
        <v>72</v>
      </c>
      <c r="G5" s="731"/>
      <c r="H5" s="733"/>
    </row>
    <row r="6" spans="1:8">
      <c r="A6" s="436" t="s">
        <v>6</v>
      </c>
      <c r="B6" s="437"/>
      <c r="C6" s="460" t="s">
        <v>69</v>
      </c>
      <c r="D6" s="460" t="s">
        <v>70</v>
      </c>
      <c r="E6" s="460" t="s">
        <v>71</v>
      </c>
      <c r="F6" s="460" t="s">
        <v>69</v>
      </c>
      <c r="G6" s="460" t="s">
        <v>70</v>
      </c>
      <c r="H6" s="461" t="s">
        <v>71</v>
      </c>
    </row>
    <row r="7" spans="1:8">
      <c r="A7" s="438"/>
      <c r="B7" s="432" t="s">
        <v>193</v>
      </c>
      <c r="C7" s="462"/>
      <c r="D7" s="462"/>
      <c r="E7" s="462"/>
      <c r="F7" s="462"/>
      <c r="G7" s="462"/>
      <c r="H7" s="463"/>
    </row>
    <row r="8" spans="1:8">
      <c r="A8" s="438">
        <v>1</v>
      </c>
      <c r="B8" s="439" t="s">
        <v>192</v>
      </c>
      <c r="C8" s="640">
        <v>6319167.0500000007</v>
      </c>
      <c r="D8" s="640">
        <v>1387505.31</v>
      </c>
      <c r="E8" s="641">
        <f>C8+D8</f>
        <v>7706672.3600000013</v>
      </c>
      <c r="F8" s="640">
        <v>4230088.04</v>
      </c>
      <c r="G8" s="640">
        <v>-219407.88999999996</v>
      </c>
      <c r="H8" s="642">
        <f>F8+G8</f>
        <v>4010680.15</v>
      </c>
    </row>
    <row r="9" spans="1:8">
      <c r="A9" s="438">
        <v>2</v>
      </c>
      <c r="B9" s="439" t="s">
        <v>191</v>
      </c>
      <c r="C9" s="643">
        <f>SUM(C10:C18)</f>
        <v>259158641.32000002</v>
      </c>
      <c r="D9" s="643">
        <f>SUM(D10:D18)</f>
        <v>23718031.509999998</v>
      </c>
      <c r="E9" s="641">
        <f t="shared" ref="E9:E67" si="0">C9+D9</f>
        <v>282876672.83000004</v>
      </c>
      <c r="F9" s="643">
        <f>SUM(F10:F18)</f>
        <v>216429243.04999995</v>
      </c>
      <c r="G9" s="643">
        <f>SUM(G10:G18)</f>
        <v>21041997.550000004</v>
      </c>
      <c r="H9" s="642">
        <f t="shared" ref="H9:H67" si="1">F9+G9</f>
        <v>237471240.59999996</v>
      </c>
    </row>
    <row r="10" spans="1:8">
      <c r="A10" s="438">
        <v>2.1</v>
      </c>
      <c r="B10" s="440" t="s">
        <v>190</v>
      </c>
      <c r="C10" s="640">
        <v>0</v>
      </c>
      <c r="D10" s="640">
        <v>0</v>
      </c>
      <c r="E10" s="641">
        <f t="shared" si="0"/>
        <v>0</v>
      </c>
      <c r="F10" s="640">
        <v>0</v>
      </c>
      <c r="G10" s="640">
        <v>0</v>
      </c>
      <c r="H10" s="642">
        <f t="shared" si="1"/>
        <v>0</v>
      </c>
    </row>
    <row r="11" spans="1:8">
      <c r="A11" s="438">
        <v>2.2000000000000002</v>
      </c>
      <c r="B11" s="440" t="s">
        <v>189</v>
      </c>
      <c r="C11" s="640">
        <v>27727462.91</v>
      </c>
      <c r="D11" s="640">
        <v>9627440.3480000012</v>
      </c>
      <c r="E11" s="641">
        <f t="shared" si="0"/>
        <v>37354903.258000001</v>
      </c>
      <c r="F11" s="640">
        <v>13777604.199999999</v>
      </c>
      <c r="G11" s="640">
        <v>8790878.5860000029</v>
      </c>
      <c r="H11" s="642">
        <f t="shared" si="1"/>
        <v>22568482.786000002</v>
      </c>
    </row>
    <row r="12" spans="1:8">
      <c r="A12" s="438">
        <v>2.2999999999999998</v>
      </c>
      <c r="B12" s="440" t="s">
        <v>188</v>
      </c>
      <c r="C12" s="640">
        <v>2710071.72</v>
      </c>
      <c r="D12" s="640">
        <v>806852.33699999994</v>
      </c>
      <c r="E12" s="641">
        <f t="shared" si="0"/>
        <v>3516924.057</v>
      </c>
      <c r="F12" s="640">
        <v>2014750.43</v>
      </c>
      <c r="G12" s="640">
        <v>607065.84600000002</v>
      </c>
      <c r="H12" s="642">
        <f t="shared" si="1"/>
        <v>2621816.2760000001</v>
      </c>
    </row>
    <row r="13" spans="1:8">
      <c r="A13" s="438">
        <v>2.4</v>
      </c>
      <c r="B13" s="440" t="s">
        <v>187</v>
      </c>
      <c r="C13" s="640">
        <v>3777302.0799999991</v>
      </c>
      <c r="D13" s="640">
        <v>85143.606</v>
      </c>
      <c r="E13" s="641">
        <f t="shared" si="0"/>
        <v>3862445.6859999993</v>
      </c>
      <c r="F13" s="640">
        <v>1018836.48</v>
      </c>
      <c r="G13" s="640">
        <v>39531.281000000003</v>
      </c>
      <c r="H13" s="642">
        <f t="shared" si="1"/>
        <v>1058367.7609999999</v>
      </c>
    </row>
    <row r="14" spans="1:8">
      <c r="A14" s="438">
        <v>2.5</v>
      </c>
      <c r="B14" s="440" t="s">
        <v>186</v>
      </c>
      <c r="C14" s="640">
        <v>545083.55000000005</v>
      </c>
      <c r="D14" s="640">
        <v>4437978.8330000006</v>
      </c>
      <c r="E14" s="641">
        <f t="shared" si="0"/>
        <v>4983062.3830000004</v>
      </c>
      <c r="F14" s="640">
        <v>79001.02</v>
      </c>
      <c r="G14" s="640">
        <v>3186691.1959999995</v>
      </c>
      <c r="H14" s="642">
        <f t="shared" si="1"/>
        <v>3265692.2159999995</v>
      </c>
    </row>
    <row r="15" spans="1:8">
      <c r="A15" s="438">
        <v>2.6</v>
      </c>
      <c r="B15" s="440" t="s">
        <v>185</v>
      </c>
      <c r="C15" s="640">
        <v>829069.5199999999</v>
      </c>
      <c r="D15" s="640">
        <v>1125811.2959999999</v>
      </c>
      <c r="E15" s="641">
        <f t="shared" si="0"/>
        <v>1954880.8159999996</v>
      </c>
      <c r="F15" s="640">
        <v>3318.21</v>
      </c>
      <c r="G15" s="640">
        <v>40166.835999999996</v>
      </c>
      <c r="H15" s="642">
        <f t="shared" si="1"/>
        <v>43485.045999999995</v>
      </c>
    </row>
    <row r="16" spans="1:8">
      <c r="A16" s="438">
        <v>2.7</v>
      </c>
      <c r="B16" s="440" t="s">
        <v>184</v>
      </c>
      <c r="C16" s="640">
        <v>116226.91</v>
      </c>
      <c r="D16" s="640">
        <v>50104.578000000009</v>
      </c>
      <c r="E16" s="641">
        <f t="shared" si="0"/>
        <v>166331.48800000001</v>
      </c>
      <c r="F16" s="640">
        <v>75762.290000000008</v>
      </c>
      <c r="G16" s="640">
        <v>45223.946000000004</v>
      </c>
      <c r="H16" s="642">
        <f t="shared" si="1"/>
        <v>120986.236</v>
      </c>
    </row>
    <row r="17" spans="1:8">
      <c r="A17" s="438">
        <v>2.8</v>
      </c>
      <c r="B17" s="440" t="s">
        <v>183</v>
      </c>
      <c r="C17" s="640">
        <v>218908250.02000001</v>
      </c>
      <c r="D17" s="640">
        <v>5571723.7699999996</v>
      </c>
      <c r="E17" s="641">
        <f t="shared" si="0"/>
        <v>224479973.79000002</v>
      </c>
      <c r="F17" s="640">
        <v>196500477.53999996</v>
      </c>
      <c r="G17" s="640">
        <v>5955171.4100000001</v>
      </c>
      <c r="H17" s="642">
        <f t="shared" si="1"/>
        <v>202455648.94999996</v>
      </c>
    </row>
    <row r="18" spans="1:8">
      <c r="A18" s="438">
        <v>2.9</v>
      </c>
      <c r="B18" s="440" t="s">
        <v>182</v>
      </c>
      <c r="C18" s="640">
        <v>4545174.6100000003</v>
      </c>
      <c r="D18" s="640">
        <v>2012976.7420000001</v>
      </c>
      <c r="E18" s="641">
        <f t="shared" si="0"/>
        <v>6558151.352</v>
      </c>
      <c r="F18" s="640">
        <v>2959492.88</v>
      </c>
      <c r="G18" s="640">
        <v>2377268.449</v>
      </c>
      <c r="H18" s="642">
        <f t="shared" si="1"/>
        <v>5336761.3289999999</v>
      </c>
    </row>
    <row r="19" spans="1:8">
      <c r="A19" s="438">
        <v>3</v>
      </c>
      <c r="B19" s="439" t="s">
        <v>181</v>
      </c>
      <c r="C19" s="640">
        <v>8133570.3799999999</v>
      </c>
      <c r="D19" s="640">
        <v>677908.26</v>
      </c>
      <c r="E19" s="641">
        <f t="shared" si="0"/>
        <v>8811478.6400000006</v>
      </c>
      <c r="F19" s="640">
        <v>6126247.3799999999</v>
      </c>
      <c r="G19" s="640">
        <v>564141.28</v>
      </c>
      <c r="H19" s="642">
        <f t="shared" si="1"/>
        <v>6690388.6600000001</v>
      </c>
    </row>
    <row r="20" spans="1:8">
      <c r="A20" s="438">
        <v>4</v>
      </c>
      <c r="B20" s="439" t="s">
        <v>180</v>
      </c>
      <c r="C20" s="640">
        <v>16909988.84</v>
      </c>
      <c r="D20" s="640">
        <v>0</v>
      </c>
      <c r="E20" s="641">
        <f t="shared" si="0"/>
        <v>16909988.84</v>
      </c>
      <c r="F20" s="640">
        <v>17212224.02</v>
      </c>
      <c r="G20" s="640">
        <v>0</v>
      </c>
      <c r="H20" s="642">
        <f t="shared" si="1"/>
        <v>17212224.02</v>
      </c>
    </row>
    <row r="21" spans="1:8">
      <c r="A21" s="438">
        <v>5</v>
      </c>
      <c r="B21" s="439" t="s">
        <v>179</v>
      </c>
      <c r="C21" s="640">
        <v>2127304.12</v>
      </c>
      <c r="D21" s="640">
        <v>53554.7</v>
      </c>
      <c r="E21" s="641">
        <f t="shared" si="0"/>
        <v>2180858.8200000003</v>
      </c>
      <c r="F21" s="640">
        <v>1445943.59</v>
      </c>
      <c r="G21" s="640">
        <v>23670.54</v>
      </c>
      <c r="H21" s="642">
        <f>F21+G21</f>
        <v>1469614.1300000001</v>
      </c>
    </row>
    <row r="22" spans="1:8">
      <c r="A22" s="438">
        <v>6</v>
      </c>
      <c r="B22" s="441" t="s">
        <v>178</v>
      </c>
      <c r="C22" s="643">
        <f>C8+C9+C19+C20+C21</f>
        <v>292648671.71000004</v>
      </c>
      <c r="D22" s="643">
        <f>D8+D9+D19+D20+D21</f>
        <v>25836999.779999997</v>
      </c>
      <c r="E22" s="641">
        <f>C22+D22</f>
        <v>318485671.49000001</v>
      </c>
      <c r="F22" s="643">
        <f>F8+F9+F19+F20+F21</f>
        <v>245443746.07999995</v>
      </c>
      <c r="G22" s="643">
        <f>G8+G9+G19+G20+G21</f>
        <v>21410401.480000004</v>
      </c>
      <c r="H22" s="642">
        <f>F22+G22</f>
        <v>266854147.55999994</v>
      </c>
    </row>
    <row r="23" spans="1:8">
      <c r="A23" s="438"/>
      <c r="B23" s="432" t="s">
        <v>177</v>
      </c>
      <c r="C23" s="640"/>
      <c r="D23" s="640"/>
      <c r="E23" s="644"/>
      <c r="F23" s="640"/>
      <c r="G23" s="640"/>
      <c r="H23" s="645"/>
    </row>
    <row r="24" spans="1:8">
      <c r="A24" s="438">
        <v>7</v>
      </c>
      <c r="B24" s="439" t="s">
        <v>176</v>
      </c>
      <c r="C24" s="640">
        <v>38834996.920000002</v>
      </c>
      <c r="D24" s="640">
        <v>934146.95</v>
      </c>
      <c r="E24" s="641">
        <f t="shared" si="0"/>
        <v>39769143.870000005</v>
      </c>
      <c r="F24" s="640">
        <v>32096808.490000002</v>
      </c>
      <c r="G24" s="640">
        <v>1175929.2000000002</v>
      </c>
      <c r="H24" s="642">
        <f t="shared" si="1"/>
        <v>33272737.690000001</v>
      </c>
    </row>
    <row r="25" spans="1:8">
      <c r="A25" s="438">
        <v>8</v>
      </c>
      <c r="B25" s="439" t="s">
        <v>175</v>
      </c>
      <c r="C25" s="640">
        <v>74266269.060000002</v>
      </c>
      <c r="D25" s="640">
        <v>3155308.7299999995</v>
      </c>
      <c r="E25" s="641">
        <f t="shared" si="0"/>
        <v>77421577.790000007</v>
      </c>
      <c r="F25" s="640">
        <v>46609933.409999996</v>
      </c>
      <c r="G25" s="640">
        <v>4916148.38</v>
      </c>
      <c r="H25" s="642">
        <f t="shared" si="1"/>
        <v>51526081.789999999</v>
      </c>
    </row>
    <row r="26" spans="1:8">
      <c r="A26" s="438">
        <v>9</v>
      </c>
      <c r="B26" s="439" t="s">
        <v>174</v>
      </c>
      <c r="C26" s="640">
        <v>323762.44</v>
      </c>
      <c r="D26" s="640">
        <v>13989.48</v>
      </c>
      <c r="E26" s="641">
        <f t="shared" si="0"/>
        <v>337751.92</v>
      </c>
      <c r="F26" s="640">
        <v>133573.16</v>
      </c>
      <c r="G26" s="640">
        <v>2908.45</v>
      </c>
      <c r="H26" s="642">
        <f t="shared" si="1"/>
        <v>136481.61000000002</v>
      </c>
    </row>
    <row r="27" spans="1:8">
      <c r="A27" s="438">
        <v>10</v>
      </c>
      <c r="B27" s="439" t="s">
        <v>173</v>
      </c>
      <c r="C27" s="640">
        <v>996914.76</v>
      </c>
      <c r="D27" s="640">
        <v>6362011.5700000003</v>
      </c>
      <c r="E27" s="641">
        <f t="shared" si="0"/>
        <v>7358926.3300000001</v>
      </c>
      <c r="F27" s="640">
        <v>1066052.55</v>
      </c>
      <c r="G27" s="640">
        <v>6748606.3799999999</v>
      </c>
      <c r="H27" s="642">
        <f t="shared" si="1"/>
        <v>7814658.9299999997</v>
      </c>
    </row>
    <row r="28" spans="1:8">
      <c r="A28" s="438">
        <v>11</v>
      </c>
      <c r="B28" s="439" t="s">
        <v>172</v>
      </c>
      <c r="C28" s="640">
        <v>9866672.4600000009</v>
      </c>
      <c r="D28" s="640">
        <v>1878755.81</v>
      </c>
      <c r="E28" s="641">
        <f t="shared" si="0"/>
        <v>11745428.270000001</v>
      </c>
      <c r="F28" s="640">
        <v>10592318.65</v>
      </c>
      <c r="G28" s="640">
        <v>1605846.2</v>
      </c>
      <c r="H28" s="642">
        <f t="shared" si="1"/>
        <v>12198164.85</v>
      </c>
    </row>
    <row r="29" spans="1:8">
      <c r="A29" s="438">
        <v>12</v>
      </c>
      <c r="B29" s="439" t="s">
        <v>171</v>
      </c>
      <c r="C29" s="640">
        <v>219952.54</v>
      </c>
      <c r="D29" s="640">
        <v>1022445.74</v>
      </c>
      <c r="E29" s="641">
        <f t="shared" si="0"/>
        <v>1242398.28</v>
      </c>
      <c r="F29" s="640">
        <v>198633.33</v>
      </c>
      <c r="G29" s="640">
        <v>1334816.8999999999</v>
      </c>
      <c r="H29" s="642">
        <f t="shared" si="1"/>
        <v>1533450.23</v>
      </c>
    </row>
    <row r="30" spans="1:8">
      <c r="A30" s="438">
        <v>13</v>
      </c>
      <c r="B30" s="442" t="s">
        <v>170</v>
      </c>
      <c r="C30" s="643">
        <f>SUM(C24:C29)</f>
        <v>124508568.18000002</v>
      </c>
      <c r="D30" s="643">
        <f>SUM(D24:D29)</f>
        <v>13366658.280000001</v>
      </c>
      <c r="E30" s="641">
        <f t="shared" si="0"/>
        <v>137875226.46000004</v>
      </c>
      <c r="F30" s="643">
        <f>SUM(F24:F29)</f>
        <v>90697319.590000004</v>
      </c>
      <c r="G30" s="643">
        <f>SUM(G24:G29)</f>
        <v>15784255.51</v>
      </c>
      <c r="H30" s="642">
        <f t="shared" si="1"/>
        <v>106481575.10000001</v>
      </c>
    </row>
    <row r="31" spans="1:8">
      <c r="A31" s="438">
        <v>14</v>
      </c>
      <c r="B31" s="442" t="s">
        <v>169</v>
      </c>
      <c r="C31" s="643">
        <f>C22-C30</f>
        <v>168140103.53000003</v>
      </c>
      <c r="D31" s="643">
        <f>D22-D30</f>
        <v>12470341.499999996</v>
      </c>
      <c r="E31" s="641">
        <f t="shared" si="0"/>
        <v>180610445.03000003</v>
      </c>
      <c r="F31" s="643">
        <f>F22-F30</f>
        <v>154746426.48999995</v>
      </c>
      <c r="G31" s="643">
        <f>G22-G30</f>
        <v>5626145.9700000044</v>
      </c>
      <c r="H31" s="642">
        <f t="shared" si="1"/>
        <v>160372572.45999995</v>
      </c>
    </row>
    <row r="32" spans="1:8">
      <c r="A32" s="438"/>
      <c r="B32" s="443"/>
      <c r="C32" s="646"/>
      <c r="D32" s="646"/>
      <c r="E32" s="646"/>
      <c r="F32" s="646"/>
      <c r="G32" s="646"/>
      <c r="H32" s="647"/>
    </row>
    <row r="33" spans="1:8">
      <c r="A33" s="438"/>
      <c r="B33" s="443" t="s">
        <v>168</v>
      </c>
      <c r="C33" s="640"/>
      <c r="D33" s="640"/>
      <c r="E33" s="644"/>
      <c r="F33" s="640"/>
      <c r="G33" s="640"/>
      <c r="H33" s="645"/>
    </row>
    <row r="34" spans="1:8">
      <c r="A34" s="438">
        <v>15</v>
      </c>
      <c r="B34" s="444" t="s">
        <v>167</v>
      </c>
      <c r="C34" s="648">
        <f>C35-C36</f>
        <v>19535133.890000001</v>
      </c>
      <c r="D34" s="648">
        <f>D35-D36</f>
        <v>-957477.45999999903</v>
      </c>
      <c r="E34" s="641">
        <f t="shared" si="0"/>
        <v>18577656.43</v>
      </c>
      <c r="F34" s="648">
        <f>F35-F36</f>
        <v>18660722.970000003</v>
      </c>
      <c r="G34" s="648">
        <f>G35-G36</f>
        <v>-2082730.5200000005</v>
      </c>
      <c r="H34" s="642">
        <f t="shared" si="1"/>
        <v>16577992.450000003</v>
      </c>
    </row>
    <row r="35" spans="1:8">
      <c r="A35" s="438">
        <v>15.1</v>
      </c>
      <c r="B35" s="440" t="s">
        <v>166</v>
      </c>
      <c r="C35" s="640">
        <v>23928438.25</v>
      </c>
      <c r="D35" s="640">
        <v>8629464.6699999999</v>
      </c>
      <c r="E35" s="641">
        <f t="shared" si="0"/>
        <v>32557902.920000002</v>
      </c>
      <c r="F35" s="640">
        <v>22072804.990000002</v>
      </c>
      <c r="G35" s="640">
        <v>6082519.8300000001</v>
      </c>
      <c r="H35" s="642">
        <f t="shared" si="1"/>
        <v>28155324.82</v>
      </c>
    </row>
    <row r="36" spans="1:8">
      <c r="A36" s="438">
        <v>15.2</v>
      </c>
      <c r="B36" s="440" t="s">
        <v>165</v>
      </c>
      <c r="C36" s="640">
        <v>4393304.3599999994</v>
      </c>
      <c r="D36" s="640">
        <v>9586942.129999999</v>
      </c>
      <c r="E36" s="641">
        <f t="shared" si="0"/>
        <v>13980246.489999998</v>
      </c>
      <c r="F36" s="640">
        <v>3412082.02</v>
      </c>
      <c r="G36" s="640">
        <v>8165250.3500000006</v>
      </c>
      <c r="H36" s="642">
        <f t="shared" si="1"/>
        <v>11577332.370000001</v>
      </c>
    </row>
    <row r="37" spans="1:8">
      <c r="A37" s="438">
        <v>16</v>
      </c>
      <c r="B37" s="439" t="s">
        <v>164</v>
      </c>
      <c r="C37" s="640">
        <v>0</v>
      </c>
      <c r="D37" s="640">
        <v>0</v>
      </c>
      <c r="E37" s="641">
        <f t="shared" si="0"/>
        <v>0</v>
      </c>
      <c r="F37" s="640">
        <v>0</v>
      </c>
      <c r="G37" s="640">
        <v>0</v>
      </c>
      <c r="H37" s="642">
        <f t="shared" si="1"/>
        <v>0</v>
      </c>
    </row>
    <row r="38" spans="1:8">
      <c r="A38" s="438">
        <v>17</v>
      </c>
      <c r="B38" s="439" t="s">
        <v>163</v>
      </c>
      <c r="C38" s="640">
        <v>0</v>
      </c>
      <c r="D38" s="640">
        <v>0</v>
      </c>
      <c r="E38" s="641">
        <f t="shared" si="0"/>
        <v>0</v>
      </c>
      <c r="F38" s="640">
        <v>0</v>
      </c>
      <c r="G38" s="640">
        <v>0</v>
      </c>
      <c r="H38" s="642">
        <f t="shared" si="1"/>
        <v>0</v>
      </c>
    </row>
    <row r="39" spans="1:8">
      <c r="A39" s="438">
        <v>18</v>
      </c>
      <c r="B39" s="439" t="s">
        <v>162</v>
      </c>
      <c r="C39" s="640">
        <v>18243.34</v>
      </c>
      <c r="D39" s="640">
        <v>26999.11</v>
      </c>
      <c r="E39" s="641">
        <f t="shared" si="0"/>
        <v>45242.45</v>
      </c>
      <c r="F39" s="640">
        <v>61819.869999999995</v>
      </c>
      <c r="G39" s="640">
        <v>25424.59</v>
      </c>
      <c r="H39" s="642">
        <f t="shared" si="1"/>
        <v>87244.459999999992</v>
      </c>
    </row>
    <row r="40" spans="1:8">
      <c r="A40" s="438">
        <v>19</v>
      </c>
      <c r="B40" s="439" t="s">
        <v>161</v>
      </c>
      <c r="C40" s="640">
        <v>26422676.09</v>
      </c>
      <c r="D40" s="640">
        <v>0</v>
      </c>
      <c r="E40" s="641">
        <f t="shared" si="0"/>
        <v>26422676.09</v>
      </c>
      <c r="F40" s="640">
        <v>-1228764.5100000016</v>
      </c>
      <c r="G40" s="640">
        <v>0</v>
      </c>
      <c r="H40" s="642">
        <f t="shared" si="1"/>
        <v>-1228764.5100000016</v>
      </c>
    </row>
    <row r="41" spans="1:8">
      <c r="A41" s="438">
        <v>20</v>
      </c>
      <c r="B41" s="439" t="s">
        <v>160</v>
      </c>
      <c r="C41" s="640">
        <v>-23550931.599999994</v>
      </c>
      <c r="D41" s="640">
        <v>0</v>
      </c>
      <c r="E41" s="641">
        <f t="shared" si="0"/>
        <v>-23550931.599999994</v>
      </c>
      <c r="F41" s="640">
        <v>840120.42000000644</v>
      </c>
      <c r="G41" s="640">
        <v>0</v>
      </c>
      <c r="H41" s="642">
        <f t="shared" si="1"/>
        <v>840120.42000000644</v>
      </c>
    </row>
    <row r="42" spans="1:8">
      <c r="A42" s="438">
        <v>21</v>
      </c>
      <c r="B42" s="439" t="s">
        <v>159</v>
      </c>
      <c r="C42" s="640">
        <v>-23471.93</v>
      </c>
      <c r="D42" s="640">
        <v>0</v>
      </c>
      <c r="E42" s="641">
        <f t="shared" si="0"/>
        <v>-23471.93</v>
      </c>
      <c r="F42" s="640">
        <v>-573903.49</v>
      </c>
      <c r="G42" s="640">
        <v>0</v>
      </c>
      <c r="H42" s="642">
        <f t="shared" si="1"/>
        <v>-573903.49</v>
      </c>
    </row>
    <row r="43" spans="1:8">
      <c r="A43" s="438">
        <v>22</v>
      </c>
      <c r="B43" s="439" t="s">
        <v>158</v>
      </c>
      <c r="C43" s="640">
        <v>14498.54</v>
      </c>
      <c r="D43" s="640">
        <v>9412.0400000000009</v>
      </c>
      <c r="E43" s="641">
        <f t="shared" si="0"/>
        <v>23910.58</v>
      </c>
      <c r="F43" s="640">
        <v>18451.89</v>
      </c>
      <c r="G43" s="640">
        <v>36889.839999999997</v>
      </c>
      <c r="H43" s="642">
        <f t="shared" si="1"/>
        <v>55341.729999999996</v>
      </c>
    </row>
    <row r="44" spans="1:8">
      <c r="A44" s="438">
        <v>23</v>
      </c>
      <c r="B44" s="439" t="s">
        <v>157</v>
      </c>
      <c r="C44" s="640">
        <v>7306417.4400000004</v>
      </c>
      <c r="D44" s="640">
        <v>0</v>
      </c>
      <c r="E44" s="641">
        <f t="shared" si="0"/>
        <v>7306417.4400000004</v>
      </c>
      <c r="F44" s="640">
        <v>4218139.92</v>
      </c>
      <c r="G44" s="640">
        <v>7575.17</v>
      </c>
      <c r="H44" s="642">
        <f t="shared" si="1"/>
        <v>4225715.09</v>
      </c>
    </row>
    <row r="45" spans="1:8">
      <c r="A45" s="438">
        <v>24</v>
      </c>
      <c r="B45" s="442" t="s">
        <v>272</v>
      </c>
      <c r="C45" s="643">
        <f>C34+C37+C38+C39+C40+C41+C42+C43+C44</f>
        <v>29722565.770000007</v>
      </c>
      <c r="D45" s="643">
        <f>D34+D37+D38+D39+D40+D41+D42+D43+D44</f>
        <v>-921066.30999999901</v>
      </c>
      <c r="E45" s="641">
        <f t="shared" si="0"/>
        <v>28801499.460000008</v>
      </c>
      <c r="F45" s="643">
        <f>F34+F37+F38+F39+F40+F41+F42+F43+F44</f>
        <v>21996587.070000008</v>
      </c>
      <c r="G45" s="643">
        <f>G34+G37+G38+G39+G40+G41+G42+G43+G44</f>
        <v>-2012840.9200000004</v>
      </c>
      <c r="H45" s="642">
        <f t="shared" si="1"/>
        <v>19983746.150000006</v>
      </c>
    </row>
    <row r="46" spans="1:8">
      <c r="A46" s="438"/>
      <c r="B46" s="432" t="s">
        <v>156</v>
      </c>
      <c r="C46" s="640"/>
      <c r="D46" s="640"/>
      <c r="E46" s="640"/>
      <c r="F46" s="640"/>
      <c r="G46" s="640"/>
      <c r="H46" s="649"/>
    </row>
    <row r="47" spans="1:8">
      <c r="A47" s="438">
        <v>25</v>
      </c>
      <c r="B47" s="439" t="s">
        <v>155</v>
      </c>
      <c r="C47" s="640">
        <v>2878630.91</v>
      </c>
      <c r="D47" s="640">
        <v>781.86</v>
      </c>
      <c r="E47" s="641">
        <f t="shared" si="0"/>
        <v>2879412.77</v>
      </c>
      <c r="F47" s="640">
        <v>2642854.2000000002</v>
      </c>
      <c r="G47" s="640">
        <v>9937.39</v>
      </c>
      <c r="H47" s="642">
        <f t="shared" si="1"/>
        <v>2652791.5900000003</v>
      </c>
    </row>
    <row r="48" spans="1:8">
      <c r="A48" s="438">
        <v>26</v>
      </c>
      <c r="B48" s="439" t="s">
        <v>154</v>
      </c>
      <c r="C48" s="640">
        <v>8485708.2400000002</v>
      </c>
      <c r="D48" s="640">
        <v>557545.68999999994</v>
      </c>
      <c r="E48" s="641">
        <f t="shared" si="0"/>
        <v>9043253.9299999997</v>
      </c>
      <c r="F48" s="640">
        <v>6367626.1200000001</v>
      </c>
      <c r="G48" s="640">
        <v>608192.91</v>
      </c>
      <c r="H48" s="642">
        <f t="shared" si="1"/>
        <v>6975819.0300000003</v>
      </c>
    </row>
    <row r="49" spans="1:8">
      <c r="A49" s="438">
        <v>27</v>
      </c>
      <c r="B49" s="439" t="s">
        <v>153</v>
      </c>
      <c r="C49" s="640">
        <v>72922696.659999996</v>
      </c>
      <c r="D49" s="640">
        <v>0</v>
      </c>
      <c r="E49" s="641">
        <f t="shared" si="0"/>
        <v>72922696.659999996</v>
      </c>
      <c r="F49" s="640">
        <v>57929258.120000005</v>
      </c>
      <c r="G49" s="640">
        <v>0</v>
      </c>
      <c r="H49" s="642">
        <f t="shared" si="1"/>
        <v>57929258.120000005</v>
      </c>
    </row>
    <row r="50" spans="1:8">
      <c r="A50" s="438">
        <v>28</v>
      </c>
      <c r="B50" s="439" t="s">
        <v>152</v>
      </c>
      <c r="C50" s="640">
        <v>1415319.1800000002</v>
      </c>
      <c r="D50" s="640">
        <v>0</v>
      </c>
      <c r="E50" s="641">
        <f t="shared" si="0"/>
        <v>1415319.1800000002</v>
      </c>
      <c r="F50" s="640">
        <v>1246192.9900000002</v>
      </c>
      <c r="G50" s="640">
        <v>0</v>
      </c>
      <c r="H50" s="642">
        <f t="shared" si="1"/>
        <v>1246192.9900000002</v>
      </c>
    </row>
    <row r="51" spans="1:8">
      <c r="A51" s="438">
        <v>29</v>
      </c>
      <c r="B51" s="439" t="s">
        <v>151</v>
      </c>
      <c r="C51" s="640">
        <v>26071746</v>
      </c>
      <c r="D51" s="640">
        <v>0</v>
      </c>
      <c r="E51" s="641">
        <f t="shared" si="0"/>
        <v>26071746</v>
      </c>
      <c r="F51" s="640">
        <v>25814120.830000002</v>
      </c>
      <c r="G51" s="640">
        <v>0</v>
      </c>
      <c r="H51" s="642">
        <f t="shared" si="1"/>
        <v>25814120.830000002</v>
      </c>
    </row>
    <row r="52" spans="1:8">
      <c r="A52" s="438">
        <v>30</v>
      </c>
      <c r="B52" s="439" t="s">
        <v>150</v>
      </c>
      <c r="C52" s="640">
        <v>29216461.389999997</v>
      </c>
      <c r="D52" s="640">
        <v>1012067.69</v>
      </c>
      <c r="E52" s="641">
        <f t="shared" si="0"/>
        <v>30228529.079999998</v>
      </c>
      <c r="F52" s="640">
        <v>26323984.940000001</v>
      </c>
      <c r="G52" s="640">
        <v>1414793.29</v>
      </c>
      <c r="H52" s="642">
        <f t="shared" si="1"/>
        <v>27738778.23</v>
      </c>
    </row>
    <row r="53" spans="1:8">
      <c r="A53" s="438">
        <v>31</v>
      </c>
      <c r="B53" s="442" t="s">
        <v>273</v>
      </c>
      <c r="C53" s="643">
        <f>C47+C48+C49+C50+C51+C52</f>
        <v>140990562.38</v>
      </c>
      <c r="D53" s="643">
        <f>D47+D48+D49+D50+D51+D52</f>
        <v>1570395.2399999998</v>
      </c>
      <c r="E53" s="641">
        <f t="shared" si="0"/>
        <v>142560957.62</v>
      </c>
      <c r="F53" s="643">
        <f>F47+F48+F49+F50+F51+F52</f>
        <v>120324037.2</v>
      </c>
      <c r="G53" s="643">
        <f>G47+G48+G49+G50+G51+G52</f>
        <v>2032923.59</v>
      </c>
      <c r="H53" s="642">
        <f t="shared" si="1"/>
        <v>122356960.79000001</v>
      </c>
    </row>
    <row r="54" spans="1:8">
      <c r="A54" s="438">
        <v>32</v>
      </c>
      <c r="B54" s="442" t="s">
        <v>274</v>
      </c>
      <c r="C54" s="643">
        <f>C45-C53</f>
        <v>-111267996.60999998</v>
      </c>
      <c r="D54" s="643">
        <f>D45-D53</f>
        <v>-2491461.5499999989</v>
      </c>
      <c r="E54" s="641">
        <f t="shared" si="0"/>
        <v>-113759458.15999998</v>
      </c>
      <c r="F54" s="643">
        <f>F45-F53</f>
        <v>-98327450.129999995</v>
      </c>
      <c r="G54" s="643">
        <f>G45-G53</f>
        <v>-4045764.5100000007</v>
      </c>
      <c r="H54" s="642">
        <f t="shared" si="1"/>
        <v>-102373214.64</v>
      </c>
    </row>
    <row r="55" spans="1:8">
      <c r="A55" s="438"/>
      <c r="B55" s="443"/>
      <c r="C55" s="646"/>
      <c r="D55" s="646"/>
      <c r="E55" s="646"/>
      <c r="F55" s="646"/>
      <c r="G55" s="646"/>
      <c r="H55" s="647"/>
    </row>
    <row r="56" spans="1:8">
      <c r="A56" s="438">
        <v>33</v>
      </c>
      <c r="B56" s="442" t="s">
        <v>149</v>
      </c>
      <c r="C56" s="643">
        <f>C31+C54</f>
        <v>56872106.920000046</v>
      </c>
      <c r="D56" s="643">
        <f>D31+D54</f>
        <v>9978879.9499999974</v>
      </c>
      <c r="E56" s="641">
        <f t="shared" si="0"/>
        <v>66850986.870000042</v>
      </c>
      <c r="F56" s="643">
        <f>F31+F54</f>
        <v>56418976.359999955</v>
      </c>
      <c r="G56" s="643">
        <f>G31+G54</f>
        <v>1580381.4600000037</v>
      </c>
      <c r="H56" s="642">
        <f t="shared" si="1"/>
        <v>57999357.819999956</v>
      </c>
    </row>
    <row r="57" spans="1:8">
      <c r="A57" s="438"/>
      <c r="B57" s="443"/>
      <c r="C57" s="646"/>
      <c r="D57" s="646"/>
      <c r="E57" s="646"/>
      <c r="F57" s="646"/>
      <c r="G57" s="646"/>
      <c r="H57" s="647"/>
    </row>
    <row r="58" spans="1:8">
      <c r="A58" s="438">
        <v>34</v>
      </c>
      <c r="B58" s="439" t="s">
        <v>148</v>
      </c>
      <c r="C58" s="640">
        <v>23982846.23</v>
      </c>
      <c r="D58" s="640">
        <v>-967830.3</v>
      </c>
      <c r="E58" s="641">
        <f t="shared" si="0"/>
        <v>23015015.93</v>
      </c>
      <c r="F58" s="640">
        <v>20176741.899999999</v>
      </c>
      <c r="G58" s="640">
        <v>1201180.28</v>
      </c>
      <c r="H58" s="642">
        <f t="shared" si="1"/>
        <v>21377922.18</v>
      </c>
    </row>
    <row r="59" spans="1:8" s="445" customFormat="1">
      <c r="A59" s="438">
        <v>35</v>
      </c>
      <c r="B59" s="439" t="s">
        <v>147</v>
      </c>
      <c r="C59" s="640">
        <v>0</v>
      </c>
      <c r="D59" s="640">
        <v>0</v>
      </c>
      <c r="E59" s="650">
        <f t="shared" si="0"/>
        <v>0</v>
      </c>
      <c r="F59" s="651">
        <v>0</v>
      </c>
      <c r="G59" s="651">
        <v>0</v>
      </c>
      <c r="H59" s="652">
        <f t="shared" si="1"/>
        <v>0</v>
      </c>
    </row>
    <row r="60" spans="1:8">
      <c r="A60" s="438">
        <v>36</v>
      </c>
      <c r="B60" s="439" t="s">
        <v>146</v>
      </c>
      <c r="C60" s="640">
        <v>819833.54</v>
      </c>
      <c r="D60" s="640">
        <v>3693.91</v>
      </c>
      <c r="E60" s="641">
        <f t="shared" si="0"/>
        <v>823527.45000000007</v>
      </c>
      <c r="F60" s="640">
        <v>303496.2</v>
      </c>
      <c r="G60" s="640">
        <v>6610.46</v>
      </c>
      <c r="H60" s="642">
        <f t="shared" si="1"/>
        <v>310106.66000000003</v>
      </c>
    </row>
    <row r="61" spans="1:8">
      <c r="A61" s="438">
        <v>37</v>
      </c>
      <c r="B61" s="442" t="s">
        <v>145</v>
      </c>
      <c r="C61" s="643">
        <f>C58+C59+C60</f>
        <v>24802679.77</v>
      </c>
      <c r="D61" s="643">
        <f>D58+D59+D60</f>
        <v>-964136.39</v>
      </c>
      <c r="E61" s="641">
        <f t="shared" si="0"/>
        <v>23838543.379999999</v>
      </c>
      <c r="F61" s="643">
        <f>F58+F59+F60</f>
        <v>20480238.099999998</v>
      </c>
      <c r="G61" s="643">
        <f>G58+G59+G60</f>
        <v>1207790.74</v>
      </c>
      <c r="H61" s="642">
        <f t="shared" si="1"/>
        <v>21688028.839999996</v>
      </c>
    </row>
    <row r="62" spans="1:8">
      <c r="A62" s="438"/>
      <c r="B62" s="446"/>
      <c r="C62" s="640"/>
      <c r="D62" s="640"/>
      <c r="E62" s="640"/>
      <c r="F62" s="640"/>
      <c r="G62" s="640"/>
      <c r="H62" s="649"/>
    </row>
    <row r="63" spans="1:8">
      <c r="A63" s="438">
        <v>38</v>
      </c>
      <c r="B63" s="447" t="s">
        <v>144</v>
      </c>
      <c r="C63" s="643">
        <f>C56-C61</f>
        <v>32069427.150000047</v>
      </c>
      <c r="D63" s="643">
        <f>D56-D61</f>
        <v>10943016.339999998</v>
      </c>
      <c r="E63" s="641">
        <f t="shared" si="0"/>
        <v>43012443.490000047</v>
      </c>
      <c r="F63" s="643">
        <f>F56-F61</f>
        <v>35938738.259999961</v>
      </c>
      <c r="G63" s="643">
        <f>G56-G61</f>
        <v>372590.7200000037</v>
      </c>
      <c r="H63" s="642">
        <f t="shared" si="1"/>
        <v>36311328.979999967</v>
      </c>
    </row>
    <row r="64" spans="1:8">
      <c r="A64" s="436">
        <v>39</v>
      </c>
      <c r="B64" s="439" t="s">
        <v>143</v>
      </c>
      <c r="C64" s="653">
        <v>3150000</v>
      </c>
      <c r="D64" s="653">
        <v>0</v>
      </c>
      <c r="E64" s="641">
        <f t="shared" si="0"/>
        <v>3150000</v>
      </c>
      <c r="F64" s="653">
        <v>0</v>
      </c>
      <c r="G64" s="653">
        <v>0</v>
      </c>
      <c r="H64" s="642">
        <f t="shared" si="1"/>
        <v>0</v>
      </c>
    </row>
    <row r="65" spans="1:8">
      <c r="A65" s="438">
        <v>40</v>
      </c>
      <c r="B65" s="442" t="s">
        <v>142</v>
      </c>
      <c r="C65" s="643">
        <f>C63-C64</f>
        <v>28919427.150000047</v>
      </c>
      <c r="D65" s="643">
        <f>D63-D64</f>
        <v>10943016.339999998</v>
      </c>
      <c r="E65" s="641">
        <f t="shared" si="0"/>
        <v>39862443.490000047</v>
      </c>
      <c r="F65" s="643">
        <f>F63-F64</f>
        <v>35938738.259999961</v>
      </c>
      <c r="G65" s="643">
        <f>G63-G64</f>
        <v>372590.7200000037</v>
      </c>
      <c r="H65" s="642">
        <f t="shared" si="1"/>
        <v>36311328.979999967</v>
      </c>
    </row>
    <row r="66" spans="1:8">
      <c r="A66" s="436">
        <v>41</v>
      </c>
      <c r="B66" s="439" t="s">
        <v>141</v>
      </c>
      <c r="C66" s="653">
        <v>0</v>
      </c>
      <c r="D66" s="653">
        <v>0</v>
      </c>
      <c r="E66" s="641">
        <f t="shared" si="0"/>
        <v>0</v>
      </c>
      <c r="F66" s="653">
        <v>0</v>
      </c>
      <c r="G66" s="653">
        <v>0</v>
      </c>
      <c r="H66" s="642">
        <f t="shared" si="1"/>
        <v>0</v>
      </c>
    </row>
    <row r="67" spans="1:8" ht="13.8" thickBot="1">
      <c r="A67" s="448">
        <v>42</v>
      </c>
      <c r="B67" s="449" t="s">
        <v>140</v>
      </c>
      <c r="C67" s="654">
        <f>C65+C66</f>
        <v>28919427.150000047</v>
      </c>
      <c r="D67" s="654">
        <f>D65+D66</f>
        <v>10943016.339999998</v>
      </c>
      <c r="E67" s="655">
        <f t="shared" si="0"/>
        <v>39862443.490000047</v>
      </c>
      <c r="F67" s="654">
        <f>F65+F66</f>
        <v>35938738.259999961</v>
      </c>
      <c r="G67" s="654">
        <f>G65+G66</f>
        <v>372590.7200000037</v>
      </c>
      <c r="H67" s="656">
        <f t="shared" si="1"/>
        <v>36311328.979999967</v>
      </c>
    </row>
  </sheetData>
  <mergeCells count="2">
    <mergeCell ref="C5:E5"/>
    <mergeCell ref="F5:H5"/>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election activeCell="J37" sqref="J37"/>
    </sheetView>
  </sheetViews>
  <sheetFormatPr defaultColWidth="9.109375" defaultRowHeight="13.8"/>
  <cols>
    <col min="1" max="1" width="9.6640625" style="450" bestFit="1" customWidth="1"/>
    <col min="2" max="2" width="59.88671875" style="450" customWidth="1"/>
    <col min="3" max="3" width="13" style="452" customWidth="1"/>
    <col min="4" max="5" width="14.5546875" style="452" bestFit="1" customWidth="1"/>
    <col min="6" max="6" width="13.6640625" style="452" customWidth="1"/>
    <col min="7" max="8" width="14.109375" style="452" bestFit="1" customWidth="1"/>
    <col min="9" max="16384" width="9.109375" style="450"/>
  </cols>
  <sheetData>
    <row r="1" spans="1:8">
      <c r="A1" s="426" t="s">
        <v>30</v>
      </c>
      <c r="B1" s="427" t="str">
        <f>'Info '!C2</f>
        <v>JSC "Liberty Bank"</v>
      </c>
    </row>
    <row r="2" spans="1:8">
      <c r="A2" s="426" t="s">
        <v>31</v>
      </c>
      <c r="B2" s="429">
        <f>'1. key ratios '!B2</f>
        <v>44834</v>
      </c>
    </row>
    <row r="3" spans="1:8">
      <c r="A3" s="428"/>
    </row>
    <row r="4" spans="1:8" ht="14.4" thickBot="1">
      <c r="A4" s="428" t="s">
        <v>74</v>
      </c>
      <c r="B4" s="428"/>
      <c r="C4" s="514"/>
      <c r="D4" s="514"/>
      <c r="E4" s="514"/>
      <c r="F4" s="515"/>
      <c r="G4" s="515"/>
      <c r="H4" s="516" t="s">
        <v>73</v>
      </c>
    </row>
    <row r="5" spans="1:8">
      <c r="A5" s="734" t="s">
        <v>6</v>
      </c>
      <c r="B5" s="736" t="s">
        <v>339</v>
      </c>
      <c r="C5" s="730" t="s">
        <v>68</v>
      </c>
      <c r="D5" s="731"/>
      <c r="E5" s="732"/>
      <c r="F5" s="730" t="s">
        <v>72</v>
      </c>
      <c r="G5" s="731"/>
      <c r="H5" s="733"/>
    </row>
    <row r="6" spans="1:8">
      <c r="A6" s="735"/>
      <c r="B6" s="737"/>
      <c r="C6" s="479" t="s">
        <v>286</v>
      </c>
      <c r="D6" s="479" t="s">
        <v>121</v>
      </c>
      <c r="E6" s="479" t="s">
        <v>108</v>
      </c>
      <c r="F6" s="479" t="s">
        <v>286</v>
      </c>
      <c r="G6" s="479" t="s">
        <v>121</v>
      </c>
      <c r="H6" s="480" t="s">
        <v>108</v>
      </c>
    </row>
    <row r="7" spans="1:8" s="505" customFormat="1">
      <c r="A7" s="503">
        <v>1</v>
      </c>
      <c r="B7" s="504" t="s">
        <v>373</v>
      </c>
      <c r="C7" s="635">
        <f>SUM(C8:C11)</f>
        <v>119493630.07000001</v>
      </c>
      <c r="D7" s="635">
        <f t="shared" ref="D7" si="0">SUM(D8:D11)</f>
        <v>96545044.834000006</v>
      </c>
      <c r="E7" s="635">
        <f>C7+D7</f>
        <v>216038674.90400001</v>
      </c>
      <c r="F7" s="635">
        <f>SUM(F8:F11)</f>
        <v>74719095.349999994</v>
      </c>
      <c r="G7" s="635">
        <f>SUM(G8:G11)</f>
        <v>48351978.473627999</v>
      </c>
      <c r="H7" s="636">
        <f t="shared" ref="H7:H53" si="1">F7+G7</f>
        <v>123071073.82362799</v>
      </c>
    </row>
    <row r="8" spans="1:8" s="505" customFormat="1">
      <c r="A8" s="503">
        <v>1.1000000000000001</v>
      </c>
      <c r="B8" s="506" t="s">
        <v>304</v>
      </c>
      <c r="C8" s="637">
        <v>39062897.920000002</v>
      </c>
      <c r="D8" s="637">
        <v>6299151.1229999997</v>
      </c>
      <c r="E8" s="635">
        <f t="shared" ref="E8:E52" si="2">C8+D8</f>
        <v>45362049.042999998</v>
      </c>
      <c r="F8" s="637">
        <v>5191978.9800000004</v>
      </c>
      <c r="G8" s="637">
        <v>6187571.9290000005</v>
      </c>
      <c r="H8" s="636">
        <f t="shared" si="1"/>
        <v>11379550.909000002</v>
      </c>
    </row>
    <row r="9" spans="1:8" s="505" customFormat="1">
      <c r="A9" s="503">
        <v>1.2</v>
      </c>
      <c r="B9" s="506" t="s">
        <v>305</v>
      </c>
      <c r="C9" s="637">
        <v>0</v>
      </c>
      <c r="D9" s="637">
        <v>0</v>
      </c>
      <c r="E9" s="635">
        <f t="shared" si="2"/>
        <v>0</v>
      </c>
      <c r="F9" s="637">
        <v>1477200.76</v>
      </c>
      <c r="G9" s="637">
        <v>756732.13662799995</v>
      </c>
      <c r="H9" s="636">
        <f t="shared" si="1"/>
        <v>2233932.8966279998</v>
      </c>
    </row>
    <row r="10" spans="1:8" s="505" customFormat="1">
      <c r="A10" s="503">
        <v>1.3</v>
      </c>
      <c r="B10" s="506" t="s">
        <v>306</v>
      </c>
      <c r="C10" s="637">
        <v>80030732.150000006</v>
      </c>
      <c r="D10" s="637">
        <v>90245893.71100001</v>
      </c>
      <c r="E10" s="635">
        <f t="shared" si="2"/>
        <v>170276625.861</v>
      </c>
      <c r="F10" s="637">
        <v>67649915.609999999</v>
      </c>
      <c r="G10" s="637">
        <v>41407674.408</v>
      </c>
      <c r="H10" s="636">
        <f t="shared" si="1"/>
        <v>109057590.01800001</v>
      </c>
    </row>
    <row r="11" spans="1:8" s="505" customFormat="1">
      <c r="A11" s="503">
        <v>1.4</v>
      </c>
      <c r="B11" s="506" t="s">
        <v>287</v>
      </c>
      <c r="C11" s="637">
        <v>400000</v>
      </c>
      <c r="D11" s="637">
        <v>0</v>
      </c>
      <c r="E11" s="635">
        <f t="shared" si="2"/>
        <v>400000</v>
      </c>
      <c r="F11" s="637">
        <v>400000</v>
      </c>
      <c r="G11" s="637">
        <v>0</v>
      </c>
      <c r="H11" s="636">
        <f t="shared" si="1"/>
        <v>400000</v>
      </c>
    </row>
    <row r="12" spans="1:8" s="505" customFormat="1" ht="29.25" customHeight="1">
      <c r="A12" s="503">
        <v>2</v>
      </c>
      <c r="B12" s="507" t="s">
        <v>308</v>
      </c>
      <c r="C12" s="635">
        <v>0</v>
      </c>
      <c r="D12" s="635">
        <v>0</v>
      </c>
      <c r="E12" s="635">
        <f t="shared" si="2"/>
        <v>0</v>
      </c>
      <c r="F12" s="635">
        <v>0</v>
      </c>
      <c r="G12" s="635">
        <v>0</v>
      </c>
      <c r="H12" s="636">
        <f t="shared" si="1"/>
        <v>0</v>
      </c>
    </row>
    <row r="13" spans="1:8" s="505" customFormat="1" ht="19.95" customHeight="1">
      <c r="A13" s="503">
        <v>3</v>
      </c>
      <c r="B13" s="507" t="s">
        <v>307</v>
      </c>
      <c r="C13" s="635">
        <f>SUM(C14:C15)</f>
        <v>234254000</v>
      </c>
      <c r="D13" s="635">
        <f t="shared" ref="D13" si="3">SUM(D14:D15)</f>
        <v>0</v>
      </c>
      <c r="E13" s="635">
        <f t="shared" si="2"/>
        <v>234254000</v>
      </c>
      <c r="F13" s="635">
        <f>SUM(F14:F15)</f>
        <v>109708000</v>
      </c>
      <c r="G13" s="635">
        <f t="shared" ref="G13" si="4">SUM(G14:G15)</f>
        <v>0</v>
      </c>
      <c r="H13" s="636">
        <f t="shared" si="1"/>
        <v>109708000</v>
      </c>
    </row>
    <row r="14" spans="1:8" s="505" customFormat="1">
      <c r="A14" s="503">
        <v>3.1</v>
      </c>
      <c r="B14" s="508" t="s">
        <v>288</v>
      </c>
      <c r="C14" s="637">
        <v>234254000</v>
      </c>
      <c r="D14" s="637">
        <v>0</v>
      </c>
      <c r="E14" s="635">
        <f t="shared" si="2"/>
        <v>234254000</v>
      </c>
      <c r="F14" s="637">
        <v>109708000</v>
      </c>
      <c r="G14" s="637">
        <v>0</v>
      </c>
      <c r="H14" s="636">
        <f t="shared" si="1"/>
        <v>109708000</v>
      </c>
    </row>
    <row r="15" spans="1:8" s="505" customFormat="1">
      <c r="A15" s="503">
        <v>3.2</v>
      </c>
      <c r="B15" s="508" t="s">
        <v>289</v>
      </c>
      <c r="C15" s="637">
        <v>0</v>
      </c>
      <c r="D15" s="637">
        <v>0</v>
      </c>
      <c r="E15" s="635">
        <f t="shared" si="2"/>
        <v>0</v>
      </c>
      <c r="F15" s="637">
        <v>0</v>
      </c>
      <c r="G15" s="637">
        <v>0</v>
      </c>
      <c r="H15" s="636">
        <f t="shared" si="1"/>
        <v>0</v>
      </c>
    </row>
    <row r="16" spans="1:8" s="505" customFormat="1">
      <c r="A16" s="503">
        <v>4</v>
      </c>
      <c r="B16" s="507" t="s">
        <v>318</v>
      </c>
      <c r="C16" s="635">
        <f>SUM(C17:C18)</f>
        <v>448899456.36000001</v>
      </c>
      <c r="D16" s="635">
        <f t="shared" ref="D16" si="5">SUM(D17:D18)</f>
        <v>17878230809.534</v>
      </c>
      <c r="E16" s="635">
        <f t="shared" si="2"/>
        <v>18327130265.894001</v>
      </c>
      <c r="F16" s="635">
        <f t="shared" ref="F16" si="6">SUM(F17:F18)</f>
        <v>426530449.29999924</v>
      </c>
      <c r="G16" s="635">
        <f>SUM(G17:G18)</f>
        <v>7800827098.9899998</v>
      </c>
      <c r="H16" s="636">
        <f t="shared" si="1"/>
        <v>8227357548.289999</v>
      </c>
    </row>
    <row r="17" spans="1:8" s="505" customFormat="1">
      <c r="A17" s="503">
        <v>4.0999999999999996</v>
      </c>
      <c r="B17" s="508" t="s">
        <v>309</v>
      </c>
      <c r="C17" s="637">
        <v>0</v>
      </c>
      <c r="D17" s="637">
        <v>0</v>
      </c>
      <c r="E17" s="635">
        <f t="shared" si="2"/>
        <v>0</v>
      </c>
      <c r="F17" s="637">
        <v>0</v>
      </c>
      <c r="G17" s="637">
        <v>0</v>
      </c>
      <c r="H17" s="636">
        <f t="shared" si="1"/>
        <v>0</v>
      </c>
    </row>
    <row r="18" spans="1:8" s="505" customFormat="1">
      <c r="A18" s="503">
        <v>4.2</v>
      </c>
      <c r="B18" s="508" t="s">
        <v>303</v>
      </c>
      <c r="C18" s="637">
        <v>448899456.36000001</v>
      </c>
      <c r="D18" s="637">
        <v>17878230809.534</v>
      </c>
      <c r="E18" s="635">
        <f t="shared" si="2"/>
        <v>18327130265.894001</v>
      </c>
      <c r="F18" s="637">
        <v>426530449.29999924</v>
      </c>
      <c r="G18" s="637">
        <v>7800827098.9899998</v>
      </c>
      <c r="H18" s="636">
        <f t="shared" si="1"/>
        <v>8227357548.289999</v>
      </c>
    </row>
    <row r="19" spans="1:8" s="505" customFormat="1">
      <c r="A19" s="503">
        <v>5</v>
      </c>
      <c r="B19" s="507" t="s">
        <v>317</v>
      </c>
      <c r="C19" s="635">
        <f>SUM(C20,C21,C22,C28,C29,C30,C31)</f>
        <v>202134653.81</v>
      </c>
      <c r="D19" s="635">
        <f t="shared" ref="D19" si="7">SUM(D20,D21,D22,D28,D29,D30,D31)</f>
        <v>5457785265.5099993</v>
      </c>
      <c r="E19" s="635">
        <f>C19+D19</f>
        <v>5659919919.3199997</v>
      </c>
      <c r="F19" s="635">
        <f>SUM(F20,F21,F22,F28,F29,F30,F31)</f>
        <v>194066906.10000002</v>
      </c>
      <c r="G19" s="635">
        <f t="shared" ref="G19" si="8">SUM(G20,G21,G22,G28,G29,G30,G31)</f>
        <v>3295803041.2699995</v>
      </c>
      <c r="H19" s="636">
        <f>F19+G19</f>
        <v>3489869947.3699994</v>
      </c>
    </row>
    <row r="20" spans="1:8" s="505" customFormat="1">
      <c r="A20" s="503">
        <v>5.0999999999999996</v>
      </c>
      <c r="B20" s="509" t="s">
        <v>292</v>
      </c>
      <c r="C20" s="637">
        <v>34392305.460000001</v>
      </c>
      <c r="D20" s="637">
        <v>8208998.21</v>
      </c>
      <c r="E20" s="635">
        <f t="shared" si="2"/>
        <v>42601303.670000002</v>
      </c>
      <c r="F20" s="637">
        <v>27744502.300000001</v>
      </c>
      <c r="G20" s="637">
        <v>8049000.4900000002</v>
      </c>
      <c r="H20" s="636">
        <f>F20+G20</f>
        <v>35793502.789999999</v>
      </c>
    </row>
    <row r="21" spans="1:8" s="505" customFormat="1">
      <c r="A21" s="503">
        <v>5.2</v>
      </c>
      <c r="B21" s="509" t="s">
        <v>291</v>
      </c>
      <c r="C21" s="637">
        <v>79219160.170000002</v>
      </c>
      <c r="D21" s="637">
        <v>117701345.90000001</v>
      </c>
      <c r="E21" s="635">
        <f t="shared" si="2"/>
        <v>196920506.06999999</v>
      </c>
      <c r="F21" s="637">
        <v>66130465.32</v>
      </c>
      <c r="G21" s="637">
        <v>99088652.379999995</v>
      </c>
      <c r="H21" s="636">
        <f>F21+G21</f>
        <v>165219117.69999999</v>
      </c>
    </row>
    <row r="22" spans="1:8" s="505" customFormat="1">
      <c r="A22" s="503">
        <v>5.3</v>
      </c>
      <c r="B22" s="509" t="s">
        <v>290</v>
      </c>
      <c r="C22" s="635">
        <f>SUM(C23:C27)</f>
        <v>1360400</v>
      </c>
      <c r="D22" s="635">
        <f>SUM(D23:D27)</f>
        <v>3361124737</v>
      </c>
      <c r="E22" s="635">
        <f>C22+D22</f>
        <v>3362485137</v>
      </c>
      <c r="F22" s="635">
        <f>SUM(F23:F27)</f>
        <v>743500</v>
      </c>
      <c r="G22" s="635">
        <f>SUM(G23:G27)</f>
        <v>2084165695.9999998</v>
      </c>
      <c r="H22" s="636">
        <f t="shared" si="1"/>
        <v>2084909195.9999998</v>
      </c>
    </row>
    <row r="23" spans="1:8" s="505" customFormat="1">
      <c r="A23" s="503" t="s">
        <v>15</v>
      </c>
      <c r="B23" s="510" t="s">
        <v>75</v>
      </c>
      <c r="C23" s="637">
        <v>280600</v>
      </c>
      <c r="D23" s="637">
        <v>1189599360.0071704</v>
      </c>
      <c r="E23" s="635">
        <f t="shared" si="2"/>
        <v>1189879960.0071704</v>
      </c>
      <c r="F23" s="637">
        <v>413800</v>
      </c>
      <c r="G23" s="637">
        <v>1026116147.8126405</v>
      </c>
      <c r="H23" s="636">
        <f t="shared" si="1"/>
        <v>1026529947.8126405</v>
      </c>
    </row>
    <row r="24" spans="1:8" s="505" customFormat="1">
      <c r="A24" s="503" t="s">
        <v>16</v>
      </c>
      <c r="B24" s="510" t="s">
        <v>76</v>
      </c>
      <c r="C24" s="637">
        <v>183000</v>
      </c>
      <c r="D24" s="637">
        <v>843102077.28000045</v>
      </c>
      <c r="E24" s="635">
        <f t="shared" si="2"/>
        <v>843285077.28000045</v>
      </c>
      <c r="F24" s="637">
        <v>11000</v>
      </c>
      <c r="G24" s="637">
        <v>558926935.10439944</v>
      </c>
      <c r="H24" s="636">
        <f t="shared" si="1"/>
        <v>558937935.10439944</v>
      </c>
    </row>
    <row r="25" spans="1:8" s="505" customFormat="1">
      <c r="A25" s="503" t="s">
        <v>17</v>
      </c>
      <c r="B25" s="510" t="s">
        <v>77</v>
      </c>
      <c r="C25" s="637">
        <v>0</v>
      </c>
      <c r="D25" s="637">
        <v>326245468.84480023</v>
      </c>
      <c r="E25" s="635">
        <f t="shared" si="2"/>
        <v>326245468.84480023</v>
      </c>
      <c r="F25" s="637">
        <v>0</v>
      </c>
      <c r="G25" s="637">
        <v>53006410.322800003</v>
      </c>
      <c r="H25" s="636">
        <f t="shared" si="1"/>
        <v>53006410.322800003</v>
      </c>
    </row>
    <row r="26" spans="1:8" s="505" customFormat="1">
      <c r="A26" s="503" t="s">
        <v>18</v>
      </c>
      <c r="B26" s="510" t="s">
        <v>78</v>
      </c>
      <c r="C26" s="637">
        <v>845800</v>
      </c>
      <c r="D26" s="637">
        <v>929048091.16242898</v>
      </c>
      <c r="E26" s="635">
        <f t="shared" si="2"/>
        <v>929893891.16242898</v>
      </c>
      <c r="F26" s="637">
        <v>283700</v>
      </c>
      <c r="G26" s="637">
        <v>357358478.46880007</v>
      </c>
      <c r="H26" s="636">
        <f t="shared" si="1"/>
        <v>357642178.46880007</v>
      </c>
    </row>
    <row r="27" spans="1:8" s="505" customFormat="1">
      <c r="A27" s="503" t="s">
        <v>19</v>
      </c>
      <c r="B27" s="510" t="s">
        <v>79</v>
      </c>
      <c r="C27" s="637">
        <v>51000</v>
      </c>
      <c r="D27" s="637">
        <v>73129739.705599964</v>
      </c>
      <c r="E27" s="635">
        <f t="shared" si="2"/>
        <v>73180739.705599964</v>
      </c>
      <c r="F27" s="637">
        <v>35000</v>
      </c>
      <c r="G27" s="637">
        <v>88757724.291359991</v>
      </c>
      <c r="H27" s="636">
        <f t="shared" si="1"/>
        <v>88792724.291359991</v>
      </c>
    </row>
    <row r="28" spans="1:8" s="505" customFormat="1">
      <c r="A28" s="503">
        <v>5.4</v>
      </c>
      <c r="B28" s="509" t="s">
        <v>293</v>
      </c>
      <c r="C28" s="637">
        <v>2775433.18</v>
      </c>
      <c r="D28" s="637">
        <v>451057058.60000002</v>
      </c>
      <c r="E28" s="635">
        <f t="shared" si="2"/>
        <v>453832491.78000003</v>
      </c>
      <c r="F28" s="637">
        <v>3706322.93</v>
      </c>
      <c r="G28" s="637">
        <v>188632276.5</v>
      </c>
      <c r="H28" s="636">
        <f t="shared" si="1"/>
        <v>192338599.43000001</v>
      </c>
    </row>
    <row r="29" spans="1:8" s="505" customFormat="1">
      <c r="A29" s="503">
        <v>5.5</v>
      </c>
      <c r="B29" s="509" t="s">
        <v>294</v>
      </c>
      <c r="C29" s="637">
        <v>12625000</v>
      </c>
      <c r="D29" s="637">
        <v>633984659.39999998</v>
      </c>
      <c r="E29" s="635">
        <f t="shared" si="2"/>
        <v>646609659.39999998</v>
      </c>
      <c r="F29" s="637">
        <v>10000000</v>
      </c>
      <c r="G29" s="637">
        <v>330456103.10000002</v>
      </c>
      <c r="H29" s="636">
        <f t="shared" si="1"/>
        <v>340456103.10000002</v>
      </c>
    </row>
    <row r="30" spans="1:8" s="505" customFormat="1">
      <c r="A30" s="503">
        <v>5.6</v>
      </c>
      <c r="B30" s="509" t="s">
        <v>295</v>
      </c>
      <c r="C30" s="637">
        <v>19000010</v>
      </c>
      <c r="D30" s="637">
        <v>517362605.69999999</v>
      </c>
      <c r="E30" s="635">
        <f t="shared" si="2"/>
        <v>536362615.69999999</v>
      </c>
      <c r="F30" s="637">
        <v>9000000</v>
      </c>
      <c r="G30" s="637">
        <v>214441394.59999999</v>
      </c>
      <c r="H30" s="636">
        <f t="shared" si="1"/>
        <v>223441394.59999999</v>
      </c>
    </row>
    <row r="31" spans="1:8" s="505" customFormat="1">
      <c r="A31" s="503">
        <v>5.7</v>
      </c>
      <c r="B31" s="509" t="s">
        <v>79</v>
      </c>
      <c r="C31" s="637">
        <v>52762345</v>
      </c>
      <c r="D31" s="637">
        <v>368345860.69999999</v>
      </c>
      <c r="E31" s="635">
        <f t="shared" si="2"/>
        <v>421108205.69999999</v>
      </c>
      <c r="F31" s="637">
        <v>76742115.549999997</v>
      </c>
      <c r="G31" s="637">
        <v>370969918.19999999</v>
      </c>
      <c r="H31" s="636">
        <f t="shared" si="1"/>
        <v>447712033.75</v>
      </c>
    </row>
    <row r="32" spans="1:8" s="505" customFormat="1">
      <c r="A32" s="503">
        <v>6</v>
      </c>
      <c r="B32" s="507" t="s">
        <v>323</v>
      </c>
      <c r="C32" s="635">
        <f>SUM(C33:C39)</f>
        <v>114095675.00000003</v>
      </c>
      <c r="D32" s="635">
        <f>SUM(D33:D39)</f>
        <v>222888562.66</v>
      </c>
      <c r="E32" s="635">
        <f t="shared" si="2"/>
        <v>336984237.66000003</v>
      </c>
      <c r="F32" s="635">
        <f>SUM(F33:F39)</f>
        <v>162066043.02000001</v>
      </c>
      <c r="G32" s="635">
        <f>SUM(G33:G39)</f>
        <v>380361885.38999999</v>
      </c>
      <c r="H32" s="636">
        <f t="shared" si="1"/>
        <v>542427928.40999997</v>
      </c>
    </row>
    <row r="33" spans="1:8" s="505" customFormat="1">
      <c r="A33" s="503">
        <v>6.1</v>
      </c>
      <c r="B33" s="511" t="s">
        <v>313</v>
      </c>
      <c r="C33" s="637">
        <v>10951774.00000003</v>
      </c>
      <c r="D33" s="637">
        <v>143446682.16</v>
      </c>
      <c r="E33" s="635">
        <f t="shared" si="2"/>
        <v>154398456.16000003</v>
      </c>
      <c r="F33" s="637">
        <v>11402984.020000011</v>
      </c>
      <c r="G33" s="637">
        <v>248287890.35999998</v>
      </c>
      <c r="H33" s="636">
        <f t="shared" si="1"/>
        <v>259690874.38</v>
      </c>
    </row>
    <row r="34" spans="1:8" s="505" customFormat="1">
      <c r="A34" s="503">
        <v>6.2</v>
      </c>
      <c r="B34" s="511" t="s">
        <v>314</v>
      </c>
      <c r="C34" s="637">
        <v>103143901</v>
      </c>
      <c r="D34" s="637">
        <v>79441880.5</v>
      </c>
      <c r="E34" s="635">
        <f t="shared" si="2"/>
        <v>182585781.5</v>
      </c>
      <c r="F34" s="637">
        <v>150663059</v>
      </c>
      <c r="G34" s="637">
        <v>132073995.02999999</v>
      </c>
      <c r="H34" s="636">
        <f t="shared" si="1"/>
        <v>282737054.02999997</v>
      </c>
    </row>
    <row r="35" spans="1:8" s="505" customFormat="1">
      <c r="A35" s="503">
        <v>6.3</v>
      </c>
      <c r="B35" s="511" t="s">
        <v>310</v>
      </c>
      <c r="C35" s="637">
        <v>0</v>
      </c>
      <c r="D35" s="637">
        <v>0</v>
      </c>
      <c r="E35" s="635">
        <f t="shared" si="2"/>
        <v>0</v>
      </c>
      <c r="F35" s="637">
        <v>0</v>
      </c>
      <c r="G35" s="637">
        <v>0</v>
      </c>
      <c r="H35" s="636">
        <f t="shared" si="1"/>
        <v>0</v>
      </c>
    </row>
    <row r="36" spans="1:8" s="505" customFormat="1">
      <c r="A36" s="503">
        <v>6.4</v>
      </c>
      <c r="B36" s="511" t="s">
        <v>311</v>
      </c>
      <c r="C36" s="637">
        <v>0</v>
      </c>
      <c r="D36" s="637">
        <v>0</v>
      </c>
      <c r="E36" s="635">
        <f t="shared" si="2"/>
        <v>0</v>
      </c>
      <c r="F36" s="637">
        <v>0</v>
      </c>
      <c r="G36" s="637">
        <v>0</v>
      </c>
      <c r="H36" s="636">
        <f t="shared" si="1"/>
        <v>0</v>
      </c>
    </row>
    <row r="37" spans="1:8" s="505" customFormat="1">
      <c r="A37" s="503">
        <v>6.5</v>
      </c>
      <c r="B37" s="511" t="s">
        <v>312</v>
      </c>
      <c r="C37" s="637">
        <v>0</v>
      </c>
      <c r="D37" s="637">
        <v>0</v>
      </c>
      <c r="E37" s="635">
        <f t="shared" si="2"/>
        <v>0</v>
      </c>
      <c r="F37" s="637">
        <v>0</v>
      </c>
      <c r="G37" s="637">
        <v>0</v>
      </c>
      <c r="H37" s="636">
        <f t="shared" si="1"/>
        <v>0</v>
      </c>
    </row>
    <row r="38" spans="1:8" s="505" customFormat="1">
      <c r="A38" s="503">
        <v>6.6</v>
      </c>
      <c r="B38" s="511" t="s">
        <v>315</v>
      </c>
      <c r="C38" s="637">
        <v>0</v>
      </c>
      <c r="D38" s="637">
        <v>0</v>
      </c>
      <c r="E38" s="635">
        <f t="shared" si="2"/>
        <v>0</v>
      </c>
      <c r="F38" s="637">
        <v>0</v>
      </c>
      <c r="G38" s="637">
        <v>0</v>
      </c>
      <c r="H38" s="636">
        <f t="shared" si="1"/>
        <v>0</v>
      </c>
    </row>
    <row r="39" spans="1:8" s="505" customFormat="1">
      <c r="A39" s="503">
        <v>6.7</v>
      </c>
      <c r="B39" s="511" t="s">
        <v>316</v>
      </c>
      <c r="C39" s="637">
        <v>0</v>
      </c>
      <c r="D39" s="637">
        <v>0</v>
      </c>
      <c r="E39" s="635">
        <f t="shared" si="2"/>
        <v>0</v>
      </c>
      <c r="F39" s="637">
        <v>0</v>
      </c>
      <c r="G39" s="637">
        <v>0</v>
      </c>
      <c r="H39" s="636">
        <f t="shared" si="1"/>
        <v>0</v>
      </c>
    </row>
    <row r="40" spans="1:8" s="505" customFormat="1">
      <c r="A40" s="503">
        <v>7</v>
      </c>
      <c r="B40" s="507" t="s">
        <v>319</v>
      </c>
      <c r="C40" s="635">
        <f>SUM(C41:C44)-C41-C42</f>
        <v>159141103.24999955</v>
      </c>
      <c r="D40" s="635">
        <f>SUM(D41:D44)-D41-D42</f>
        <v>1693218.1209347099</v>
      </c>
      <c r="E40" s="635">
        <f t="shared" si="2"/>
        <v>160834321.37093425</v>
      </c>
      <c r="F40" s="635">
        <f>SUM(F41:F44)-F41-F42</f>
        <v>120819983.07999969</v>
      </c>
      <c r="G40" s="635">
        <f>SUM(G41:G44)-G41-G42</f>
        <v>2231811.8484627102</v>
      </c>
      <c r="H40" s="636">
        <f t="shared" si="1"/>
        <v>123051794.9284624</v>
      </c>
    </row>
    <row r="41" spans="1:8" s="505" customFormat="1" ht="17.25" customHeight="1">
      <c r="A41" s="503">
        <v>7.1</v>
      </c>
      <c r="B41" s="511" t="s">
        <v>320</v>
      </c>
      <c r="C41" s="637">
        <v>6607587.3399999961</v>
      </c>
      <c r="D41" s="637">
        <v>0</v>
      </c>
      <c r="E41" s="635">
        <f t="shared" si="2"/>
        <v>6607587.3399999961</v>
      </c>
      <c r="F41" s="637">
        <v>241468.90999999829</v>
      </c>
      <c r="G41" s="637">
        <v>3313.005176000006</v>
      </c>
      <c r="H41" s="636">
        <f t="shared" si="1"/>
        <v>244781.91517599829</v>
      </c>
    </row>
    <row r="42" spans="1:8" s="505" customFormat="1" ht="26.4">
      <c r="A42" s="503">
        <v>7.2</v>
      </c>
      <c r="B42" s="511" t="s">
        <v>321</v>
      </c>
      <c r="C42" s="637">
        <v>0</v>
      </c>
      <c r="D42" s="637">
        <v>0</v>
      </c>
      <c r="E42" s="635">
        <f t="shared" si="2"/>
        <v>0</v>
      </c>
      <c r="F42" s="637">
        <v>0</v>
      </c>
      <c r="G42" s="637">
        <v>0</v>
      </c>
      <c r="H42" s="636">
        <f t="shared" si="1"/>
        <v>0</v>
      </c>
    </row>
    <row r="43" spans="1:8" s="505" customFormat="1" ht="26.4">
      <c r="A43" s="503">
        <v>7.3</v>
      </c>
      <c r="B43" s="511" t="s">
        <v>324</v>
      </c>
      <c r="C43" s="637">
        <v>159141103.24999955</v>
      </c>
      <c r="D43" s="637">
        <v>1693218.1209347099</v>
      </c>
      <c r="E43" s="635">
        <f t="shared" si="2"/>
        <v>160834321.37093425</v>
      </c>
      <c r="F43" s="637">
        <v>120819983.07999969</v>
      </c>
      <c r="G43" s="637">
        <v>2231811.8484627102</v>
      </c>
      <c r="H43" s="636">
        <f t="shared" si="1"/>
        <v>123051794.9284624</v>
      </c>
    </row>
    <row r="44" spans="1:8" s="505" customFormat="1" ht="26.4">
      <c r="A44" s="503">
        <v>7.4</v>
      </c>
      <c r="B44" s="511" t="s">
        <v>325</v>
      </c>
      <c r="C44" s="637">
        <v>0</v>
      </c>
      <c r="D44" s="637">
        <v>0</v>
      </c>
      <c r="E44" s="635">
        <f t="shared" si="2"/>
        <v>0</v>
      </c>
      <c r="F44" s="637">
        <v>0</v>
      </c>
      <c r="G44" s="637">
        <v>0</v>
      </c>
      <c r="H44" s="636">
        <f t="shared" si="1"/>
        <v>0</v>
      </c>
    </row>
    <row r="45" spans="1:8" s="505" customFormat="1" ht="18" customHeight="1">
      <c r="A45" s="503">
        <v>8</v>
      </c>
      <c r="B45" s="507" t="s">
        <v>302</v>
      </c>
      <c r="C45" s="635">
        <f>SUM(C46:C52)</f>
        <v>3439943.5736921225</v>
      </c>
      <c r="D45" s="635">
        <f t="shared" ref="D45" si="9">SUM(D46:D52)</f>
        <v>34162820.345743336</v>
      </c>
      <c r="E45" s="635">
        <f t="shared" si="2"/>
        <v>37602763.919435456</v>
      </c>
      <c r="F45" s="635">
        <f t="shared" ref="F45:G45" si="10">SUM(F46:F52)</f>
        <v>3830235.0735417916</v>
      </c>
      <c r="G45" s="635">
        <f t="shared" si="10"/>
        <v>43537682.210945994</v>
      </c>
      <c r="H45" s="636">
        <f t="shared" si="1"/>
        <v>47367917.284487784</v>
      </c>
    </row>
    <row r="46" spans="1:8" s="505" customFormat="1">
      <c r="A46" s="503">
        <v>8.1</v>
      </c>
      <c r="B46" s="508" t="s">
        <v>326</v>
      </c>
      <c r="C46" s="637">
        <v>0</v>
      </c>
      <c r="D46" s="637">
        <v>0</v>
      </c>
      <c r="E46" s="635">
        <f t="shared" si="2"/>
        <v>0</v>
      </c>
      <c r="F46" s="637">
        <v>0</v>
      </c>
      <c r="G46" s="637">
        <v>0</v>
      </c>
      <c r="H46" s="636">
        <f t="shared" si="1"/>
        <v>0</v>
      </c>
    </row>
    <row r="47" spans="1:8" s="505" customFormat="1">
      <c r="A47" s="503">
        <v>8.1999999999999993</v>
      </c>
      <c r="B47" s="508" t="s">
        <v>327</v>
      </c>
      <c r="C47" s="637">
        <v>865895.62369212275</v>
      </c>
      <c r="D47" s="637">
        <v>6792460.6851930972</v>
      </c>
      <c r="E47" s="635">
        <f t="shared" si="2"/>
        <v>7658356.3088852204</v>
      </c>
      <c r="F47" s="637">
        <v>1509898.380156344</v>
      </c>
      <c r="G47" s="637">
        <v>8159361.8859919989</v>
      </c>
      <c r="H47" s="636">
        <f t="shared" si="1"/>
        <v>9669260.2661483437</v>
      </c>
    </row>
    <row r="48" spans="1:8" s="505" customFormat="1">
      <c r="A48" s="503">
        <v>8.3000000000000007</v>
      </c>
      <c r="B48" s="508" t="s">
        <v>328</v>
      </c>
      <c r="C48" s="637">
        <v>488639.4</v>
      </c>
      <c r="D48" s="637">
        <v>6089118.4451930998</v>
      </c>
      <c r="E48" s="635">
        <f t="shared" si="2"/>
        <v>6577757.8451931002</v>
      </c>
      <c r="F48" s="637">
        <v>747160.39338544791</v>
      </c>
      <c r="G48" s="637">
        <v>7139525.1068879981</v>
      </c>
      <c r="H48" s="636">
        <f t="shared" si="1"/>
        <v>7886685.5002734456</v>
      </c>
    </row>
    <row r="49" spans="1:8" s="505" customFormat="1">
      <c r="A49" s="503">
        <v>8.4</v>
      </c>
      <c r="B49" s="508" t="s">
        <v>329</v>
      </c>
      <c r="C49" s="637">
        <v>468619.4</v>
      </c>
      <c r="D49" s="637">
        <v>5334700.0771930991</v>
      </c>
      <c r="E49" s="635">
        <f t="shared" si="2"/>
        <v>5803319.4771930994</v>
      </c>
      <c r="F49" s="637">
        <v>368063.4</v>
      </c>
      <c r="G49" s="637">
        <v>6502239.6968879988</v>
      </c>
      <c r="H49" s="636">
        <f t="shared" si="1"/>
        <v>6870303.0968879992</v>
      </c>
    </row>
    <row r="50" spans="1:8" s="505" customFormat="1">
      <c r="A50" s="503">
        <v>8.5</v>
      </c>
      <c r="B50" s="508" t="s">
        <v>330</v>
      </c>
      <c r="C50" s="637">
        <v>442033.4</v>
      </c>
      <c r="D50" s="637">
        <v>4369385.3571931012</v>
      </c>
      <c r="E50" s="635">
        <f t="shared" si="2"/>
        <v>4811418.7571931016</v>
      </c>
      <c r="F50" s="637">
        <v>349223.4</v>
      </c>
      <c r="G50" s="637">
        <v>5671293.844887998</v>
      </c>
      <c r="H50" s="636">
        <f t="shared" si="1"/>
        <v>6020517.2448879983</v>
      </c>
    </row>
    <row r="51" spans="1:8" s="505" customFormat="1">
      <c r="A51" s="503">
        <v>8.6</v>
      </c>
      <c r="B51" s="508" t="s">
        <v>331</v>
      </c>
      <c r="C51" s="637">
        <v>426675.4</v>
      </c>
      <c r="D51" s="637">
        <v>3869837.2931931005</v>
      </c>
      <c r="E51" s="635">
        <f t="shared" si="2"/>
        <v>4296512.6931931004</v>
      </c>
      <c r="F51" s="637">
        <v>322873.40000000002</v>
      </c>
      <c r="G51" s="637">
        <v>4608058.5148879997</v>
      </c>
      <c r="H51" s="636">
        <f t="shared" si="1"/>
        <v>4930931.9148880001</v>
      </c>
    </row>
    <row r="52" spans="1:8" s="505" customFormat="1">
      <c r="A52" s="503">
        <v>8.6999999999999993</v>
      </c>
      <c r="B52" s="508" t="s">
        <v>332</v>
      </c>
      <c r="C52" s="637">
        <v>748080.35</v>
      </c>
      <c r="D52" s="637">
        <v>7707318.4877778348</v>
      </c>
      <c r="E52" s="635">
        <f t="shared" si="2"/>
        <v>8455398.8377778344</v>
      </c>
      <c r="F52" s="637">
        <v>533016.1</v>
      </c>
      <c r="G52" s="637">
        <v>11457203.161401998</v>
      </c>
      <c r="H52" s="636">
        <f t="shared" si="1"/>
        <v>11990219.261401998</v>
      </c>
    </row>
    <row r="53" spans="1:8" s="505" customFormat="1" ht="19.5" customHeight="1" thickBot="1">
      <c r="A53" s="512">
        <v>9</v>
      </c>
      <c r="B53" s="513" t="s">
        <v>322</v>
      </c>
      <c r="C53" s="638">
        <v>0</v>
      </c>
      <c r="D53" s="638">
        <v>502723</v>
      </c>
      <c r="E53" s="638">
        <f>C53+D53</f>
        <v>502723</v>
      </c>
      <c r="F53" s="638">
        <v>44606.8</v>
      </c>
      <c r="G53" s="638">
        <v>1589725.763364</v>
      </c>
      <c r="H53" s="639">
        <f t="shared" si="1"/>
        <v>1634332.5633640001</v>
      </c>
    </row>
  </sheetData>
  <mergeCells count="4">
    <mergeCell ref="A5:A6"/>
    <mergeCell ref="B5:B6"/>
    <mergeCell ref="C5:E5"/>
    <mergeCell ref="F5:H5"/>
  </mergeCells>
  <pageMargins left="0.25" right="0.25"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Normal="100" workbookViewId="0">
      <pane xSplit="1" ySplit="4" topLeftCell="B5" activePane="bottomRight" state="frozen"/>
      <selection activeCell="J37" sqref="J37"/>
      <selection pane="topRight" activeCell="J37" sqref="J37"/>
      <selection pane="bottomLeft" activeCell="J37" sqref="J37"/>
      <selection pane="bottomRight" activeCell="J37" sqref="J37"/>
    </sheetView>
  </sheetViews>
  <sheetFormatPr defaultColWidth="9.109375" defaultRowHeight="13.2"/>
  <cols>
    <col min="1" max="1" width="9.5546875" style="428" bestFit="1" customWidth="1"/>
    <col min="2" max="2" width="75.88671875" style="428" customWidth="1"/>
    <col min="3" max="7" width="12.33203125" style="452" bestFit="1" customWidth="1"/>
    <col min="8" max="11" width="9.6640625" style="481" customWidth="1"/>
    <col min="12" max="16384" width="9.109375" style="481"/>
  </cols>
  <sheetData>
    <row r="1" spans="1:8">
      <c r="A1" s="426" t="s">
        <v>30</v>
      </c>
      <c r="B1" s="427" t="str">
        <f>'Info '!C2</f>
        <v>JSC "Liberty Bank"</v>
      </c>
      <c r="C1" s="451"/>
    </row>
    <row r="2" spans="1:8">
      <c r="A2" s="426" t="s">
        <v>31</v>
      </c>
      <c r="B2" s="429">
        <f>'1. key ratios '!B2</f>
        <v>44834</v>
      </c>
      <c r="C2" s="455"/>
      <c r="D2" s="454"/>
      <c r="E2" s="454"/>
      <c r="F2" s="454"/>
      <c r="G2" s="454"/>
      <c r="H2" s="482"/>
    </row>
    <row r="3" spans="1:8">
      <c r="A3" s="426"/>
      <c r="B3" s="427"/>
      <c r="C3" s="455"/>
      <c r="D3" s="454"/>
      <c r="E3" s="454"/>
      <c r="F3" s="454"/>
      <c r="G3" s="454"/>
      <c r="H3" s="482"/>
    </row>
    <row r="4" spans="1:8" ht="15" customHeight="1" thickBot="1">
      <c r="A4" s="430" t="s">
        <v>197</v>
      </c>
      <c r="B4" s="483" t="s">
        <v>296</v>
      </c>
      <c r="C4" s="491" t="s">
        <v>73</v>
      </c>
    </row>
    <row r="5" spans="1:8" ht="15" customHeight="1">
      <c r="A5" s="484" t="s">
        <v>6</v>
      </c>
      <c r="B5" s="485"/>
      <c r="C5" s="492" t="str">
        <f>INT((MONTH($B$2))/3)&amp;"Q"&amp;"-"&amp;YEAR($B$2)</f>
        <v>3Q-2022</v>
      </c>
      <c r="D5" s="492" t="str">
        <f>IF(INT(MONTH($B$2))=3, "4"&amp;"Q"&amp;"-"&amp;YEAR($B$2)-1, IF(INT(MONTH($B$2))=6, "1"&amp;"Q"&amp;"-"&amp;YEAR($B$2), IF(INT(MONTH($B$2))=9, "2"&amp;"Q"&amp;"-"&amp;YEAR($B$2),IF(INT(MONTH($B$2))=12, "3"&amp;"Q"&amp;"-"&amp;YEAR($B$2), 0))))</f>
        <v>2Q-2022</v>
      </c>
      <c r="E5" s="492" t="str">
        <f>IF(INT(MONTH($B$2))=3, "3"&amp;"Q"&amp;"-"&amp;YEAR($B$2)-1, IF(INT(MONTH($B$2))=6, "4"&amp;"Q"&amp;"-"&amp;YEAR($B$2)-1, IF(INT(MONTH($B$2))=9, "1"&amp;"Q"&amp;"-"&amp;YEAR($B$2),IF(INT(MONTH($B$2))=12, "2"&amp;"Q"&amp;"-"&amp;YEAR($B$2), 0))))</f>
        <v>1Q-2022</v>
      </c>
      <c r="F5" s="492" t="str">
        <f>IF(INT(MONTH($B$2))=3, "2"&amp;"Q"&amp;"-"&amp;YEAR($B$2)-1, IF(INT(MONTH($B$2))=6, "3"&amp;"Q"&amp;"-"&amp;YEAR($B$2)-1, IF(INT(MONTH($B$2))=9, "4"&amp;"Q"&amp;"-"&amp;YEAR($B$2)-1,IF(INT(MONTH($B$2))=12, "1"&amp;"Q"&amp;"-"&amp;YEAR($B$2), 0))))</f>
        <v>4Q-2021</v>
      </c>
      <c r="G5" s="493" t="str">
        <f>IF(INT(MONTH($B$2))=3, "1"&amp;"Q"&amp;"-"&amp;YEAR($B$2)-1, IF(INT(MONTH($B$2))=6, "2"&amp;"Q"&amp;"-"&amp;YEAR($B$2)-1, IF(INT(MONTH($B$2))=9, "3"&amp;"Q"&amp;"-"&amp;YEAR($B$2)-1,IF(INT(MONTH($B$2))=12, "4"&amp;"Q"&amp;"-"&amp;YEAR($B$2)-1, 0))))</f>
        <v>3Q-2021</v>
      </c>
    </row>
    <row r="6" spans="1:8" ht="15" customHeight="1">
      <c r="A6" s="486">
        <v>1</v>
      </c>
      <c r="B6" s="620" t="s">
        <v>300</v>
      </c>
      <c r="C6" s="494">
        <f>C7+C9+C10</f>
        <v>2256347997.2901545</v>
      </c>
      <c r="D6" s="495">
        <f>D7+D9+D10</f>
        <v>2199213261.8893709</v>
      </c>
      <c r="E6" s="495">
        <f t="shared" ref="E6:G6" si="0">E7+E9+E10</f>
        <v>2105858057.9728897</v>
      </c>
      <c r="F6" s="494">
        <f t="shared" si="0"/>
        <v>1888019008.8504019</v>
      </c>
      <c r="G6" s="496">
        <f t="shared" si="0"/>
        <v>1780598579.803659</v>
      </c>
    </row>
    <row r="7" spans="1:8" ht="15" customHeight="1">
      <c r="A7" s="486">
        <v>1.1000000000000001</v>
      </c>
      <c r="B7" s="620" t="s">
        <v>480</v>
      </c>
      <c r="C7" s="497">
        <v>2189681515.7033544</v>
      </c>
      <c r="D7" s="498">
        <v>2115399083.8749771</v>
      </c>
      <c r="E7" s="498">
        <v>2039225964.0625393</v>
      </c>
      <c r="F7" s="497">
        <v>1846189665.4479599</v>
      </c>
      <c r="G7" s="632">
        <v>1744460999.7263458</v>
      </c>
    </row>
    <row r="8" spans="1:8">
      <c r="A8" s="486" t="s">
        <v>14</v>
      </c>
      <c r="B8" s="620" t="s">
        <v>196</v>
      </c>
      <c r="C8" s="497">
        <v>0</v>
      </c>
      <c r="D8" s="498">
        <v>0</v>
      </c>
      <c r="E8" s="498">
        <v>0</v>
      </c>
      <c r="F8" s="497">
        <v>0</v>
      </c>
      <c r="G8" s="632">
        <v>0</v>
      </c>
    </row>
    <row r="9" spans="1:8" ht="15" customHeight="1">
      <c r="A9" s="486">
        <v>1.2</v>
      </c>
      <c r="B9" s="621" t="s">
        <v>195</v>
      </c>
      <c r="C9" s="497">
        <v>55902856.816800006</v>
      </c>
      <c r="D9" s="498">
        <v>69844561.828393742</v>
      </c>
      <c r="E9" s="498">
        <v>51890568.40035025</v>
      </c>
      <c r="F9" s="497">
        <v>27912616.162889995</v>
      </c>
      <c r="G9" s="632">
        <v>22603940.971120998</v>
      </c>
    </row>
    <row r="10" spans="1:8" ht="15" customHeight="1">
      <c r="A10" s="486">
        <v>1.3</v>
      </c>
      <c r="B10" s="620" t="s">
        <v>28</v>
      </c>
      <c r="C10" s="499">
        <v>10763624.77</v>
      </c>
      <c r="D10" s="498">
        <v>13969616.186000001</v>
      </c>
      <c r="E10" s="498">
        <v>14741525.51</v>
      </c>
      <c r="F10" s="497">
        <v>13916727.239551999</v>
      </c>
      <c r="G10" s="633">
        <v>13533639.106192</v>
      </c>
    </row>
    <row r="11" spans="1:8" ht="15" customHeight="1">
      <c r="A11" s="486">
        <v>2</v>
      </c>
      <c r="B11" s="620" t="s">
        <v>297</v>
      </c>
      <c r="C11" s="497">
        <v>21776208.475000042</v>
      </c>
      <c r="D11" s="498">
        <v>18470151.897999831</v>
      </c>
      <c r="E11" s="498">
        <v>62396628.965999447</v>
      </c>
      <c r="F11" s="497">
        <v>37206543.42500025</v>
      </c>
      <c r="G11" s="632">
        <v>34662122.415000245</v>
      </c>
    </row>
    <row r="12" spans="1:8" ht="15" customHeight="1">
      <c r="A12" s="486">
        <v>3</v>
      </c>
      <c r="B12" s="620" t="s">
        <v>298</v>
      </c>
      <c r="C12" s="499">
        <v>395236759.73124993</v>
      </c>
      <c r="D12" s="498">
        <v>395236759.73124993</v>
      </c>
      <c r="E12" s="498">
        <v>395236759.73124993</v>
      </c>
      <c r="F12" s="497">
        <v>394734589.44999993</v>
      </c>
      <c r="G12" s="633">
        <v>381833772.73749995</v>
      </c>
    </row>
    <row r="13" spans="1:8" ht="15" customHeight="1" thickBot="1">
      <c r="A13" s="487">
        <v>4</v>
      </c>
      <c r="B13" s="488" t="s">
        <v>299</v>
      </c>
      <c r="C13" s="500">
        <f>C6+C11+C12</f>
        <v>2673360965.4964042</v>
      </c>
      <c r="D13" s="501">
        <f>D6+D11+D12</f>
        <v>2612920173.5186205</v>
      </c>
      <c r="E13" s="501">
        <f t="shared" ref="E13:G13" si="1">E6+E11+E12</f>
        <v>2563491446.6701388</v>
      </c>
      <c r="F13" s="500">
        <f t="shared" si="1"/>
        <v>2319960141.7254019</v>
      </c>
      <c r="G13" s="502">
        <f t="shared" si="1"/>
        <v>2197094474.9561591</v>
      </c>
    </row>
    <row r="14" spans="1:8">
      <c r="B14" s="489"/>
    </row>
    <row r="15" spans="1:8" ht="26.4">
      <c r="B15" s="490" t="s">
        <v>481</v>
      </c>
    </row>
    <row r="16" spans="1:8">
      <c r="B16" s="490"/>
    </row>
    <row r="17" spans="1:2" ht="11.4">
      <c r="A17" s="481"/>
      <c r="B17" s="481"/>
    </row>
    <row r="18" spans="1:2" ht="11.4">
      <c r="A18" s="481"/>
      <c r="B18" s="481"/>
    </row>
    <row r="19" spans="1:2" ht="11.4">
      <c r="A19" s="481"/>
      <c r="B19" s="481"/>
    </row>
    <row r="20" spans="1:2" ht="11.4">
      <c r="A20" s="481"/>
      <c r="B20" s="481"/>
    </row>
    <row r="21" spans="1:2" ht="11.4">
      <c r="A21" s="481"/>
      <c r="B21" s="481"/>
    </row>
    <row r="22" spans="1:2" ht="11.4">
      <c r="A22" s="481"/>
      <c r="B22" s="481"/>
    </row>
    <row r="23" spans="1:2" ht="11.4">
      <c r="A23" s="481"/>
      <c r="B23" s="481"/>
    </row>
    <row r="24" spans="1:2" ht="11.4">
      <c r="A24" s="481"/>
      <c r="B24" s="481"/>
    </row>
    <row r="25" spans="1:2" ht="11.4">
      <c r="A25" s="481"/>
      <c r="B25" s="481"/>
    </row>
    <row r="26" spans="1:2" ht="11.4">
      <c r="A26" s="481"/>
      <c r="B26" s="481"/>
    </row>
    <row r="27" spans="1:2" ht="11.4">
      <c r="A27" s="481"/>
      <c r="B27" s="481"/>
    </row>
    <row r="28" spans="1:2" ht="11.4">
      <c r="A28" s="481"/>
      <c r="B28" s="481"/>
    </row>
    <row r="29" spans="1:2" ht="11.4">
      <c r="A29" s="481"/>
      <c r="B29" s="481"/>
    </row>
  </sheetData>
  <pageMargins left="0.7" right="0.7" top="0.75" bottom="0.75" header="0.3" footer="0.3"/>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8"/>
  <sheetViews>
    <sheetView zoomScaleNormal="100" workbookViewId="0">
      <pane xSplit="1" ySplit="4" topLeftCell="B5" activePane="bottomRight" state="frozen"/>
      <selection activeCell="J37" sqref="J37"/>
      <selection pane="topRight" activeCell="J37" sqref="J37"/>
      <selection pane="bottomLeft" activeCell="J37" sqref="J37"/>
      <selection pane="bottomRight" activeCell="J37" sqref="J37"/>
    </sheetView>
  </sheetViews>
  <sheetFormatPr defaultColWidth="9.109375" defaultRowHeight="13.8"/>
  <cols>
    <col min="1" max="1" width="9.5546875" style="4" bestFit="1" customWidth="1"/>
    <col min="2" max="2" width="61.44140625" style="4" customWidth="1"/>
    <col min="3" max="3" width="30.6640625" style="517" customWidth="1"/>
    <col min="4" max="16384" width="9.109375" style="5"/>
  </cols>
  <sheetData>
    <row r="1" spans="1:3">
      <c r="A1" s="2" t="s">
        <v>30</v>
      </c>
      <c r="B1" s="3" t="str">
        <f>'Info '!C2</f>
        <v>JSC "Liberty Bank"</v>
      </c>
    </row>
    <row r="2" spans="1:3">
      <c r="A2" s="2" t="s">
        <v>31</v>
      </c>
      <c r="B2" s="348">
        <f>'1. key ratios '!B2</f>
        <v>44834</v>
      </c>
    </row>
    <row r="4" spans="1:3" ht="18.75" customHeight="1" thickBot="1">
      <c r="A4" s="17" t="s">
        <v>80</v>
      </c>
      <c r="B4" s="740" t="s">
        <v>266</v>
      </c>
      <c r="C4" s="740"/>
    </row>
    <row r="5" spans="1:3">
      <c r="A5" s="18"/>
      <c r="B5" s="267" t="s">
        <v>81</v>
      </c>
      <c r="C5" s="518" t="s">
        <v>494</v>
      </c>
    </row>
    <row r="6" spans="1:3">
      <c r="A6" s="19">
        <v>1</v>
      </c>
      <c r="B6" s="351" t="s">
        <v>746</v>
      </c>
      <c r="C6" s="612" t="s">
        <v>743</v>
      </c>
    </row>
    <row r="7" spans="1:3">
      <c r="A7" s="19">
        <v>2</v>
      </c>
      <c r="B7" s="351" t="s">
        <v>741</v>
      </c>
      <c r="C7" s="612" t="s">
        <v>749</v>
      </c>
    </row>
    <row r="8" spans="1:3">
      <c r="A8" s="19">
        <v>3</v>
      </c>
      <c r="B8" s="351" t="s">
        <v>744</v>
      </c>
      <c r="C8" s="612" t="s">
        <v>745</v>
      </c>
    </row>
    <row r="9" spans="1:3">
      <c r="A9" s="19">
        <v>4</v>
      </c>
      <c r="B9" s="351" t="s">
        <v>747</v>
      </c>
      <c r="C9" s="612" t="s">
        <v>745</v>
      </c>
    </row>
    <row r="10" spans="1:3">
      <c r="A10" s="19">
        <v>5</v>
      </c>
      <c r="B10" s="351" t="s">
        <v>761</v>
      </c>
      <c r="C10" s="612" t="s">
        <v>745</v>
      </c>
    </row>
    <row r="11" spans="1:3">
      <c r="A11" s="19"/>
      <c r="B11" s="351"/>
      <c r="C11" s="519"/>
    </row>
    <row r="12" spans="1:3">
      <c r="A12" s="19"/>
      <c r="B12" s="268"/>
      <c r="C12" s="520"/>
    </row>
    <row r="13" spans="1:3" ht="24">
      <c r="A13" s="19"/>
      <c r="B13" s="269" t="s">
        <v>82</v>
      </c>
      <c r="C13" s="521" t="s">
        <v>495</v>
      </c>
    </row>
    <row r="14" spans="1:3">
      <c r="A14" s="19">
        <v>1</v>
      </c>
      <c r="B14" s="351" t="s">
        <v>748</v>
      </c>
      <c r="C14" s="634" t="s">
        <v>750</v>
      </c>
    </row>
    <row r="15" spans="1:3">
      <c r="A15" s="19">
        <v>2</v>
      </c>
      <c r="B15" s="352" t="s">
        <v>751</v>
      </c>
      <c r="C15" s="522" t="s">
        <v>752</v>
      </c>
    </row>
    <row r="16" spans="1:3">
      <c r="A16" s="19">
        <v>3</v>
      </c>
      <c r="B16" s="664" t="s">
        <v>759</v>
      </c>
      <c r="C16" s="634" t="s">
        <v>760</v>
      </c>
    </row>
    <row r="17" spans="1:3">
      <c r="A17" s="19"/>
      <c r="B17" s="353"/>
      <c r="C17" s="522"/>
    </row>
    <row r="18" spans="1:3" ht="15.75" customHeight="1">
      <c r="A18" s="19"/>
      <c r="B18" s="20"/>
      <c r="C18" s="523"/>
    </row>
    <row r="19" spans="1:3" ht="30" customHeight="1">
      <c r="A19" s="19"/>
      <c r="B19" s="738" t="s">
        <v>83</v>
      </c>
      <c r="C19" s="739"/>
    </row>
    <row r="20" spans="1:3">
      <c r="A20" s="19">
        <v>1</v>
      </c>
      <c r="B20" s="355" t="s">
        <v>753</v>
      </c>
      <c r="C20" s="667">
        <v>0.91985393346850919</v>
      </c>
    </row>
    <row r="21" spans="1:3">
      <c r="A21" s="19">
        <v>2</v>
      </c>
      <c r="B21" s="355" t="s">
        <v>758</v>
      </c>
      <c r="C21" s="668">
        <v>4.2347747881778711E-2</v>
      </c>
    </row>
    <row r="22" spans="1:3">
      <c r="A22" s="19">
        <v>3</v>
      </c>
      <c r="B22" s="355" t="s">
        <v>754</v>
      </c>
      <c r="C22" s="669">
        <v>3.7798318649712073E-2</v>
      </c>
    </row>
    <row r="23" spans="1:3" ht="15.75" customHeight="1">
      <c r="A23" s="19"/>
      <c r="B23" s="20"/>
      <c r="C23" s="524"/>
    </row>
    <row r="24" spans="1:3" ht="29.25" customHeight="1">
      <c r="A24" s="19"/>
      <c r="B24" s="738" t="s">
        <v>84</v>
      </c>
      <c r="C24" s="739"/>
    </row>
    <row r="25" spans="1:3">
      <c r="A25" s="19">
        <v>1</v>
      </c>
      <c r="B25" s="355" t="s">
        <v>741</v>
      </c>
      <c r="C25" s="667">
        <v>0.30661797782283562</v>
      </c>
    </row>
    <row r="26" spans="1:3">
      <c r="A26" s="354">
        <v>2</v>
      </c>
      <c r="B26" s="356" t="s">
        <v>755</v>
      </c>
      <c r="C26" s="667">
        <v>0.30661797782283562</v>
      </c>
    </row>
    <row r="27" spans="1:3">
      <c r="A27" s="354">
        <v>3</v>
      </c>
      <c r="B27" s="355" t="s">
        <v>756</v>
      </c>
      <c r="C27" s="668">
        <v>0.30661797782283562</v>
      </c>
    </row>
    <row r="28" spans="1:3" ht="14.4" thickBot="1">
      <c r="A28" s="21"/>
      <c r="B28" s="22"/>
      <c r="C28" s="525"/>
    </row>
  </sheetData>
  <mergeCells count="3">
    <mergeCell ref="B24:C24"/>
    <mergeCell ref="B19:C19"/>
    <mergeCell ref="B4:C4"/>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Normal="100" workbookViewId="0">
      <pane xSplit="1" ySplit="5" topLeftCell="B6" activePane="bottomRight" state="frozen"/>
      <selection activeCell="J37" sqref="J37"/>
      <selection pane="topRight" activeCell="J37" sqref="J37"/>
      <selection pane="bottomLeft" activeCell="J37" sqref="J37"/>
      <selection pane="bottomRight" activeCell="J37" sqref="J37"/>
    </sheetView>
  </sheetViews>
  <sheetFormatPr defaultColWidth="9.109375" defaultRowHeight="13.8"/>
  <cols>
    <col min="1" max="1" width="9.5546875" style="4" bestFit="1" customWidth="1"/>
    <col min="2" max="2" width="47.554687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7">
      <c r="A1" s="184" t="s">
        <v>30</v>
      </c>
      <c r="B1" s="3" t="str">
        <f>'Info '!C2</f>
        <v>JSC "Liberty Bank"</v>
      </c>
      <c r="C1" s="35"/>
      <c r="D1" s="35"/>
      <c r="E1" s="35"/>
      <c r="F1" s="7"/>
    </row>
    <row r="2" spans="1:7" s="23" customFormat="1" ht="15.75" customHeight="1">
      <c r="A2" s="184" t="s">
        <v>31</v>
      </c>
      <c r="B2" s="348">
        <f>'1. key ratios '!B2</f>
        <v>44834</v>
      </c>
    </row>
    <row r="3" spans="1:7" s="23" customFormat="1" ht="15.75" customHeight="1">
      <c r="A3" s="184"/>
    </row>
    <row r="4" spans="1:7" s="23" customFormat="1" ht="15.75" customHeight="1" thickBot="1">
      <c r="A4" s="185" t="s">
        <v>201</v>
      </c>
      <c r="B4" s="745" t="s">
        <v>346</v>
      </c>
      <c r="C4" s="746"/>
      <c r="D4" s="746"/>
      <c r="E4" s="746"/>
    </row>
    <row r="5" spans="1:7" s="27" customFormat="1" ht="17.399999999999999" customHeight="1">
      <c r="A5" s="136"/>
      <c r="B5" s="137"/>
      <c r="C5" s="25" t="s">
        <v>0</v>
      </c>
      <c r="D5" s="25" t="s">
        <v>1</v>
      </c>
      <c r="E5" s="26" t="s">
        <v>2</v>
      </c>
    </row>
    <row r="6" spans="1:7" s="7" customFormat="1" ht="14.4" customHeight="1">
      <c r="A6" s="186"/>
      <c r="B6" s="741" t="s">
        <v>353</v>
      </c>
      <c r="C6" s="741" t="s">
        <v>92</v>
      </c>
      <c r="D6" s="743" t="s">
        <v>200</v>
      </c>
      <c r="E6" s="744"/>
      <c r="G6" s="5"/>
    </row>
    <row r="7" spans="1:7" s="7" customFormat="1" ht="99.6" customHeight="1">
      <c r="A7" s="186"/>
      <c r="B7" s="742"/>
      <c r="C7" s="741"/>
      <c r="D7" s="194" t="s">
        <v>199</v>
      </c>
      <c r="E7" s="195" t="s">
        <v>354</v>
      </c>
      <c r="G7" s="5"/>
    </row>
    <row r="8" spans="1:7">
      <c r="A8" s="187">
        <v>1</v>
      </c>
      <c r="B8" s="196" t="s">
        <v>35</v>
      </c>
      <c r="C8" s="360">
        <v>256891643.12399998</v>
      </c>
      <c r="D8" s="360"/>
      <c r="E8" s="361">
        <v>256891643.12399998</v>
      </c>
      <c r="F8" s="7"/>
    </row>
    <row r="9" spans="1:7">
      <c r="A9" s="187">
        <v>2</v>
      </c>
      <c r="B9" s="196" t="s">
        <v>36</v>
      </c>
      <c r="C9" s="360">
        <v>114939184.921</v>
      </c>
      <c r="D9" s="360"/>
      <c r="E9" s="361">
        <v>114939184.921</v>
      </c>
      <c r="F9" s="7"/>
    </row>
    <row r="10" spans="1:7">
      <c r="A10" s="187">
        <v>3</v>
      </c>
      <c r="B10" s="196" t="s">
        <v>37</v>
      </c>
      <c r="C10" s="360">
        <v>309106580.10099995</v>
      </c>
      <c r="D10" s="360"/>
      <c r="E10" s="361">
        <v>309106580.10099995</v>
      </c>
      <c r="F10" s="7"/>
    </row>
    <row r="11" spans="1:7">
      <c r="A11" s="187">
        <v>4</v>
      </c>
      <c r="B11" s="196" t="s">
        <v>38</v>
      </c>
      <c r="C11" s="360">
        <v>0</v>
      </c>
      <c r="D11" s="360"/>
      <c r="E11" s="361">
        <v>0</v>
      </c>
      <c r="F11" s="7"/>
    </row>
    <row r="12" spans="1:7">
      <c r="A12" s="187">
        <v>5</v>
      </c>
      <c r="B12" s="196" t="s">
        <v>39</v>
      </c>
      <c r="C12" s="360">
        <v>254580942.84</v>
      </c>
      <c r="D12" s="360"/>
      <c r="E12" s="361">
        <v>254580942.84</v>
      </c>
      <c r="F12" s="7"/>
    </row>
    <row r="13" spans="1:7">
      <c r="A13" s="187">
        <v>6.1</v>
      </c>
      <c r="B13" s="197" t="s">
        <v>40</v>
      </c>
      <c r="C13" s="362">
        <v>2385196089.8809962</v>
      </c>
      <c r="D13" s="360"/>
      <c r="E13" s="361">
        <v>2385196089.8809962</v>
      </c>
      <c r="F13" s="7"/>
    </row>
    <row r="14" spans="1:7">
      <c r="A14" s="187">
        <v>6.2</v>
      </c>
      <c r="B14" s="198" t="s">
        <v>41</v>
      </c>
      <c r="C14" s="362">
        <v>-130133356.02699901</v>
      </c>
      <c r="D14" s="360"/>
      <c r="E14" s="361">
        <v>-130133356.02699901</v>
      </c>
      <c r="F14" s="7"/>
    </row>
    <row r="15" spans="1:7">
      <c r="A15" s="187">
        <v>6</v>
      </c>
      <c r="B15" s="196" t="s">
        <v>42</v>
      </c>
      <c r="C15" s="360">
        <v>2255062733.8539972</v>
      </c>
      <c r="D15" s="360"/>
      <c r="E15" s="361">
        <v>2255062733.8539972</v>
      </c>
      <c r="F15" s="7"/>
    </row>
    <row r="16" spans="1:7">
      <c r="A16" s="187">
        <v>7</v>
      </c>
      <c r="B16" s="196" t="s">
        <v>43</v>
      </c>
      <c r="C16" s="360">
        <v>44427768.221000001</v>
      </c>
      <c r="D16" s="360"/>
      <c r="E16" s="361">
        <v>44427768.221000001</v>
      </c>
      <c r="F16" s="7"/>
    </row>
    <row r="17" spans="1:7">
      <c r="A17" s="187">
        <v>8</v>
      </c>
      <c r="B17" s="196" t="s">
        <v>198</v>
      </c>
      <c r="C17" s="360">
        <v>425528.44599999988</v>
      </c>
      <c r="D17" s="360"/>
      <c r="E17" s="361">
        <v>425528.44599999988</v>
      </c>
      <c r="F17" s="188"/>
      <c r="G17" s="29"/>
    </row>
    <row r="18" spans="1:7">
      <c r="A18" s="187">
        <v>9</v>
      </c>
      <c r="B18" s="196" t="s">
        <v>44</v>
      </c>
      <c r="C18" s="360">
        <v>106733.3</v>
      </c>
      <c r="D18" s="360">
        <v>106733</v>
      </c>
      <c r="E18" s="361">
        <v>0.30000000000291038</v>
      </c>
      <c r="F18" s="7"/>
      <c r="G18" s="29"/>
    </row>
    <row r="19" spans="1:7">
      <c r="A19" s="187">
        <v>10</v>
      </c>
      <c r="B19" s="196" t="s">
        <v>45</v>
      </c>
      <c r="C19" s="360">
        <v>241902895.56999999</v>
      </c>
      <c r="D19" s="360">
        <v>90531428.63000001</v>
      </c>
      <c r="E19" s="361">
        <v>151371466.94</v>
      </c>
      <c r="F19" s="7"/>
      <c r="G19" s="29"/>
    </row>
    <row r="20" spans="1:7">
      <c r="A20" s="187">
        <v>11</v>
      </c>
      <c r="B20" s="196" t="s">
        <v>46</v>
      </c>
      <c r="C20" s="360">
        <v>70752529.749000013</v>
      </c>
      <c r="D20" s="360"/>
      <c r="E20" s="361">
        <v>70752529.749000013</v>
      </c>
      <c r="F20" s="7"/>
    </row>
    <row r="21" spans="1:7" ht="27" thickBot="1">
      <c r="A21" s="116"/>
      <c r="B21" s="189" t="s">
        <v>356</v>
      </c>
      <c r="C21" s="138">
        <f>SUM(C8:C12, C15:C20)</f>
        <v>3548196540.125998</v>
      </c>
      <c r="D21" s="138">
        <f>SUM(D8:D12, D15:D20)</f>
        <v>90638161.63000001</v>
      </c>
      <c r="E21" s="199">
        <f>SUM(E8:E12, E15:E20)</f>
        <v>3457558378.4959979</v>
      </c>
    </row>
    <row r="22" spans="1:7">
      <c r="A22" s="5"/>
      <c r="B22" s="5"/>
      <c r="C22" s="5"/>
      <c r="D22" s="5"/>
      <c r="E22" s="5"/>
    </row>
    <row r="23" spans="1:7">
      <c r="A23" s="5"/>
      <c r="B23" s="5"/>
      <c r="C23" s="5"/>
      <c r="D23" s="5"/>
      <c r="E23" s="5"/>
    </row>
    <row r="25" spans="1:7" s="4" customFormat="1">
      <c r="B25" s="30"/>
      <c r="F25" s="5"/>
      <c r="G25" s="5"/>
    </row>
    <row r="26" spans="1:7" s="4" customFormat="1">
      <c r="B26" s="30"/>
      <c r="F26" s="5"/>
      <c r="G26" s="5"/>
    </row>
    <row r="27" spans="1:7" s="4" customFormat="1">
      <c r="B27" s="30"/>
      <c r="F27" s="5"/>
      <c r="G27" s="5"/>
    </row>
    <row r="28" spans="1:7" s="4" customFormat="1">
      <c r="B28" s="30"/>
      <c r="F28" s="5"/>
      <c r="G28" s="5"/>
    </row>
    <row r="29" spans="1:7" s="4" customFormat="1">
      <c r="B29" s="30"/>
      <c r="F29" s="5"/>
      <c r="G29" s="5"/>
    </row>
    <row r="30" spans="1:7" s="4" customFormat="1">
      <c r="B30" s="30"/>
      <c r="F30" s="5"/>
      <c r="G30" s="5"/>
    </row>
    <row r="31" spans="1:7" s="4" customFormat="1">
      <c r="B31" s="30"/>
      <c r="F31" s="5"/>
      <c r="G31" s="5"/>
    </row>
    <row r="32" spans="1:7" s="4" customFormat="1">
      <c r="B32" s="30"/>
      <c r="F32" s="5"/>
      <c r="G32" s="5"/>
    </row>
    <row r="33" spans="2:7" s="4" customFormat="1">
      <c r="B33" s="30"/>
      <c r="F33" s="5"/>
      <c r="G33" s="5"/>
    </row>
    <row r="34" spans="2:7" s="4" customFormat="1">
      <c r="B34" s="30"/>
      <c r="F34" s="5"/>
      <c r="G34" s="5"/>
    </row>
    <row r="35" spans="2:7" s="4" customFormat="1">
      <c r="B35" s="30"/>
      <c r="F35" s="5"/>
      <c r="G35" s="5"/>
    </row>
    <row r="36" spans="2:7" s="4" customFormat="1">
      <c r="B36" s="30"/>
      <c r="F36" s="5"/>
      <c r="G36" s="5"/>
    </row>
    <row r="37" spans="2:7" s="4" customFormat="1">
      <c r="B37" s="30"/>
      <c r="F37" s="5"/>
      <c r="G37" s="5"/>
    </row>
  </sheetData>
  <mergeCells count="4">
    <mergeCell ref="B6:B7"/>
    <mergeCell ref="C6:C7"/>
    <mergeCell ref="D6:E6"/>
    <mergeCell ref="B4:E4"/>
  </mergeCells>
  <pageMargins left="0.7" right="0.7" top="0.75" bottom="0.75" header="0.3" footer="0.3"/>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J37" sqref="J37"/>
      <selection pane="topRight" activeCell="J37" sqref="J37"/>
      <selection pane="bottomLeft" activeCell="J37" sqref="J37"/>
      <selection pane="bottomRight" activeCell="J37" sqref="J37"/>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"Liberty Bank"</v>
      </c>
    </row>
    <row r="2" spans="1:6" s="23" customFormat="1" ht="15.75" customHeight="1">
      <c r="A2" s="2" t="s">
        <v>31</v>
      </c>
      <c r="B2" s="348">
        <f>'1. key ratios '!B2</f>
        <v>44834</v>
      </c>
      <c r="C2" s="4"/>
      <c r="D2" s="4"/>
      <c r="E2" s="4"/>
      <c r="F2" s="4"/>
    </row>
    <row r="3" spans="1:6" s="23" customFormat="1" ht="15.75" customHeight="1">
      <c r="C3" s="4"/>
      <c r="D3" s="4"/>
      <c r="E3" s="4"/>
      <c r="F3" s="4"/>
    </row>
    <row r="4" spans="1:6" s="23" customFormat="1" ht="13.8" thickBot="1">
      <c r="A4" s="23" t="s">
        <v>85</v>
      </c>
      <c r="B4" s="190" t="s">
        <v>333</v>
      </c>
      <c r="C4" s="24" t="s">
        <v>73</v>
      </c>
      <c r="D4" s="4"/>
      <c r="E4" s="4"/>
      <c r="F4" s="4"/>
    </row>
    <row r="5" spans="1:6">
      <c r="A5" s="143">
        <v>1</v>
      </c>
      <c r="B5" s="191" t="s">
        <v>355</v>
      </c>
      <c r="C5" s="144">
        <f>'7. LI1 '!E21</f>
        <v>3457558378.4959979</v>
      </c>
    </row>
    <row r="6" spans="1:6" s="145" customFormat="1">
      <c r="A6" s="31">
        <v>2.1</v>
      </c>
      <c r="B6" s="140" t="s">
        <v>334</v>
      </c>
      <c r="C6" s="104">
        <v>215638674.680392</v>
      </c>
    </row>
    <row r="7" spans="1:6" s="15" customFormat="1" outlineLevel="1">
      <c r="A7" s="10">
        <v>2.2000000000000002</v>
      </c>
      <c r="B7" s="11" t="s">
        <v>335</v>
      </c>
      <c r="C7" s="146">
        <v>167401445</v>
      </c>
    </row>
    <row r="8" spans="1:6" s="15" customFormat="1">
      <c r="A8" s="10">
        <v>3</v>
      </c>
      <c r="B8" s="141" t="s">
        <v>336</v>
      </c>
      <c r="C8" s="147">
        <f>SUM(C5:C7)</f>
        <v>3840598498.1763897</v>
      </c>
    </row>
    <row r="9" spans="1:6" s="145" customFormat="1">
      <c r="A9" s="31">
        <v>4</v>
      </c>
      <c r="B9" s="33" t="s">
        <v>87</v>
      </c>
      <c r="C9" s="104">
        <v>43933720.989347525</v>
      </c>
    </row>
    <row r="10" spans="1:6" s="15" customFormat="1" outlineLevel="1">
      <c r="A10" s="10">
        <v>5.0999999999999996</v>
      </c>
      <c r="B10" s="11" t="s">
        <v>337</v>
      </c>
      <c r="C10" s="146">
        <v>-149928633.06015599</v>
      </c>
    </row>
    <row r="11" spans="1:6" s="15" customFormat="1" outlineLevel="1">
      <c r="A11" s="10">
        <v>5.2</v>
      </c>
      <c r="B11" s="11" t="s">
        <v>338</v>
      </c>
      <c r="C11" s="146">
        <v>-156637820.22999999</v>
      </c>
    </row>
    <row r="12" spans="1:6" s="15" customFormat="1">
      <c r="A12" s="10">
        <v>6</v>
      </c>
      <c r="B12" s="139" t="s">
        <v>482</v>
      </c>
      <c r="C12" s="146"/>
    </row>
    <row r="13" spans="1:6" s="15" customFormat="1" ht="13.8" thickBot="1">
      <c r="A13" s="12">
        <v>7</v>
      </c>
      <c r="B13" s="142" t="s">
        <v>284</v>
      </c>
      <c r="C13" s="148">
        <f>SUM(C8:C12)</f>
        <v>3577965765.8755813</v>
      </c>
    </row>
    <row r="15" spans="1:6" ht="26.4">
      <c r="A15" s="160"/>
      <c r="B15" s="16" t="s">
        <v>483</v>
      </c>
    </row>
    <row r="16" spans="1:6">
      <c r="A16" s="160"/>
      <c r="B16" s="160"/>
    </row>
    <row r="17" spans="1:5" ht="13.8">
      <c r="A17" s="155"/>
      <c r="B17" s="156"/>
      <c r="C17" s="160"/>
      <c r="D17" s="160"/>
      <c r="E17" s="160"/>
    </row>
    <row r="18" spans="1:5" ht="14.4">
      <c r="A18" s="161"/>
      <c r="B18" s="162"/>
      <c r="C18" s="160"/>
      <c r="D18" s="160"/>
      <c r="E18" s="160"/>
    </row>
    <row r="19" spans="1:5" ht="13.8">
      <c r="A19" s="163"/>
      <c r="B19" s="157"/>
      <c r="C19" s="160"/>
      <c r="D19" s="160"/>
      <c r="E19" s="160"/>
    </row>
    <row r="20" spans="1:5" ht="13.8">
      <c r="A20" s="164"/>
      <c r="B20" s="158"/>
      <c r="C20" s="160"/>
      <c r="D20" s="160"/>
      <c r="E20" s="160"/>
    </row>
    <row r="21" spans="1:5" ht="13.8">
      <c r="A21" s="164"/>
      <c r="B21" s="162"/>
      <c r="C21" s="160"/>
      <c r="D21" s="160"/>
      <c r="E21" s="160"/>
    </row>
    <row r="22" spans="1:5" ht="13.8">
      <c r="A22" s="163"/>
      <c r="B22" s="159"/>
      <c r="C22" s="160"/>
      <c r="D22" s="160"/>
      <c r="E22" s="160"/>
    </row>
    <row r="23" spans="1:5" ht="13.8">
      <c r="A23" s="164"/>
      <c r="B23" s="158"/>
      <c r="C23" s="160"/>
      <c r="D23" s="160"/>
      <c r="E23" s="160"/>
    </row>
    <row r="24" spans="1:5" ht="13.8">
      <c r="A24" s="164"/>
      <c r="B24" s="158"/>
      <c r="C24" s="160"/>
      <c r="D24" s="160"/>
      <c r="E24" s="160"/>
    </row>
    <row r="25" spans="1:5" ht="13.8">
      <c r="A25" s="164"/>
      <c r="B25" s="165"/>
      <c r="C25" s="160"/>
      <c r="D25" s="160"/>
      <c r="E25" s="160"/>
    </row>
    <row r="26" spans="1:5" ht="13.8">
      <c r="A26" s="164"/>
      <c r="B26" s="162"/>
      <c r="C26" s="160"/>
      <c r="D26" s="160"/>
      <c r="E26" s="160"/>
    </row>
    <row r="27" spans="1:5">
      <c r="A27" s="160"/>
      <c r="B27" s="166"/>
      <c r="C27" s="160"/>
      <c r="D27" s="160"/>
      <c r="E27" s="160"/>
    </row>
    <row r="28" spans="1:5">
      <c r="A28" s="160"/>
      <c r="B28" s="166"/>
      <c r="C28" s="160"/>
      <c r="D28" s="160"/>
      <c r="E28" s="160"/>
    </row>
    <row r="29" spans="1:5">
      <c r="A29" s="160"/>
      <c r="B29" s="166"/>
      <c r="C29" s="160"/>
      <c r="D29" s="160"/>
      <c r="E29" s="160"/>
    </row>
    <row r="30" spans="1:5">
      <c r="A30" s="160"/>
      <c r="B30" s="166"/>
      <c r="C30" s="160"/>
      <c r="D30" s="160"/>
      <c r="E30" s="160"/>
    </row>
    <row r="31" spans="1:5">
      <c r="A31" s="160"/>
      <c r="B31" s="166"/>
      <c r="C31" s="160"/>
      <c r="D31" s="160"/>
      <c r="E31" s="160"/>
    </row>
    <row r="32" spans="1:5">
      <c r="A32" s="160"/>
      <c r="B32" s="166"/>
      <c r="C32" s="160"/>
      <c r="D32" s="160"/>
      <c r="E32" s="160"/>
    </row>
    <row r="33" spans="1:5">
      <c r="A33" s="160"/>
      <c r="B33" s="166"/>
      <c r="C33" s="160"/>
      <c r="D33" s="160"/>
      <c r="E33" s="160"/>
    </row>
  </sheetData>
  <pageMargins left="0.7" right="0.7" top="0.75" bottom="0.75" header="0.3" footer="0.3"/>
  <pageSetup paperSize="9" scale="57"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ViVobnkYh6XeT9sqNGfNR2B33O6bAOrrBkGjeFn6GAU=</DigestValue>
    </Reference>
    <Reference Type="http://www.w3.org/2000/09/xmldsig#Object" URI="#idOfficeObject">
      <DigestMethod Algorithm="http://www.w3.org/2001/04/xmlenc#sha256"/>
      <DigestValue>RN4OIMZdG7GvzSIcLmtKh9h2UUxvXERMvWDDoz9PVi4=</DigestValue>
    </Reference>
    <Reference Type="http://uri.etsi.org/01903#SignedProperties" URI="#idSignedProperties">
      <Transforms>
        <Transform Algorithm="http://www.w3.org/TR/2001/REC-xml-c14n-20010315"/>
      </Transforms>
      <DigestMethod Algorithm="http://www.w3.org/2001/04/xmlenc#sha256"/>
      <DigestValue>B0Z+Qi1YRxjUG6U3WHTO49F3y3a6Nd95NV4tGyfdMdA=</DigestValue>
    </Reference>
  </SignedInfo>
  <SignatureValue>KkczKy60ieDPy1fUpkOKrYHJdVvISYzallpYIwcsrJ1vGwrPwLA75R7INtXQdlXq/8KFfQh/rKTl
ku9LahQ2hlkcRDcdLi7XVch5QIuCewMYDJMu2ChN3NJI7DD0KoQvKaQp37i4JF6zvZ29Odn3s6O/
DHkoOl3plMKC0FkLPTk2EAcwRDqbf4EM4mLhrxbNo//gpyo6HQA8zgZa72MH07ZLJxUzSY6Dtwyv
RXcBIGGOKZ8id6Af60Jwb9ApVoU2mBA5V1NAu7o/v1kGGTyANsYxKKxbDGUKjordX/qOfBSUUluq
vy8jyDQDeMdNehj5MQsksp82A+6hPGrpW4bJSw==</SignatureValue>
  <KeyInfo>
    <X509Data>
      <X509Certificate>MIIGQjCCBSqgAwIBAgIKOn6eJwADAAIBWTANBgkqhkiG9w0BAQsFADBKMRIwEAYKCZImiZPyLGQBGRYCZ2UxEzARBgoJkiaJk/IsZAEZFgNuYmcxHzAdBgNVBAMTFk5CRyBDbGFzcyAyIElOVCBTdWIgQ0EwHhcNMjExMjIyMTExNTM3WhcNMjMxMjIyMTExNTM3WjBAMRgwFgYDVQQKEw9KU0MgTGliZXR5IEJhbmsxJDAiBgNVBAMTG0JMQiAtIFZha2h0YW5nIEJhYnVuYXNodmlsaTCCASIwDQYJKoZIhvcNAQEBBQADggEPADCCAQoCggEBANyuHSUxKJTwwcfsjkMI0gYutOafbUX7aCogdRK4+LH2mxoMQldS2SK4ou1++u+pE3m3ievvC7yng68JoezFFHHmzRspmEWlW7OnNH3zPzBx99ySvIrtYPh2jLXK72hJr+gr1ME+tciCP9BgishijwNmbFzsxFxYGtw5duZH+p38h+k5OawOjWEzWsGm0+g4MqSgT3MNnTpuCTVgr9Uo0U1HjJhQ784sMkZ43Qs/p819tjmV+87MbSfzMKKP/l/f+Z2Fp9BNJR/0zjw1zi6zkGqzIZeJl8vzW81HPrk75IwRCa3BprpmMMtEmmJUSsaxUAVDlVUpLMQL3VAADOMrZlUCAwEAAaOCAzIwggMuMDwGCSsGAQQBgjcVBwQvMC0GJSsGAQQBgjcVCOayYION9USGgZkJg7ihSoO+hHEEg8SRM4SDiF0CAWQCASMwHQYDVR0lBBYwFAYIKwYBBQUHAwIGCCsGAQUFBwMEMAsGA1UdDwQEAwIHgDAnBgkrBgEEAYI3FQoEGjAYMAoGCCsGAQUFBwMCMAoGCCsGAQUFBwMEMB0GA1UdDgQWBBQbTqosdHoBZ5EWiNkD/3FfgwZF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I135fNK10DAwJc6+EIAH4GvaCS+/GWsI/kl7Vy0cFLeZrXonWVXYv1ckEoSLHbM04CM2ZavvrpJOaP7lQIsHG6bycsMXvkp5G7IRCsU3A7PVTlphRljjsYyNC4YdFrSje/B9yf45N0OxekjqAzUFoHgxQi5mwqsTgCOKAD9RQsEshQrPh69OLyJdjjZSDACGwY2hkYrhvuMB+B8/20atwpNO5OSkRt/7XuKW0vwqad2cTjWbUsp/odAg2jNWzRNTZkyN/EHDfrTXj5ubNTiNTD4ITg87cokFIl2G7l3ogLzj67H/ibMjbSQ12vikMzKu6nug1gIJ6P2nNJ810xCiw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xz7Sj9ZoiRXbNvexRxx5/HjTI44/Jiix0KQ6wXPX5o4=</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i1H/KDFjJcYFnRoG/vQAPO15syS6bTWL9W8sSlcyte0=</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i1H/KDFjJcYFnRoG/vQAPO15syS6bTWL9W8sSlcyte0=</DigestValue>
      </Reference>
      <Reference URI="/xl/printerSettings/printerSettings17.bin?ContentType=application/vnd.openxmlformats-officedocument.spreadsheetml.printerSettings">
        <DigestMethod Algorithm="http://www.w3.org/2001/04/xmlenc#sha256"/>
        <DigestValue>i1H/KDFjJcYFnRoG/vQAPO15syS6bTWL9W8sSlcyte0=</DigestValue>
      </Reference>
      <Reference URI="/xl/printerSettings/printerSettings18.bin?ContentType=application/vnd.openxmlformats-officedocument.spreadsheetml.printerSettings">
        <DigestMethod Algorithm="http://www.w3.org/2001/04/xmlenc#sha256"/>
        <DigestValue>i1H/KDFjJcYFnRoG/vQAPO15syS6bTWL9W8sSlcyte0=</DigestValue>
      </Reference>
      <Reference URI="/xl/printerSettings/printerSettings19.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i1H/KDFjJcYFnRoG/vQAPO15syS6bTWL9W8sSlcyte0=</DigestValue>
      </Reference>
      <Reference URI="/xl/printerSettings/printerSettings25.bin?ContentType=application/vnd.openxmlformats-officedocument.spreadsheetml.printerSettings">
        <DigestMethod Algorithm="http://www.w3.org/2001/04/xmlenc#sha256"/>
        <DigestValue>JXWIrlKFv8dBdHgbBsxByPOLyWdHbFirDhO9WCuSqUU=</DigestValue>
      </Reference>
      <Reference URI="/xl/printerSettings/printerSettings26.bin?ContentType=application/vnd.openxmlformats-officedocument.spreadsheetml.printerSettings">
        <DigestMethod Algorithm="http://www.w3.org/2001/04/xmlenc#sha256"/>
        <DigestValue>JXWIrlKFv8dBdHgbBsxByPOLyWdHbFirDhO9WCuSqUU=</DigestValue>
      </Reference>
      <Reference URI="/xl/printerSettings/printerSettings27.bin?ContentType=application/vnd.openxmlformats-officedocument.spreadsheetml.printerSettings">
        <DigestMethod Algorithm="http://www.w3.org/2001/04/xmlenc#sha256"/>
        <DigestValue>JXWIrlKFv8dBdHgbBsxByPOLyWdHbFirDhO9WCuSqUU=</DigestValue>
      </Reference>
      <Reference URI="/xl/printerSettings/printerSettings28.bin?ContentType=application/vnd.openxmlformats-officedocument.spreadsheetml.printerSettings">
        <DigestMethod Algorithm="http://www.w3.org/2001/04/xmlenc#sha256"/>
        <DigestValue>JXWIrlKFv8dBdHgbBsxByPOLyWdHbFirDhO9WCuSqUU=</DigestValue>
      </Reference>
      <Reference URI="/xl/printerSettings/printerSettings29.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i1H/KDFjJcYFnRoG/vQAPO15syS6bTWL9W8sSlcyte0=</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V3b2PvXM3FugIs+QzL3zojeJ103vJGd9dAlivOS0BwM=</DigestValue>
      </Reference>
      <Reference URI="/xl/styles.xml?ContentType=application/vnd.openxmlformats-officedocument.spreadsheetml.styles+xml">
        <DigestMethod Algorithm="http://www.w3.org/2001/04/xmlenc#sha256"/>
        <DigestValue>2PQllGmKmXdnvgeUGGsg43+DZnzix3sxlh7ok82jLYE=</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6hoGtpigZeg8nRflPPugGKZ5R8rPhc8vzcANvy++efQ=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Mc+yTCBzlI8L0/QtmK/F1TnzeKxRxYUyFmUoGIWJU18=</DigestValue>
      </Reference>
      <Reference URI="/xl/worksheets/sheet10.xml?ContentType=application/vnd.openxmlformats-officedocument.spreadsheetml.worksheet+xml">
        <DigestMethod Algorithm="http://www.w3.org/2001/04/xmlenc#sha256"/>
        <DigestValue>3A0W5WaUekh6/cYnH5qFEsKycMK9gNBinV7XH3jeGrM=</DigestValue>
      </Reference>
      <Reference URI="/xl/worksheets/sheet11.xml?ContentType=application/vnd.openxmlformats-officedocument.spreadsheetml.worksheet+xml">
        <DigestMethod Algorithm="http://www.w3.org/2001/04/xmlenc#sha256"/>
        <DigestValue>qUu8rxKz9OeT58SQrQKd6a+kZ2wcHEGHg5aByMEfjgo=</DigestValue>
      </Reference>
      <Reference URI="/xl/worksheets/sheet12.xml?ContentType=application/vnd.openxmlformats-officedocument.spreadsheetml.worksheet+xml">
        <DigestMethod Algorithm="http://www.w3.org/2001/04/xmlenc#sha256"/>
        <DigestValue>n3Uh0cv34X5ydolcsqqJKZ/t4KkJJdZ5zmH8kg3nVO0=</DigestValue>
      </Reference>
      <Reference URI="/xl/worksheets/sheet13.xml?ContentType=application/vnd.openxmlformats-officedocument.spreadsheetml.worksheet+xml">
        <DigestMethod Algorithm="http://www.w3.org/2001/04/xmlenc#sha256"/>
        <DigestValue>h2AllJ3kIW4xub1Nm8ib5R00xKQfiSJY0r3DRizvZP4=</DigestValue>
      </Reference>
      <Reference URI="/xl/worksheets/sheet14.xml?ContentType=application/vnd.openxmlformats-officedocument.spreadsheetml.worksheet+xml">
        <DigestMethod Algorithm="http://www.w3.org/2001/04/xmlenc#sha256"/>
        <DigestValue>zF2kdbGdT9bdTIedF6+OIT35oqm1+O2hzNCIF7FXviI=</DigestValue>
      </Reference>
      <Reference URI="/xl/worksheets/sheet15.xml?ContentType=application/vnd.openxmlformats-officedocument.spreadsheetml.worksheet+xml">
        <DigestMethod Algorithm="http://www.w3.org/2001/04/xmlenc#sha256"/>
        <DigestValue>i46I8++fN2gJCpUZS6kzDJW8xUWo6u/q0mpB6uZEVA8=</DigestValue>
      </Reference>
      <Reference URI="/xl/worksheets/sheet16.xml?ContentType=application/vnd.openxmlformats-officedocument.spreadsheetml.worksheet+xml">
        <DigestMethod Algorithm="http://www.w3.org/2001/04/xmlenc#sha256"/>
        <DigestValue>FNEDO1ByPmP+ONpFCKy+ixBYFPE0JIKh8LsYI4Un8bU=</DigestValue>
      </Reference>
      <Reference URI="/xl/worksheets/sheet17.xml?ContentType=application/vnd.openxmlformats-officedocument.spreadsheetml.worksheet+xml">
        <DigestMethod Algorithm="http://www.w3.org/2001/04/xmlenc#sha256"/>
        <DigestValue>RNRNHA0iXQXzm+1oL0OXCYiA99CDyRDVuOkJbuRNjB8=</DigestValue>
      </Reference>
      <Reference URI="/xl/worksheets/sheet18.xml?ContentType=application/vnd.openxmlformats-officedocument.spreadsheetml.worksheet+xml">
        <DigestMethod Algorithm="http://www.w3.org/2001/04/xmlenc#sha256"/>
        <DigestValue>/klfC5XW31FFd7Sj4sVIP7XOZwLoW8xDJp5Z3Q/dL6E=</DigestValue>
      </Reference>
      <Reference URI="/xl/worksheets/sheet19.xml?ContentType=application/vnd.openxmlformats-officedocument.spreadsheetml.worksheet+xml">
        <DigestMethod Algorithm="http://www.w3.org/2001/04/xmlenc#sha256"/>
        <DigestValue>0Lp2sWE1lMrwb2SFZsxp7nP3l2SFSKaKJ5w+dbVCvbs=</DigestValue>
      </Reference>
      <Reference URI="/xl/worksheets/sheet2.xml?ContentType=application/vnd.openxmlformats-officedocument.spreadsheetml.worksheet+xml">
        <DigestMethod Algorithm="http://www.w3.org/2001/04/xmlenc#sha256"/>
        <DigestValue>cWB5V6YB/+T2tkgEzQae1TQ0cfg6X/P251g/LfidDjY=</DigestValue>
      </Reference>
      <Reference URI="/xl/worksheets/sheet20.xml?ContentType=application/vnd.openxmlformats-officedocument.spreadsheetml.worksheet+xml">
        <DigestMethod Algorithm="http://www.w3.org/2001/04/xmlenc#sha256"/>
        <DigestValue>rGUkwEr/ctiya69QONFaTFxaqPk6HWlt9wKEkR7iHak=</DigestValue>
      </Reference>
      <Reference URI="/xl/worksheets/sheet21.xml?ContentType=application/vnd.openxmlformats-officedocument.spreadsheetml.worksheet+xml">
        <DigestMethod Algorithm="http://www.w3.org/2001/04/xmlenc#sha256"/>
        <DigestValue>8SZY7gsDcHinfCieIllgLxLffwYbaNj1v7X9g+ioVOY=</DigestValue>
      </Reference>
      <Reference URI="/xl/worksheets/sheet22.xml?ContentType=application/vnd.openxmlformats-officedocument.spreadsheetml.worksheet+xml">
        <DigestMethod Algorithm="http://www.w3.org/2001/04/xmlenc#sha256"/>
        <DigestValue>uDQRBvZFyM0V1iwOg4q1Mtky3Cbt1GikyVna84vdLRY=</DigestValue>
      </Reference>
      <Reference URI="/xl/worksheets/sheet23.xml?ContentType=application/vnd.openxmlformats-officedocument.spreadsheetml.worksheet+xml">
        <DigestMethod Algorithm="http://www.w3.org/2001/04/xmlenc#sha256"/>
        <DigestValue>JjqgmHflDNaOki+2kKWKgSmNsTIERkg3teqDLYEovuw=</DigestValue>
      </Reference>
      <Reference URI="/xl/worksheets/sheet24.xml?ContentType=application/vnd.openxmlformats-officedocument.spreadsheetml.worksheet+xml">
        <DigestMethod Algorithm="http://www.w3.org/2001/04/xmlenc#sha256"/>
        <DigestValue>bRr3NoeeOU78L2al/DGxRSNpSJNocAdXEfpJlhZEO0A=</DigestValue>
      </Reference>
      <Reference URI="/xl/worksheets/sheet25.xml?ContentType=application/vnd.openxmlformats-officedocument.spreadsheetml.worksheet+xml">
        <DigestMethod Algorithm="http://www.w3.org/2001/04/xmlenc#sha256"/>
        <DigestValue>l/chClASR22FTPLyyZJJElVEA/Z8bwOVyrL4UZps4v4=</DigestValue>
      </Reference>
      <Reference URI="/xl/worksheets/sheet26.xml?ContentType=application/vnd.openxmlformats-officedocument.spreadsheetml.worksheet+xml">
        <DigestMethod Algorithm="http://www.w3.org/2001/04/xmlenc#sha256"/>
        <DigestValue>TklAs5oeo5f84fqjphtUw7s8roO4Y8WYrx2V42nWV+I=</DigestValue>
      </Reference>
      <Reference URI="/xl/worksheets/sheet27.xml?ContentType=application/vnd.openxmlformats-officedocument.spreadsheetml.worksheet+xml">
        <DigestMethod Algorithm="http://www.w3.org/2001/04/xmlenc#sha256"/>
        <DigestValue>0f63xOKseGxiUXtjKc1ySBJnfmhS2ceibY7kyGhk9Kg=</DigestValue>
      </Reference>
      <Reference URI="/xl/worksheets/sheet28.xml?ContentType=application/vnd.openxmlformats-officedocument.spreadsheetml.worksheet+xml">
        <DigestMethod Algorithm="http://www.w3.org/2001/04/xmlenc#sha256"/>
        <DigestValue>wUs0pfYe8tw8UVD4fZSXic/2ioRsn6a8TufgjmrEBQ0=</DigestValue>
      </Reference>
      <Reference URI="/xl/worksheets/sheet29.xml?ContentType=application/vnd.openxmlformats-officedocument.spreadsheetml.worksheet+xml">
        <DigestMethod Algorithm="http://www.w3.org/2001/04/xmlenc#sha256"/>
        <DigestValue>AYkDvAJqy4YplM3XB1tfzwXv+TwhGQ51kGTyiT0uTqg=</DigestValue>
      </Reference>
      <Reference URI="/xl/worksheets/sheet3.xml?ContentType=application/vnd.openxmlformats-officedocument.spreadsheetml.worksheet+xml">
        <DigestMethod Algorithm="http://www.w3.org/2001/04/xmlenc#sha256"/>
        <DigestValue>6AMgRt7wbTv0lrh8Fcvx+s9cq6og2AOeoKjeJcY6chA=</DigestValue>
      </Reference>
      <Reference URI="/xl/worksheets/sheet4.xml?ContentType=application/vnd.openxmlformats-officedocument.spreadsheetml.worksheet+xml">
        <DigestMethod Algorithm="http://www.w3.org/2001/04/xmlenc#sha256"/>
        <DigestValue>jlP9d7VjV9Cos+F/4zGLXnROA2O9wRRU9qdIx43txZ8=</DigestValue>
      </Reference>
      <Reference URI="/xl/worksheets/sheet5.xml?ContentType=application/vnd.openxmlformats-officedocument.spreadsheetml.worksheet+xml">
        <DigestMethod Algorithm="http://www.w3.org/2001/04/xmlenc#sha256"/>
        <DigestValue>+GS/HURiBLfAcC64uYWsFKuxq/7lf2bUU5WXCW9+0Kw=</DigestValue>
      </Reference>
      <Reference URI="/xl/worksheets/sheet6.xml?ContentType=application/vnd.openxmlformats-officedocument.spreadsheetml.worksheet+xml">
        <DigestMethod Algorithm="http://www.w3.org/2001/04/xmlenc#sha256"/>
        <DigestValue>zBxq1/lXvORLA5+E1nl2GP162odHh/IK/a0N03XCLMk=</DigestValue>
      </Reference>
      <Reference URI="/xl/worksheets/sheet7.xml?ContentType=application/vnd.openxmlformats-officedocument.spreadsheetml.worksheet+xml">
        <DigestMethod Algorithm="http://www.w3.org/2001/04/xmlenc#sha256"/>
        <DigestValue>I+2JHtfcVsg7QYbPiYOUBtKUnaK1fKsfErYcF++oZZk=</DigestValue>
      </Reference>
      <Reference URI="/xl/worksheets/sheet8.xml?ContentType=application/vnd.openxmlformats-officedocument.spreadsheetml.worksheet+xml">
        <DigestMethod Algorithm="http://www.w3.org/2001/04/xmlenc#sha256"/>
        <DigestValue>8kCH7mN1QzTiIZDbK3iuich9K/0G+Gi2OLYfmIOTgF0=</DigestValue>
      </Reference>
      <Reference URI="/xl/worksheets/sheet9.xml?ContentType=application/vnd.openxmlformats-officedocument.spreadsheetml.worksheet+xml">
        <DigestMethod Algorithm="http://www.w3.org/2001/04/xmlenc#sha256"/>
        <DigestValue>KcUV3zTHvzn2PYUBlQ9KUs/FZu2dtTTz/lfTl9i0aYY=</DigestValue>
      </Reference>
    </Manifest>
    <SignatureProperties>
      <SignatureProperty Id="idSignatureTime" Target="#idPackageSignature">
        <mdssi:SignatureTime xmlns:mdssi="http://schemas.openxmlformats.org/package/2006/digital-signature">
          <mdssi:Format>YYYY-MM-DDThh:mm:ssTZD</mdssi:Format>
          <mdssi:Value>2022-10-31T14:59:21Z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2022-10-31T14:59:21Z</xd:SigningTime>
          <xd:SigningCertificate>
            <xd:Cert>
              <xd:CertDigest>
                <DigestMethod Algorithm="http://www.w3.org/2001/04/xmlenc#sha256"/>
                <DigestValue>7KERUnivDZR11aSRZd56anpQdD8zkZBizm72jymzNBs=</DigestValue>
              </xd:CertDigest>
              <xd:IssuerSerial>
                <X509IssuerName>CN=NBG Class 2 INT Sub CA, DC=nbg, DC=ge</X509IssuerName>
                <X509SerialNumber>276232941837121795260761</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vVc+5ihVI6fAYvRL5OTtJgyQMa4gogvirt2BkWMcQSs=</DigestValue>
    </Reference>
    <Reference Type="http://www.w3.org/2000/09/xmldsig#Object" URI="#idOfficeObject">
      <DigestMethod Algorithm="http://www.w3.org/2001/04/xmlenc#sha256"/>
      <DigestValue>RN4OIMZdG7GvzSIcLmtKh9h2UUxvXERMvWDDoz9PVi4=</DigestValue>
    </Reference>
    <Reference Type="http://uri.etsi.org/01903#SignedProperties" URI="#idSignedProperties">
      <Transforms>
        <Transform Algorithm="http://www.w3.org/TR/2001/REC-xml-c14n-20010315"/>
      </Transforms>
      <DigestMethod Algorithm="http://www.w3.org/2001/04/xmlenc#sha256"/>
      <DigestValue>9SglvxziemgF4ubKZ5Tal8aH54ZSA2lStTVviFv4O10=</DigestValue>
    </Reference>
  </SignedInfo>
  <SignatureValue>vJ+N4HnQnAX1MXxbb+O37n4VyUoD9W6BMBq+dXQmOtYyvBJ407zjwazIp5tCE7NFfSwdVggyP8ya
PS/8+dBWALOv8vfBGJ34TNQIN8wiKCCjcaLbClW8anigaAj8O9v/EmpbouT4LM9zUFc2PR6NilfE
45xDOjU3LQ01mqt1zTNtrL4UPHnK7JojbPkymqyEqk6zmt0zupqehoKLyPkEAuHOj57qPHeTOqwJ
xSdiBd3/IWuiuwhqOL5fd/5B3o4+VFJHch41md1KtYDmczX/cleMuKNZ75GEr1PWRPhIUH4mG5QT
XRofQdB7SxHGcEDpLgQKXuf0/onmJ+IF2ktn1g==</SignatureValue>
  <KeyInfo>
    <X509Data>
      <X509Certificate>MIIGPjCCBSagAwIBAgIKEeuhugADAAHaDTANBgkqhkiG9w0BAQsFADBKMRIwEAYKCZImiZPyLGQBGRYCZ2UxEzARBgoJkiaJk/IsZAEZFgNuYmcxHzAdBgNVBAMTFk5CRyBDbGFzcyAyIElOVCBTdWIgQ0EwHhcNMjEwNTEzMTA1NzQ1WhcNMjMwNTEzMTA1NzQ1WjA8MRgwFgYDVQQKEw9KU0MgTGliZXR5IEJhbmsxIDAeBgNVBAMTF0JMQiAtIEFtaXJhbiBOYWthc2hpZHplMIIBIjANBgkqhkiG9w0BAQEFAAOCAQ8AMIIBCgKCAQEA0yP2AMCB3MbGB5lNpuUV72sLxXqPY/Rdl7a1ZKJj1a53XyVEaWu2PbBc2FWSLIMaRkT+BxavEym3a72Y987f1Dc14GMWxKVVpEMetJauIW52+am4WV/uCSIKyNL4UmJ+CIrdieehX9hRCYApayxDFRgoi+LlN4Oou7rZuqArltenDqKqEDTcZmgY+nJUsvbnd+Q3S7KNwEw7TZcAlX0ysbXQEM59z1N6o+QQi+/U/gqHYzF8zKoXDym5PzhZmBrtgeE0QH/O2WKcF7qfUhWU8YL0i9gMRkdOB57q09P26p/qHwI09zpbb51PHFtJ/x2ad7zXgCtEWBEKEAv2GJ1UywIDAQABo4IDMjCCAy4wPAYJKwYBBAGCNxUHBC8wLQYlKwYBBAGCNxUI5rJgg431RIaBmQmDuKFKg76EcQSDxJEzhIOIXQIBZAIBIzAdBgNVHSUEFjAUBggrBgEFBQcDAgYIKwYBBQUHAwQwCwYDVR0PBAQDAgeAMCcGCSsGAQQBgjcVCgQaMBgwCgYIKwYBBQUHAwIwCgYIKwYBBQUHAwQwHQYDVR0OBBYEFFh95b3J7Jq1+St6vcjZXvlFX6+E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m6xh4yadqiflQAbDQDCdPjSAapdOSBQDnpqleNeZ/RnbGFHV6HhfsXS+douTE+YDV4WG5IYIxPZnJ1hds6e5FwxcEc6/FW/M1S1cg6skBfnEH1rtp66VtMGI5S4GahuFdpRXc8jtrjMOEmJ1xKYGPXzhG9+CB5HzP/MbSZjNyYSVnxhJll+0jCtFnJvwlqlJxbiae7ITUlaA81zItUmGRLk0inkDQcDj4TpMYq5rwkNEgBt4NiWdjknvS6hgxvW8cTM/DonnNYa0EX4MHU39OkIU2Arihg/hVSwDsEhiJu3Y6aqFaL16V4PjvrZ1K2AMjpB2Hn4sGqdman5RZKN8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xz7Sj9ZoiRXbNvexRxx5/HjTI44/Jiix0KQ6wXPX5o4=</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i1H/KDFjJcYFnRoG/vQAPO15syS6bTWL9W8sSlcyte0=</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i1H/KDFjJcYFnRoG/vQAPO15syS6bTWL9W8sSlcyte0=</DigestValue>
      </Reference>
      <Reference URI="/xl/printerSettings/printerSettings17.bin?ContentType=application/vnd.openxmlformats-officedocument.spreadsheetml.printerSettings">
        <DigestMethod Algorithm="http://www.w3.org/2001/04/xmlenc#sha256"/>
        <DigestValue>i1H/KDFjJcYFnRoG/vQAPO15syS6bTWL9W8sSlcyte0=</DigestValue>
      </Reference>
      <Reference URI="/xl/printerSettings/printerSettings18.bin?ContentType=application/vnd.openxmlformats-officedocument.spreadsheetml.printerSettings">
        <DigestMethod Algorithm="http://www.w3.org/2001/04/xmlenc#sha256"/>
        <DigestValue>i1H/KDFjJcYFnRoG/vQAPO15syS6bTWL9W8sSlcyte0=</DigestValue>
      </Reference>
      <Reference URI="/xl/printerSettings/printerSettings19.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i1H/KDFjJcYFnRoG/vQAPO15syS6bTWL9W8sSlcyte0=</DigestValue>
      </Reference>
      <Reference URI="/xl/printerSettings/printerSettings25.bin?ContentType=application/vnd.openxmlformats-officedocument.spreadsheetml.printerSettings">
        <DigestMethod Algorithm="http://www.w3.org/2001/04/xmlenc#sha256"/>
        <DigestValue>JXWIrlKFv8dBdHgbBsxByPOLyWdHbFirDhO9WCuSqUU=</DigestValue>
      </Reference>
      <Reference URI="/xl/printerSettings/printerSettings26.bin?ContentType=application/vnd.openxmlformats-officedocument.spreadsheetml.printerSettings">
        <DigestMethod Algorithm="http://www.w3.org/2001/04/xmlenc#sha256"/>
        <DigestValue>JXWIrlKFv8dBdHgbBsxByPOLyWdHbFirDhO9WCuSqUU=</DigestValue>
      </Reference>
      <Reference URI="/xl/printerSettings/printerSettings27.bin?ContentType=application/vnd.openxmlformats-officedocument.spreadsheetml.printerSettings">
        <DigestMethod Algorithm="http://www.w3.org/2001/04/xmlenc#sha256"/>
        <DigestValue>JXWIrlKFv8dBdHgbBsxByPOLyWdHbFirDhO9WCuSqUU=</DigestValue>
      </Reference>
      <Reference URI="/xl/printerSettings/printerSettings28.bin?ContentType=application/vnd.openxmlformats-officedocument.spreadsheetml.printerSettings">
        <DigestMethod Algorithm="http://www.w3.org/2001/04/xmlenc#sha256"/>
        <DigestValue>JXWIrlKFv8dBdHgbBsxByPOLyWdHbFirDhO9WCuSqUU=</DigestValue>
      </Reference>
      <Reference URI="/xl/printerSettings/printerSettings29.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i1H/KDFjJcYFnRoG/vQAPO15syS6bTWL9W8sSlcyte0=</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V3b2PvXM3FugIs+QzL3zojeJ103vJGd9dAlivOS0BwM=</DigestValue>
      </Reference>
      <Reference URI="/xl/styles.xml?ContentType=application/vnd.openxmlformats-officedocument.spreadsheetml.styles+xml">
        <DigestMethod Algorithm="http://www.w3.org/2001/04/xmlenc#sha256"/>
        <DigestValue>2PQllGmKmXdnvgeUGGsg43+DZnzix3sxlh7ok82jLYE=</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6hoGtpigZeg8nRflPPugGKZ5R8rPhc8vzcANvy++efQ=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Mc+yTCBzlI8L0/QtmK/F1TnzeKxRxYUyFmUoGIWJU18=</DigestValue>
      </Reference>
      <Reference URI="/xl/worksheets/sheet10.xml?ContentType=application/vnd.openxmlformats-officedocument.spreadsheetml.worksheet+xml">
        <DigestMethod Algorithm="http://www.w3.org/2001/04/xmlenc#sha256"/>
        <DigestValue>3A0W5WaUekh6/cYnH5qFEsKycMK9gNBinV7XH3jeGrM=</DigestValue>
      </Reference>
      <Reference URI="/xl/worksheets/sheet11.xml?ContentType=application/vnd.openxmlformats-officedocument.spreadsheetml.worksheet+xml">
        <DigestMethod Algorithm="http://www.w3.org/2001/04/xmlenc#sha256"/>
        <DigestValue>qUu8rxKz9OeT58SQrQKd6a+kZ2wcHEGHg5aByMEfjgo=</DigestValue>
      </Reference>
      <Reference URI="/xl/worksheets/sheet12.xml?ContentType=application/vnd.openxmlformats-officedocument.spreadsheetml.worksheet+xml">
        <DigestMethod Algorithm="http://www.w3.org/2001/04/xmlenc#sha256"/>
        <DigestValue>n3Uh0cv34X5ydolcsqqJKZ/t4KkJJdZ5zmH8kg3nVO0=</DigestValue>
      </Reference>
      <Reference URI="/xl/worksheets/sheet13.xml?ContentType=application/vnd.openxmlformats-officedocument.spreadsheetml.worksheet+xml">
        <DigestMethod Algorithm="http://www.w3.org/2001/04/xmlenc#sha256"/>
        <DigestValue>h2AllJ3kIW4xub1Nm8ib5R00xKQfiSJY0r3DRizvZP4=</DigestValue>
      </Reference>
      <Reference URI="/xl/worksheets/sheet14.xml?ContentType=application/vnd.openxmlformats-officedocument.spreadsheetml.worksheet+xml">
        <DigestMethod Algorithm="http://www.w3.org/2001/04/xmlenc#sha256"/>
        <DigestValue>zF2kdbGdT9bdTIedF6+OIT35oqm1+O2hzNCIF7FXviI=</DigestValue>
      </Reference>
      <Reference URI="/xl/worksheets/sheet15.xml?ContentType=application/vnd.openxmlformats-officedocument.spreadsheetml.worksheet+xml">
        <DigestMethod Algorithm="http://www.w3.org/2001/04/xmlenc#sha256"/>
        <DigestValue>i46I8++fN2gJCpUZS6kzDJW8xUWo6u/q0mpB6uZEVA8=</DigestValue>
      </Reference>
      <Reference URI="/xl/worksheets/sheet16.xml?ContentType=application/vnd.openxmlformats-officedocument.spreadsheetml.worksheet+xml">
        <DigestMethod Algorithm="http://www.w3.org/2001/04/xmlenc#sha256"/>
        <DigestValue>FNEDO1ByPmP+ONpFCKy+ixBYFPE0JIKh8LsYI4Un8bU=</DigestValue>
      </Reference>
      <Reference URI="/xl/worksheets/sheet17.xml?ContentType=application/vnd.openxmlformats-officedocument.spreadsheetml.worksheet+xml">
        <DigestMethod Algorithm="http://www.w3.org/2001/04/xmlenc#sha256"/>
        <DigestValue>RNRNHA0iXQXzm+1oL0OXCYiA99CDyRDVuOkJbuRNjB8=</DigestValue>
      </Reference>
      <Reference URI="/xl/worksheets/sheet18.xml?ContentType=application/vnd.openxmlformats-officedocument.spreadsheetml.worksheet+xml">
        <DigestMethod Algorithm="http://www.w3.org/2001/04/xmlenc#sha256"/>
        <DigestValue>/klfC5XW31FFd7Sj4sVIP7XOZwLoW8xDJp5Z3Q/dL6E=</DigestValue>
      </Reference>
      <Reference URI="/xl/worksheets/sheet19.xml?ContentType=application/vnd.openxmlformats-officedocument.spreadsheetml.worksheet+xml">
        <DigestMethod Algorithm="http://www.w3.org/2001/04/xmlenc#sha256"/>
        <DigestValue>0Lp2sWE1lMrwb2SFZsxp7nP3l2SFSKaKJ5w+dbVCvbs=</DigestValue>
      </Reference>
      <Reference URI="/xl/worksheets/sheet2.xml?ContentType=application/vnd.openxmlformats-officedocument.spreadsheetml.worksheet+xml">
        <DigestMethod Algorithm="http://www.w3.org/2001/04/xmlenc#sha256"/>
        <DigestValue>cWB5V6YB/+T2tkgEzQae1TQ0cfg6X/P251g/LfidDjY=</DigestValue>
      </Reference>
      <Reference URI="/xl/worksheets/sheet20.xml?ContentType=application/vnd.openxmlformats-officedocument.spreadsheetml.worksheet+xml">
        <DigestMethod Algorithm="http://www.w3.org/2001/04/xmlenc#sha256"/>
        <DigestValue>rGUkwEr/ctiya69QONFaTFxaqPk6HWlt9wKEkR7iHak=</DigestValue>
      </Reference>
      <Reference URI="/xl/worksheets/sheet21.xml?ContentType=application/vnd.openxmlformats-officedocument.spreadsheetml.worksheet+xml">
        <DigestMethod Algorithm="http://www.w3.org/2001/04/xmlenc#sha256"/>
        <DigestValue>8SZY7gsDcHinfCieIllgLxLffwYbaNj1v7X9g+ioVOY=</DigestValue>
      </Reference>
      <Reference URI="/xl/worksheets/sheet22.xml?ContentType=application/vnd.openxmlformats-officedocument.spreadsheetml.worksheet+xml">
        <DigestMethod Algorithm="http://www.w3.org/2001/04/xmlenc#sha256"/>
        <DigestValue>uDQRBvZFyM0V1iwOg4q1Mtky3Cbt1GikyVna84vdLRY=</DigestValue>
      </Reference>
      <Reference URI="/xl/worksheets/sheet23.xml?ContentType=application/vnd.openxmlformats-officedocument.spreadsheetml.worksheet+xml">
        <DigestMethod Algorithm="http://www.w3.org/2001/04/xmlenc#sha256"/>
        <DigestValue>JjqgmHflDNaOki+2kKWKgSmNsTIERkg3teqDLYEovuw=</DigestValue>
      </Reference>
      <Reference URI="/xl/worksheets/sheet24.xml?ContentType=application/vnd.openxmlformats-officedocument.spreadsheetml.worksheet+xml">
        <DigestMethod Algorithm="http://www.w3.org/2001/04/xmlenc#sha256"/>
        <DigestValue>bRr3NoeeOU78L2al/DGxRSNpSJNocAdXEfpJlhZEO0A=</DigestValue>
      </Reference>
      <Reference URI="/xl/worksheets/sheet25.xml?ContentType=application/vnd.openxmlformats-officedocument.spreadsheetml.worksheet+xml">
        <DigestMethod Algorithm="http://www.w3.org/2001/04/xmlenc#sha256"/>
        <DigestValue>l/chClASR22FTPLyyZJJElVEA/Z8bwOVyrL4UZps4v4=</DigestValue>
      </Reference>
      <Reference URI="/xl/worksheets/sheet26.xml?ContentType=application/vnd.openxmlformats-officedocument.spreadsheetml.worksheet+xml">
        <DigestMethod Algorithm="http://www.w3.org/2001/04/xmlenc#sha256"/>
        <DigestValue>TklAs5oeo5f84fqjphtUw7s8roO4Y8WYrx2V42nWV+I=</DigestValue>
      </Reference>
      <Reference URI="/xl/worksheets/sheet27.xml?ContentType=application/vnd.openxmlformats-officedocument.spreadsheetml.worksheet+xml">
        <DigestMethod Algorithm="http://www.w3.org/2001/04/xmlenc#sha256"/>
        <DigestValue>0f63xOKseGxiUXtjKc1ySBJnfmhS2ceibY7kyGhk9Kg=</DigestValue>
      </Reference>
      <Reference URI="/xl/worksheets/sheet28.xml?ContentType=application/vnd.openxmlformats-officedocument.spreadsheetml.worksheet+xml">
        <DigestMethod Algorithm="http://www.w3.org/2001/04/xmlenc#sha256"/>
        <DigestValue>wUs0pfYe8tw8UVD4fZSXic/2ioRsn6a8TufgjmrEBQ0=</DigestValue>
      </Reference>
      <Reference URI="/xl/worksheets/sheet29.xml?ContentType=application/vnd.openxmlformats-officedocument.spreadsheetml.worksheet+xml">
        <DigestMethod Algorithm="http://www.w3.org/2001/04/xmlenc#sha256"/>
        <DigestValue>AYkDvAJqy4YplM3XB1tfzwXv+TwhGQ51kGTyiT0uTqg=</DigestValue>
      </Reference>
      <Reference URI="/xl/worksheets/sheet3.xml?ContentType=application/vnd.openxmlformats-officedocument.spreadsheetml.worksheet+xml">
        <DigestMethod Algorithm="http://www.w3.org/2001/04/xmlenc#sha256"/>
        <DigestValue>6AMgRt7wbTv0lrh8Fcvx+s9cq6og2AOeoKjeJcY6chA=</DigestValue>
      </Reference>
      <Reference URI="/xl/worksheets/sheet4.xml?ContentType=application/vnd.openxmlformats-officedocument.spreadsheetml.worksheet+xml">
        <DigestMethod Algorithm="http://www.w3.org/2001/04/xmlenc#sha256"/>
        <DigestValue>jlP9d7VjV9Cos+F/4zGLXnROA2O9wRRU9qdIx43txZ8=</DigestValue>
      </Reference>
      <Reference URI="/xl/worksheets/sheet5.xml?ContentType=application/vnd.openxmlformats-officedocument.spreadsheetml.worksheet+xml">
        <DigestMethod Algorithm="http://www.w3.org/2001/04/xmlenc#sha256"/>
        <DigestValue>+GS/HURiBLfAcC64uYWsFKuxq/7lf2bUU5WXCW9+0Kw=</DigestValue>
      </Reference>
      <Reference URI="/xl/worksheets/sheet6.xml?ContentType=application/vnd.openxmlformats-officedocument.spreadsheetml.worksheet+xml">
        <DigestMethod Algorithm="http://www.w3.org/2001/04/xmlenc#sha256"/>
        <DigestValue>zBxq1/lXvORLA5+E1nl2GP162odHh/IK/a0N03XCLMk=</DigestValue>
      </Reference>
      <Reference URI="/xl/worksheets/sheet7.xml?ContentType=application/vnd.openxmlformats-officedocument.spreadsheetml.worksheet+xml">
        <DigestMethod Algorithm="http://www.w3.org/2001/04/xmlenc#sha256"/>
        <DigestValue>I+2JHtfcVsg7QYbPiYOUBtKUnaK1fKsfErYcF++oZZk=</DigestValue>
      </Reference>
      <Reference URI="/xl/worksheets/sheet8.xml?ContentType=application/vnd.openxmlformats-officedocument.spreadsheetml.worksheet+xml">
        <DigestMethod Algorithm="http://www.w3.org/2001/04/xmlenc#sha256"/>
        <DigestValue>8kCH7mN1QzTiIZDbK3iuich9K/0G+Gi2OLYfmIOTgF0=</DigestValue>
      </Reference>
      <Reference URI="/xl/worksheets/sheet9.xml?ContentType=application/vnd.openxmlformats-officedocument.spreadsheetml.worksheet+xml">
        <DigestMethod Algorithm="http://www.w3.org/2001/04/xmlenc#sha256"/>
        <DigestValue>KcUV3zTHvzn2PYUBlQ9KUs/FZu2dtTTz/lfTl9i0aYY=</DigestValue>
      </Reference>
    </Manifest>
    <SignatureProperties>
      <SignatureProperty Id="idSignatureTime" Target="#idPackageSignature">
        <mdssi:SignatureTime xmlns:mdssi="http://schemas.openxmlformats.org/package/2006/digital-signature">
          <mdssi:Format>YYYY-MM-DDThh:mm:ssTZD</mdssi:Format>
          <mdssi:Value>2022-10-31T15:00:29Z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2022-10-31T15:00:29Z</xd:SigningTime>
          <xd:SigningCertificate>
            <xd:Cert>
              <xd:CertDigest>
                <DigestMethod Algorithm="http://www.w3.org/2001/04/xmlenc#sha256"/>
                <DigestValue>Fb+fFufJl2JqAVGSaOowgdLuU76HDZwj84PdHvcofcw=</DigestValue>
              </xd:CertDigest>
              <xd:IssuerSerial>
                <X509IssuerName>CN=NBG Class 2 INT Sub CA, DC=nbg, DC=ge</X509IssuerName>
                <X509SerialNumber>84626868693104372865549</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'9.Capital'!Print_Area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2022-10-31T14:54:57Z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