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725" windowHeight="11970" tabRatio="87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_xlnm.Print_Area" localSheetId="9">'9.Capital'!$A$1:$C$54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34" i="100" l="1"/>
  <c r="G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C15" i="103" l="1"/>
  <c r="D15" i="103"/>
  <c r="E15" i="103"/>
  <c r="F15" i="103"/>
  <c r="G15" i="103"/>
  <c r="H15" i="103"/>
  <c r="I15" i="103"/>
  <c r="J15" i="103"/>
  <c r="K15" i="103"/>
  <c r="L15" i="103"/>
  <c r="M15" i="103"/>
  <c r="N15" i="103"/>
  <c r="O15" i="103"/>
  <c r="P15" i="103"/>
  <c r="Q15" i="103"/>
  <c r="R15" i="103"/>
  <c r="S15" i="103"/>
  <c r="T15" i="103"/>
  <c r="I23" i="99" l="1"/>
  <c r="I22" i="99"/>
  <c r="H21" i="99"/>
  <c r="G21" i="99"/>
  <c r="F21" i="99"/>
  <c r="E21" i="99"/>
  <c r="D21" i="99"/>
  <c r="I21" i="99" s="1"/>
  <c r="C21" i="99"/>
  <c r="I20" i="99"/>
  <c r="I19" i="99"/>
  <c r="I18" i="99"/>
  <c r="I17" i="99"/>
  <c r="I16" i="99"/>
  <c r="I15" i="99"/>
  <c r="I14" i="99"/>
  <c r="I13" i="99"/>
  <c r="I12" i="99"/>
  <c r="I11" i="99"/>
  <c r="I10" i="99"/>
  <c r="I9" i="99"/>
  <c r="I8" i="99"/>
  <c r="I7" i="99"/>
  <c r="C21" i="94"/>
  <c r="C20" i="94"/>
  <c r="G33" i="97" l="1"/>
  <c r="F33" i="97"/>
  <c r="E33" i="97"/>
  <c r="D33" i="97"/>
  <c r="C33" i="97"/>
  <c r="G24" i="97"/>
  <c r="G37" i="97" s="1"/>
  <c r="F24" i="97"/>
  <c r="E24" i="97"/>
  <c r="D24" i="97"/>
  <c r="C24" i="97"/>
  <c r="G18" i="97"/>
  <c r="F18" i="97"/>
  <c r="E18" i="97"/>
  <c r="D18" i="97"/>
  <c r="C18" i="97"/>
  <c r="G14" i="97"/>
  <c r="G11" i="97"/>
  <c r="F11" i="97"/>
  <c r="E11" i="97"/>
  <c r="D11" i="97"/>
  <c r="C11" i="97"/>
  <c r="G8" i="97"/>
  <c r="G21" i="97" s="1"/>
  <c r="G39" i="97" s="1"/>
  <c r="F8" i="97"/>
  <c r="E8" i="97"/>
  <c r="D8" i="97"/>
  <c r="C8" i="97"/>
  <c r="H40" i="83" l="1"/>
  <c r="E40" i="83"/>
  <c r="H39" i="83"/>
  <c r="E39" i="83"/>
  <c r="H38" i="83"/>
  <c r="E38" i="83"/>
  <c r="H37" i="83"/>
  <c r="E37" i="83"/>
  <c r="H36" i="83"/>
  <c r="E36" i="83"/>
  <c r="H35" i="83"/>
  <c r="E35" i="83"/>
  <c r="H34" i="83"/>
  <c r="E34" i="83"/>
  <c r="H33" i="83"/>
  <c r="E33" i="83"/>
  <c r="G31" i="83"/>
  <c r="G41" i="83" s="1"/>
  <c r="F31" i="83"/>
  <c r="F41" i="83" s="1"/>
  <c r="D31" i="83"/>
  <c r="D41" i="83" s="1"/>
  <c r="C31" i="83"/>
  <c r="C41" i="83" s="1"/>
  <c r="E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D14" i="83"/>
  <c r="D20" i="83" s="1"/>
  <c r="C14" i="83"/>
  <c r="E14" i="83" s="1"/>
  <c r="H13" i="83"/>
  <c r="E13" i="83"/>
  <c r="H12" i="83"/>
  <c r="E12" i="83"/>
  <c r="H11" i="83"/>
  <c r="E11" i="83"/>
  <c r="H10" i="83"/>
  <c r="E10" i="83"/>
  <c r="H9" i="83"/>
  <c r="E9" i="83"/>
  <c r="H8" i="83"/>
  <c r="E8" i="83"/>
  <c r="H7" i="83"/>
  <c r="E7" i="83"/>
  <c r="H66" i="85"/>
  <c r="E66" i="85"/>
  <c r="H64" i="85"/>
  <c r="E64" i="85"/>
  <c r="G61" i="85"/>
  <c r="H61" i="85" s="1"/>
  <c r="F61" i="85"/>
  <c r="D61" i="85"/>
  <c r="C61" i="85"/>
  <c r="E61" i="85" s="1"/>
  <c r="H60" i="85"/>
  <c r="E60" i="85"/>
  <c r="H59" i="85"/>
  <c r="E59" i="85"/>
  <c r="H58" i="85"/>
  <c r="E58" i="85"/>
  <c r="G53" i="85"/>
  <c r="H53" i="85" s="1"/>
  <c r="F53" i="85"/>
  <c r="D53" i="85"/>
  <c r="C53" i="85"/>
  <c r="E53" i="85" s="1"/>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G30" i="85"/>
  <c r="F30" i="85"/>
  <c r="H30" i="85" s="1"/>
  <c r="D30" i="85"/>
  <c r="C30" i="85"/>
  <c r="E30" i="85" s="1"/>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G56" i="85" s="1"/>
  <c r="G63" i="85" s="1"/>
  <c r="G65" i="85" s="1"/>
  <c r="G67" i="85" s="1"/>
  <c r="F9" i="85"/>
  <c r="F22" i="85" s="1"/>
  <c r="D9" i="85"/>
  <c r="D22" i="85" s="1"/>
  <c r="D31" i="85" s="1"/>
  <c r="D56" i="85" s="1"/>
  <c r="D63" i="85" s="1"/>
  <c r="D65" i="85" s="1"/>
  <c r="D67" i="85" s="1"/>
  <c r="C9" i="85"/>
  <c r="C22" i="85" s="1"/>
  <c r="H8" i="85"/>
  <c r="E8" i="85"/>
  <c r="H53" i="75"/>
  <c r="E53" i="75"/>
  <c r="H52" i="75"/>
  <c r="E52" i="75"/>
  <c r="H51" i="75"/>
  <c r="E51" i="75"/>
  <c r="H50" i="75"/>
  <c r="E50" i="75"/>
  <c r="H49" i="75"/>
  <c r="E49" i="75"/>
  <c r="H48" i="75"/>
  <c r="E48" i="75"/>
  <c r="H47" i="75"/>
  <c r="E47" i="75"/>
  <c r="H46" i="75"/>
  <c r="E46" i="75"/>
  <c r="G45" i="75"/>
  <c r="F45" i="75"/>
  <c r="H45" i="75" s="1"/>
  <c r="D45" i="75"/>
  <c r="C45" i="75"/>
  <c r="E45" i="75" s="1"/>
  <c r="H44" i="75"/>
  <c r="E44" i="75"/>
  <c r="H43" i="75"/>
  <c r="E43" i="75"/>
  <c r="H42" i="75"/>
  <c r="E42" i="75"/>
  <c r="H41" i="75"/>
  <c r="E41" i="75"/>
  <c r="G40" i="75"/>
  <c r="H40" i="75" s="1"/>
  <c r="F40" i="75"/>
  <c r="D40" i="75"/>
  <c r="C40" i="75"/>
  <c r="H39" i="75"/>
  <c r="E39" i="75"/>
  <c r="H38" i="75"/>
  <c r="E38" i="75"/>
  <c r="H37" i="75"/>
  <c r="E37" i="75"/>
  <c r="H36" i="75"/>
  <c r="E36" i="75"/>
  <c r="H35" i="75"/>
  <c r="E35" i="75"/>
  <c r="H34" i="75"/>
  <c r="E34" i="75"/>
  <c r="H33" i="75"/>
  <c r="E33" i="75"/>
  <c r="G32" i="75"/>
  <c r="H32" i="75" s="1"/>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E22" i="75" s="1"/>
  <c r="H21" i="75"/>
  <c r="E21" i="75"/>
  <c r="H20" i="75"/>
  <c r="E20" i="75"/>
  <c r="F19" i="75"/>
  <c r="H19" i="75" s="1"/>
  <c r="H18" i="75"/>
  <c r="E18" i="75"/>
  <c r="H17" i="75"/>
  <c r="E17" i="75"/>
  <c r="G16" i="75"/>
  <c r="H16" i="75" s="1"/>
  <c r="F16" i="75"/>
  <c r="D16" i="75"/>
  <c r="C16" i="75"/>
  <c r="E16" i="75" s="1"/>
  <c r="H15" i="75"/>
  <c r="E15" i="75"/>
  <c r="H14" i="75"/>
  <c r="E14" i="75"/>
  <c r="G13" i="75"/>
  <c r="F13" i="75"/>
  <c r="H13" i="75" s="1"/>
  <c r="E13" i="75"/>
  <c r="D13" i="75"/>
  <c r="C13" i="75"/>
  <c r="H12" i="75"/>
  <c r="E12" i="75"/>
  <c r="H11" i="75"/>
  <c r="E11" i="75"/>
  <c r="H10" i="75"/>
  <c r="E10" i="75"/>
  <c r="H9" i="75"/>
  <c r="E9" i="75"/>
  <c r="H8" i="75"/>
  <c r="E8" i="75"/>
  <c r="G7" i="75"/>
  <c r="F7" i="75"/>
  <c r="H7" i="75" s="1"/>
  <c r="E7" i="75"/>
  <c r="D7" i="75"/>
  <c r="C7" i="75"/>
  <c r="E40" i="75" l="1"/>
  <c r="E32" i="75"/>
  <c r="H20" i="83"/>
  <c r="H41" i="83"/>
  <c r="C20" i="83"/>
  <c r="E20" i="83" s="1"/>
  <c r="H14" i="83"/>
  <c r="H31" i="83"/>
  <c r="E31" i="83"/>
  <c r="H22" i="85"/>
  <c r="F31" i="85"/>
  <c r="H45" i="85"/>
  <c r="F54" i="85"/>
  <c r="H54" i="85" s="1"/>
  <c r="E22" i="85"/>
  <c r="C31" i="85"/>
  <c r="C54" i="85"/>
  <c r="E54" i="85" s="1"/>
  <c r="E45" i="85"/>
  <c r="H9" i="85"/>
  <c r="H34" i="85"/>
  <c r="E9" i="85"/>
  <c r="E34" i="85"/>
  <c r="H22" i="75"/>
  <c r="C19" i="75"/>
  <c r="E19" i="75" s="1"/>
  <c r="C19" i="94"/>
  <c r="E31" i="85" l="1"/>
  <c r="C56" i="85"/>
  <c r="F56" i="85"/>
  <c r="H31" i="85"/>
  <c r="G6" i="86"/>
  <c r="G13" i="86" s="1"/>
  <c r="F6" i="86"/>
  <c r="F13" i="86" s="1"/>
  <c r="E6" i="86"/>
  <c r="E13" i="86" s="1"/>
  <c r="D6" i="86"/>
  <c r="D13" i="86" s="1"/>
  <c r="C6" i="86"/>
  <c r="C13" i="86" s="1"/>
  <c r="F63" i="85" l="1"/>
  <c r="H56" i="85"/>
  <c r="C63" i="85"/>
  <c r="E56" i="85"/>
  <c r="C65" i="85" l="1"/>
  <c r="E63" i="85"/>
  <c r="H63" i="85"/>
  <c r="F65" i="85"/>
  <c r="E10" i="92"/>
  <c r="E8" i="92"/>
  <c r="C47" i="89"/>
  <c r="C43" i="89"/>
  <c r="C35" i="89"/>
  <c r="C31" i="89"/>
  <c r="C30" i="89" s="1"/>
  <c r="C12" i="89"/>
  <c r="C6" i="89"/>
  <c r="C41" i="89" l="1"/>
  <c r="H65" i="85"/>
  <c r="F67" i="85"/>
  <c r="H67" i="85" s="1"/>
  <c r="E65" i="85"/>
  <c r="C67" i="85"/>
  <c r="E67" i="85" s="1"/>
  <c r="C52" i="89"/>
  <c r="C28" i="89"/>
  <c r="O33" i="105" l="1"/>
  <c r="N33" i="105"/>
  <c r="M33" i="105"/>
  <c r="L33" i="105"/>
  <c r="K33" i="105"/>
  <c r="J33" i="105"/>
  <c r="I33" i="105"/>
  <c r="H33" i="105"/>
  <c r="G33" i="105"/>
  <c r="F33" i="105"/>
  <c r="E33" i="105"/>
  <c r="D33" i="105"/>
  <c r="C33" i="105"/>
  <c r="U22" i="103"/>
  <c r="L22" i="103"/>
  <c r="G22" i="103"/>
  <c r="D22" i="103"/>
  <c r="C22" i="103"/>
  <c r="U15" i="103"/>
  <c r="U8" i="103"/>
  <c r="T8" i="103"/>
  <c r="S8" i="103"/>
  <c r="R8" i="103"/>
  <c r="Q8" i="103"/>
  <c r="P8" i="103"/>
  <c r="O8" i="103"/>
  <c r="N8" i="103"/>
  <c r="M8" i="103"/>
  <c r="L8" i="103"/>
  <c r="K8" i="103"/>
  <c r="J8" i="103"/>
  <c r="I8" i="103"/>
  <c r="H8" i="103"/>
  <c r="G8" i="103"/>
  <c r="F8" i="103"/>
  <c r="E8" i="103"/>
  <c r="D8" i="103"/>
  <c r="C8" i="103"/>
  <c r="D12" i="101"/>
  <c r="D7" i="101"/>
  <c r="D19" i="101" s="1"/>
  <c r="C19" i="101"/>
  <c r="C35" i="95" l="1"/>
  <c r="C37" i="69"/>
  <c r="B2" i="91" l="1"/>
  <c r="B2" i="85" l="1"/>
  <c r="B2" i="75"/>
  <c r="B2" i="86"/>
  <c r="B2" i="52"/>
  <c r="B2" i="88"/>
  <c r="B2" i="73"/>
  <c r="B2" i="89"/>
  <c r="B2" i="94"/>
  <c r="B2" i="69"/>
  <c r="B2" i="90"/>
  <c r="B2" i="64"/>
  <c r="B2" i="93"/>
  <c r="B2" i="92"/>
  <c r="B2" i="95"/>
  <c r="B2" i="97"/>
  <c r="B2" i="107" l="1"/>
  <c r="B1" i="107"/>
  <c r="B1" i="106" l="1"/>
  <c r="B1" i="105"/>
  <c r="B1" i="104"/>
  <c r="B1" i="103"/>
  <c r="B1" i="102"/>
  <c r="B1" i="101"/>
  <c r="B1" i="100"/>
  <c r="B1" i="99"/>
  <c r="B1" i="98"/>
  <c r="C19" i="102" l="1"/>
  <c r="D22" i="98" l="1"/>
  <c r="E22" i="98"/>
  <c r="F22" i="98"/>
  <c r="G22" i="98"/>
  <c r="C22" i="98"/>
  <c r="B2" i="106" l="1"/>
  <c r="B2" i="105"/>
  <c r="B2" i="104"/>
  <c r="B2" i="103"/>
  <c r="B2" i="102"/>
  <c r="B2" i="101"/>
  <c r="B2" i="100"/>
  <c r="B2" i="99"/>
  <c r="B2" i="98"/>
  <c r="H21" i="98"/>
  <c r="H20" i="98"/>
  <c r="H19" i="98"/>
  <c r="H18" i="98"/>
  <c r="H17" i="98"/>
  <c r="H16" i="98"/>
  <c r="H15" i="98"/>
  <c r="H14" i="98"/>
  <c r="H13" i="98"/>
  <c r="H12" i="98"/>
  <c r="H11" i="98"/>
  <c r="H10" i="98"/>
  <c r="H9" i="98"/>
  <c r="H8" i="98"/>
  <c r="H22" i="98" l="1"/>
  <c r="B1" i="97"/>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D19" i="94"/>
  <c r="D8" i="94"/>
  <c r="D9" i="94"/>
  <c r="D11" i="94"/>
  <c r="D12" i="94"/>
  <c r="D13" i="94"/>
  <c r="D15" i="94"/>
  <c r="D16" i="94"/>
  <c r="D17" i="94"/>
  <c r="D20" i="94"/>
  <c r="D21" i="94"/>
  <c r="D7" i="94"/>
  <c r="C30" i="95" l="1"/>
  <c r="C26" i="95"/>
  <c r="C8" i="95"/>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N9" i="92"/>
  <c r="E9" i="92"/>
  <c r="N8" i="92"/>
  <c r="M7" i="92"/>
  <c r="M21" i="92" s="1"/>
  <c r="L7" i="92"/>
  <c r="K7" i="92"/>
  <c r="K21" i="92" s="1"/>
  <c r="J7" i="92"/>
  <c r="I7" i="92"/>
  <c r="H7" i="92"/>
  <c r="G7" i="92"/>
  <c r="G21" i="92" s="1"/>
  <c r="F7" i="92"/>
  <c r="F21" i="92" s="1"/>
  <c r="C7" i="92"/>
  <c r="L21" i="92" l="1"/>
  <c r="H21" i="92"/>
  <c r="E14" i="92"/>
  <c r="N14" i="92"/>
  <c r="I21" i="92"/>
  <c r="J21" i="92"/>
  <c r="E7" i="92"/>
  <c r="N7" i="92"/>
  <c r="N21" i="92" s="1"/>
  <c r="C21" i="92"/>
  <c r="S21" i="90"/>
  <c r="S20" i="90"/>
  <c r="S19" i="90"/>
  <c r="S18" i="90"/>
  <c r="S17" i="90"/>
  <c r="S16" i="90"/>
  <c r="S15" i="90"/>
  <c r="S14" i="90"/>
  <c r="S13" i="90"/>
  <c r="S12" i="90"/>
  <c r="S11" i="90"/>
  <c r="S10" i="90"/>
  <c r="S9" i="90"/>
  <c r="S8" i="90"/>
  <c r="E21" i="92" l="1"/>
  <c r="C12" i="95" s="1"/>
  <c r="C18" i="95" s="1"/>
  <c r="C36" i="95" s="1"/>
  <c r="C38" i="95" s="1"/>
  <c r="C21" i="88"/>
  <c r="T21" i="64" l="1"/>
  <c r="U21" i="64"/>
  <c r="S21" i="64"/>
  <c r="C21" i="64"/>
  <c r="G22" i="91"/>
  <c r="F22" i="91"/>
  <c r="E22" i="91"/>
  <c r="D22" i="91"/>
  <c r="C22" i="91"/>
  <c r="H21" i="91"/>
  <c r="H18" i="91"/>
  <c r="H17" i="91"/>
  <c r="H16" i="91"/>
  <c r="H15" i="91"/>
  <c r="H14" i="91"/>
  <c r="H13" i="91"/>
  <c r="H8" i="91"/>
  <c r="H22" i="91" l="1"/>
  <c r="K22" i="90"/>
  <c r="L22" i="90"/>
  <c r="M22" i="90"/>
  <c r="N22" i="90"/>
  <c r="O22" i="90"/>
  <c r="P22" i="90"/>
  <c r="Q22" i="90"/>
  <c r="R22" i="90"/>
  <c r="S22" i="90"/>
  <c r="D21" i="88" l="1"/>
  <c r="E21" i="88"/>
  <c r="C5" i="73" s="1"/>
  <c r="C22" i="90" l="1"/>
  <c r="D22" i="90" l="1"/>
  <c r="E22" i="90"/>
  <c r="F22" i="90"/>
  <c r="G22" i="90"/>
  <c r="H22" i="90"/>
  <c r="I22" i="90"/>
  <c r="J22" i="90"/>
  <c r="C8" i="73" l="1"/>
  <c r="C13" i="73" s="1"/>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<sst xmlns="http://schemas.openxmlformats.org/spreadsheetml/2006/main" count="1155" uniqueCount="761">
  <si>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</si>
  <si>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</si>
  <si>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</si>
  <si>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</si>
  <si>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</si>
  <si>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</si>
  <si>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</si>
  <si>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</si>
  <si>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</si>
  <si>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</si>
  <si>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</si>
  <si>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</si>
  <si>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</si>
  <si>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</si>
  <si>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</si>
  <si>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</si>
  <si>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</si>
  <si>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</si>
  <si>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</si>
  <si>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</si>
  <si>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</si>
  <si>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</si>
  <si>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</si>
  <si>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</si>
  <si>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</si>
  <si>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</si>
  <si>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</si>
  <si>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</si>
  <si>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</si>
  <si>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</si>
  <si>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</si>
  <si>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</si>
  <si>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</si>
  <si>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</si>
  <si>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</si>
  <si>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</si>
  <si>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</si>
  <si>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</si>
  <si>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</si>
  <si>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</si>
  <si>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</si>
  <si>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</si>
  <si>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</si>
  <si>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</si>
  <si>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</si>
  <si>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</si>
  <si>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</si>
  <si>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</si>
  <si>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</si>
  <si>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</si>
  <si>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</si>
  <si>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</si>
  <si>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</si>
  <si>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</si>
  <si>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</si>
  <si>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</si>
  <si>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</si>
  <si>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</si>
  <si>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</si>
  <si>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</si>
  <si>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</si>
  <si>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</si>
  <si>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</si>
  <si>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</si>
  <si>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</si>
  <si>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</si>
  <si>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</si>
  <si>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</si>
  <si>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</si>
  <si>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</si>
  <si>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</si>
  <si>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</si>
  <si>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</si>
  <si>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</si>
  <si>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</si>
  <si>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</si>
  <si>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</si>
  <si>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</si>
  <si>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</si>
  <si>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</si>
  <si>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</si>
  <si>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</si>
  <si>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</si>
  <si>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</si>
  <si>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</si>
  <si>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</si>
  <si>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</si>
  <si>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</si>
  <si>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</si>
  <si>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</si>
  <si>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</si>
  <si>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</si>
  <si>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</si>
  <si>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</si>
  <si>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</si>
  <si>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</si>
  <si>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</si>
  <si>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</si>
  <si>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</si>
  <si>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</si>
  <si>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</si>
  <si>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</si>
  <si>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</si>
  <si>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</si>
  <si>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</si>
  <si>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</si>
  <si>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</si>
  <si>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</si>
  <si>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</si>
  <si>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</si>
  <si>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</si>
  <si>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</si>
  <si>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</si>
  <si>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</si>
  <si>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</si>
  <si>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</si>
  <si>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</si>
  <si>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</si>
  <si>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</si>
  <si>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</si>
  <si>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</si>
  <si>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</si>
  <si>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</si>
  <si>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</si>
  <si>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</si>
  <si>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</si>
  <si>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</si>
  <si>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</si>
  <si>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</si>
  <si>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</si>
  <si>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</si>
  <si>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</si>
  <si>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</si>
  <si>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</si>
  <si>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</si>
  <si>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</si>
  <si>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</si>
  <si>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</si>
  <si>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</si>
  <si>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</si>
  <si>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</si>
  <si>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</si>
  <si>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</si>
  <si>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</si>
  <si>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</si>
  <si>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</si>
  <si>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</si>
  <si>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</si>
  <si>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</si>
  <si>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</si>
  <si>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</si>
  <si>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</si>
  <si>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</si>
  <si>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</si>
  <si>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</si>
  <si>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</si>
  <si>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</si>
  <si>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</si>
  <si>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</si>
  <si>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</si>
  <si>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</si>
  <si>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</si>
  <si>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</si>
  <si>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</si>
  <si>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</si>
  <si>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</si>
  <si>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</si>
  <si>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</si>
  <si>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</si>
  <si>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</si>
  <si>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</si>
  <si>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</si>
  <si>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</si>
  <si>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</si>
  <si>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</si>
  <si>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</si>
  <si>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</si>
  <si>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</si>
  <si>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</si>
  <si>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</si>
  <si>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</si>
  <si>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</si>
  <si>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</si>
  <si>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</si>
  <si>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</si>
  <si>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</si>
  <si>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</si>
  <si>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</si>
  <si>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</si>
  <si>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</si>
  <si>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</si>
  <si>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</si>
  <si>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</si>
  <si>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</si>
  <si>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</si>
  <si>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</si>
  <si>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</si>
  <si>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</si>
  <si>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</si>
  <si>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</si>
  <si>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</si>
  <si>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</si>
  <si>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</si>
  <si>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</si>
  <si>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</si>
  <si>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</si>
  <si>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</si>
  <si>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</si>
  <si>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</si>
  <si>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</si>
  <si>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</si>
  <si>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</si>
  <si>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</si>
  <si>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</si>
  <si>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</si>
  <si>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</si>
  <si>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</si>
  <si>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</si>
  <si>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</si>
  <si>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</si>
  <si>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</si>
  <si>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</si>
  <si>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</si>
  <si>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</si>
  <si>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</si>
  <si>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</si>
  <si>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</si>
  <si>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</si>
  <si>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</si>
  <si>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</si>
  <si>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</si>
  <si>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</si>
  <si>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</si>
  <si>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</si>
  <si>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</si>
  <si>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</si>
  <si>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</si>
  <si>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</si>
  <si>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</si>
  <si>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</si>
  <si>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</si>
  <si>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</si>
  <si>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</si>
  <si>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</si>
  <si>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</si>
  <si>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</si>
  <si>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</si>
  <si>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</si>
  <si>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</si>
  <si>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</si>
  <si>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</si>
  <si>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</si>
  <si>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</si>
  <si>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</si>
  <si>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</si>
  <si>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</si>
  <si>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</si>
  <si>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</si>
  <si>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</si>
  <si>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</si>
  <si>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</si>
  <si>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</si>
  <si>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</si>
  <si>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</si>
  <si>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</si>
  <si>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</si>
  <si>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</si>
  <si>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</si>
  <si>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</si>
  <si>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</si>
  <si>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</si>
  <si>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</si>
  <si>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</si>
  <si>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</si>
  <si>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</si>
  <si>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</si>
  <si>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</si>
  <si>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</si>
  <si>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</si>
  <si>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</si>
  <si>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</si>
  <si>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</si>
  <si>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</si>
  <si>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</si>
  <si>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</si>
  <si>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</si>
  <si>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</si>
  <si>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</si>
  <si>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</si>
  <si>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</si>
  <si>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</si>
  <si>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</si>
  <si>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</si>
  <si>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</si>
  <si>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</si>
  <si>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</si>
  <si>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</si>
  <si>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</si>
  <si>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</si>
  <si>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</si>
  <si>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</si>
  <si>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</si>
  <si>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</si>
  <si>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</si>
  <si>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</si>
  <si>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</si>
  <si>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</si>
  <si>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</si>
  <si>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</si>
  <si>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</si>
  <si>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</si>
  <si>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</si>
  <si>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</si>
  <si>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</si>
  <si>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</si>
  <si>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</si>
  <si>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</si>
  <si>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</si>
  <si>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</si>
  <si>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</si>
  <si>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</si>
  <si>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</si>
  <si>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</si>
  <si>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</si>
  <si>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</si>
  <si>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</si>
  <si>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</si>
  <si>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</si>
  <si>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</si>
  <si>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</si>
  <si>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</si>
  <si>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</si>
  <si>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</si>
  <si>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</si>
  <si>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</si>
  <si>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</si>
  <si>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</si>
  <si>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</si>
  <si>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</si>
  <si>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</si>
  <si>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</si>
  <si>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</si>
  <si>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</si>
  <si>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</si>
  <si>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</si>
  <si>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</si>
  <si>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</si>
  <si>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</si>
  <si>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</si>
  <si>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</si>
  <si>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</si>
  <si>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</si>
  <si>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</si>
  <si>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</si>
  <si>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</si>
  <si>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</si>
  <si>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</si>
  <si>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</si>
  <si>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</si>
  <si>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</si>
  <si>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</si>
  <si>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</si>
  <si>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</si>
  <si>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</si>
  <si>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</si>
  <si>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</si>
  <si>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</si>
  <si>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</si>
  <si>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</si>
  <si>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</si>
  <si>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</si>
  <si>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</si>
  <si>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</si>
  <si>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</si>
  <si>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</si>
  <si>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</si>
  <si>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</si>
  <si>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</si>
  <si>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</si>
  <si>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</si>
  <si>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</si>
  <si>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</si>
  <si>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</si>
  <si>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</si>
  <si>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</si>
  <si>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</si>
  <si>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</si>
  <si>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</si>
  <si>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</si>
  <si>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</si>
  <si>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</si>
  <si>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</si>
  <si>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</si>
  <si>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</si>
  <si>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</si>
  <si>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</si>
  <si>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</si>
  <si>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</si>
  <si>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</si>
  <si>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</si>
  <si>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</si>
  <si>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</si>
  <si>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</si>
  <si>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</si>
  <si>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</si>
  <si>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</si>
  <si>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</si>
  <si>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</si>
  <si>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</si>
  <si>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</si>
  <si>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</si>
  <si>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</si>
  <si>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</si>
  <si>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</si>
  <si>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</si>
  <si>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</si>
  <si>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</si>
  <si>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</si>
  <si>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</si>
  <si>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</si>
  <si>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</si>
  <si>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</si>
  <si>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</si>
  <si>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</si>
  <si>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</si>
  <si>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</si>
  <si>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</si>
  <si>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</si>
  <si>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</si>
  <si>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</si>
  <si>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</si>
  <si>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</si>
  <si>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</si>
  <si>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</si>
  <si>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</si>
  <si>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</si>
  <si>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</si>
  <si>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</si>
  <si>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</si>
  <si>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</si>
  <si>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</si>
  <si>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</si>
  <si>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</si>
  <si>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</si>
  <si>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</si>
  <si>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</si>
  <si>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</si>
  <si>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</si>
  <si>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</si>
  <si>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</si>
  <si>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</si>
  <si>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</si>
  <si>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</si>
  <si>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</si>
  <si>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</si>
  <si>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</si>
  <si>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</si>
  <si>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</si>
  <si>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</si>
  <si>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</si>
  <si>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</si>
  <si>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</si>
  <si>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</si>
  <si>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</si>
  <si>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</si>
  <si>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</si>
  <si>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</si>
  <si>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</si>
  <si>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</si>
  <si>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</si>
  <si>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</si>
  <si>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</si>
  <si>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</si>
  <si>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</si>
  <si>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</si>
  <si>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</si>
  <si>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</si>
  <si>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</si>
  <si>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</si>
  <si>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</si>
  <si>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</si>
  <si>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</si>
  <si>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</si>
  <si>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</si>
  <si>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</si>
  <si>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</si>
  <si>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</si>
  <si>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</si>
  <si>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</si>
  <si>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</si>
  <si>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</si>
  <si>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</si>
  <si>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</si>
  <si>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</si>
  <si>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</si>
  <si>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</si>
  <si>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</si>
  <si>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</si>
  <si>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</si>
  <si>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</si>
  <si>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</si>
  <si>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</si>
  <si>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</si>
  <si>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</si>
  <si>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</si>
  <si>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</si>
  <si>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</si>
  <si>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</si>
  <si>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</si>
  <si>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</si>
  <si>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</si>
  <si>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</si>
  <si>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</si>
  <si>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</si>
  <si>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</si>
  <si>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</si>
  <si>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</si>
  <si>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</si>
  <si>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</si>
  <si>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</si>
  <si>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</si>
  <si>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</si>
  <si>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</si>
  <si>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</si>
  <si>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</si>
  <si>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</si>
  <si>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</si>
  <si>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</si>
  <si>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</si>
  <si>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</si>
  <si>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</si>
  <si>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</si>
  <si>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</si>
  <si>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</si>
  <si>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</si>
  <si>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</si>
  <si>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</si>
  <si>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</si>
  <si>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</si>
  <si>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</si>
  <si>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</si>
  <si>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</si>
  <si>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</si>
  <si>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</si>
  <si>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</si>
  <si>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</si>
  <si>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</si>
  <si>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</si>
  <si>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</si>
  <si>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</si>
  <si>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</si>
  <si>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</si>
  <si>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</si>
  <si>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</si>
  <si>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</si>
  <si>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</si>
  <si>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</si>
  <si>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</si>
  <si>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</si>
  <si>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</si>
  <si>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</si>
  <si>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</si>
  <si>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</si>
  <si>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</si>
  <si>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</si>
  <si>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</si>
  <si>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</si>
  <si>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</si>
  <si>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</si>
  <si>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</si>
  <si>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</si>
  <si>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</si>
  <si>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</si>
  <si>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</si>
  <si>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</si>
  <si>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</si>
  <si>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</si>
  <si>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</si>
  <si>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</si>
  <si>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</si>
  <si>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</si>
  <si>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</si>
  <si>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</si>
  <si>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</si>
  <si>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</si>
  <si>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</si>
  <si>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</si>
  <si>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</si>
  <si>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</si>
  <si>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</si>
  <si>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</si>
  <si>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</si>
  <si>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</si>
  <si>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</si>
  <si>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</si>
  <si>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</si>
  <si>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</si>
  <si>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</si>
  <si>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</si>
  <si>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</si>
  <si>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</si>
  <si>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</si>
  <si>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</si>
  <si>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</si>
  <si>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</si>
  <si>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</si>
  <si>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</si>
  <si>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</si>
  <si>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</si>
  <si>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</si>
  <si>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</si>
  <si>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</si>
  <si>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</si>
  <si>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</si>
  <si>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</si>
  <si>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</si>
  <si>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</si>
  <si>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</si>
  <si>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</si>
  <si>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</si>
  <si>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</si>
  <si>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</si>
  <si>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</si>
  <si>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</si>
  <si>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</si>
  <si>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</si>
  <si>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</si>
  <si>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</si>
  <si>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</si>
  <si>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</si>
  <si>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</si>
  <si>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</si>
  <si>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</si>
  <si>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</si>
  <si>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</si>
  <si>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</si>
  <si>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</si>
  <si>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</si>
  <si>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</si>
  <si>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</si>
  <si>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</si>
  <si>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</si>
  <si>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</si>
  <si>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</si>
  <si>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</si>
  <si>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</si>
  <si>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</si>
  <si>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</si>
  <si>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</si>
  <si>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</si>
  <si>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</si>
  <si>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</si>
  <si>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</si>
  <si>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</si>
  <si>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</si>
  <si>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</si>
  <si>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</si>
  <si>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</si>
  <si>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</si>
  <si>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</si>
  <si>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</si>
  <si>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</si>
  <si>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</si>
  <si>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</si>
  <si>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</si>
  <si>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</si>
  <si>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</si>
  <si>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</si>
  <si>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</si>
  <si>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</si>
  <si>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</si>
  <si>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</si>
  <si>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</si>
  <si>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</si>
  <si>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</si>
  <si>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</si>
  <si>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</si>
  <si>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</si>
  <si>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</si>
  <si>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</si>
  <si>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</si>
  <si>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</si>
  <si>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</si>
  <si>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</si>
  <si>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</si>
  <si>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</si>
  <si>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</si>
  <si>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</si>
  <si>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</si>
  <si>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</si>
  <si>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</si>
  <si>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</si>
  <si>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</si>
  <si>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</si>
  <si>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</si>
  <si>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</si>
  <si>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</si>
  <si>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</si>
  <si>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</si>
  <si>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</si>
  <si>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</si>
  <si>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</si>
  <si>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</si>
  <si>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</si>
  <si>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</si>
  <si>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</si>
  <si>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</si>
  <si>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</si>
  <si>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</si>
  <si>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</si>
  <si>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</si>
  <si>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</si>
  <si>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</si>
  <si>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</si>
  <si>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</si>
  <si>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</si>
  <si>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</si>
  <si>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</si>
  <si>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</si>
  <si>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</si>
  <si>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</si>
  <si>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</si>
  <si>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</si>
  <si>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</si>
  <si>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</si>
  <si>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</si>
  <si>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</si>
  <si>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</si>
  <si>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</si>
  <si>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</si>
  <si>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</si>
  <si>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</si>
  <si>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</si>
  <si>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</si>
  <si>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</si>
  <si>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</si>
  <si>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</si>
  <si>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</si>
  <si>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</si>
  <si>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</si>
  <si>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"Liberty Bank"</t>
  </si>
  <si>
    <t>Irakli Otar Rukhadze</t>
  </si>
  <si>
    <t>www.libertybank.ge</t>
  </si>
  <si>
    <t>Chairman</t>
  </si>
  <si>
    <t>Mamuka Tsereteli</t>
  </si>
  <si>
    <t>Independent member</t>
  </si>
  <si>
    <t>Murtaz Kikoria</t>
  </si>
  <si>
    <t>Magda Magradze</t>
  </si>
  <si>
    <t>Beka Gogichaishvili</t>
  </si>
  <si>
    <t>Non-independent member</t>
  </si>
  <si>
    <t>CEO</t>
  </si>
  <si>
    <t>Vakhtang Babunashvili</t>
  </si>
  <si>
    <t>Chief Financial Officer, Deputy CEO</t>
  </si>
  <si>
    <t>Georgian Financial Group B.V.</t>
  </si>
  <si>
    <t>Other shareholders</t>
  </si>
  <si>
    <t xml:space="preserve">Benjamin Albert Marson </t>
  </si>
  <si>
    <t>Igor Alexeev</t>
  </si>
  <si>
    <t>nmf</t>
  </si>
  <si>
    <t>JSC "GALT &amp; TAGGART" (Nominal owner)</t>
  </si>
  <si>
    <t>Giorgi Gvazava</t>
  </si>
  <si>
    <t>Risk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</si>
</sst>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 numFmtId="195" formatCode="0.000%"/>
  </numFmts>
  <fonts count="15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charset val="204"/>
    </font>
    <font>
      <u/>
      <sz val="10"/>
      <color indexed="12"/>
      <name val="Sylfaen"/>
      <family val="1"/>
      <charset val="204"/>
    </font>
    <font>
      <sz val="10"/>
      <color theme="1"/>
      <name val="Arial"/>
      <family val="2"/>
      <charset val="204"/>
    </font>
    <font>
      <i/>
      <sz val="10"/>
      <color theme="1"/>
      <name val="Arial"/>
      <family val="2"/>
      <charset val="204"/>
    </font>
    <font>
      <b/>
      <sz val="9"/>
      <name val="Sylfaen"/>
      <family val="1"/>
      <charset val="204"/>
    </font>
    <font>
      <sz val="9"/>
      <color theme="1"/>
      <name val="Sylfaen"/>
      <family val="1"/>
      <charset val="204"/>
    </font>
    <font>
      <b/>
      <sz val="9"/>
      <color theme="1"/>
      <name val="Sylfaen"/>
      <family val="1"/>
      <charset val="204"/>
    </font>
    <font>
      <sz val="9"/>
      <name val="Sylfaen"/>
      <family val="1"/>
      <charset val="204"/>
    </font>
    <font>
      <b/>
      <sz val="10"/>
      <name val="Arial"/>
      <family val="2"/>
      <charset val="204"/>
    </font>
    <font>
      <i/>
      <sz val="10"/>
      <name val="Arial"/>
      <family val="2"/>
      <charset val="204"/>
    </font>
    <font>
      <sz val="11"/>
      <color theme="1"/>
      <name val="Arial"/>
      <family val="2"/>
      <charset val="204"/>
    </font>
    <font>
      <sz val="9"/>
      <name val="Arial"/>
      <family val="2"/>
      <charset val="204"/>
    </font>
    <font>
      <sz val="9"/>
      <color theme="1"/>
      <name val="Arial"/>
      <family val="2"/>
      <charset val="204"/>
    </font>
    <font>
      <i/>
      <sz val="9"/>
      <name val="Arial"/>
      <family val="2"/>
      <charset val="204"/>
    </font>
    <font>
      <b/>
      <sz val="9"/>
      <name val="Arial"/>
      <family val="2"/>
      <charset val="204"/>
    </font>
    <font>
      <sz val="8"/>
      <color theme="1"/>
      <name val="Arial"/>
      <family val="2"/>
      <charset val="204"/>
    </font>
    <font>
      <b/>
      <sz val="10"/>
      <color theme="1"/>
      <name val="Arial"/>
      <family val="2"/>
      <charset val="204"/>
    </font>
    <font>
      <sz val="9"/>
      <color theme="1"/>
      <name val="Arial"/>
      <family val="2"/>
    </font>
    <font>
      <b/>
      <sz val="9"/>
      <color theme="1"/>
      <name val="Arial"/>
      <family val="2"/>
      <charset val="204"/>
    </font>
    <font>
      <b/>
      <i/>
      <sz val="9"/>
      <name val="Arial"/>
      <family val="2"/>
      <charset val="204"/>
    </font>
    <font>
      <sz val="9"/>
      <name val="Calibri"/>
      <family val="2"/>
      <charset val="204"/>
      <scheme val="minor"/>
    </font>
    <font>
      <sz val="9"/>
      <color theme="1"/>
      <name val="Calibri"/>
      <family val="2"/>
      <charset val="204"/>
      <scheme val="minor"/>
    </font>
    <font>
      <b/>
      <sz val="9"/>
      <color theme="1"/>
      <name val="Calibri"/>
      <family val="2"/>
      <charset val="204"/>
      <scheme val="minor"/>
    </font>
    <font>
      <sz val="9"/>
      <color rgb="FF333333"/>
      <name val="Calibri"/>
      <family val="2"/>
      <charset val="204"/>
      <scheme val="minor"/>
    </font>
    <font>
      <sz val="10"/>
      <color theme="1"/>
      <name val="Calibri"/>
      <family val="2"/>
      <charset val="204"/>
      <scheme val="minor"/>
    </font>
    <font>
      <sz val="11"/>
      <color theme="1"/>
      <name val="Calibri"/>
      <family val="2"/>
      <charset val="204"/>
      <scheme val="minor"/>
    </font>
    <font>
      <b/>
      <sz val="10"/>
      <color theme="1"/>
      <name val="Calibri"/>
      <family val="2"/>
      <charset val="204"/>
      <scheme val="minor"/>
    </font>
    <font>
      <i/>
      <sz val="10"/>
      <color theme="1"/>
      <name val="Calibri"/>
      <family val="2"/>
      <charset val="204"/>
      <scheme val="minor"/>
    </font>
    <font>
      <b/>
      <sz val="11"/>
      <color theme="1"/>
      <name val="Calibri"/>
      <family val="2"/>
      <charset val="204"/>
      <scheme val="minor"/>
    </font>
    <font>
      <sz val="10"/>
      <name val="Calibri"/>
      <family val="2"/>
      <charset val="204"/>
      <scheme val="minor"/>
    </font>
    <font>
      <sz val="10"/>
      <name val="Sylfaen"/>
      <family val="1"/>
      <charset val="204"/>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3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84" fillId="0" borderId="0" xfId="0" applyFont="1" applyBorder="1"/>
    <xf numFmtId="0" fontId="85" fillId="0" borderId="0" xfId="0" applyFont="1" applyFill="1"/>
    <xf numFmtId="0" fontId="88" fillId="0" borderId="0" xfId="0" applyFont="1"/>
    <xf numFmtId="0" fontId="46" fillId="0" borderId="0" xfId="0" applyFont="1" applyFill="1" applyBorder="1" applyAlignment="1" applyProtection="1">
      <alignment horizontal="right"/>
      <protection locked="0"/>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7" fillId="0" borderId="13" xfId="0" applyNumberFormat="1" applyFont="1" applyBorder="1" applyAlignment="1">
      <alignment vertic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0" xfId="0" applyFont="1"/>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2" fillId="0" borderId="0" xfId="0" applyFont="1" applyAlignment="1">
      <alignment wrapText="1"/>
    </xf>
    <xf numFmtId="0" fontId="3" fillId="0" borderId="0" xfId="0" applyFont="1" applyFill="1"/>
    <xf numFmtId="0" fontId="86" fillId="0" borderId="85" xfId="0" applyFont="1" applyFill="1" applyBorder="1" applyAlignment="1">
      <alignment horizontal="center" vertical="center" wrapText="1"/>
    </xf>
    <xf numFmtId="0" fontId="86" fillId="0" borderId="86" xfId="0" applyFont="1" applyFill="1" applyBorder="1" applyAlignment="1">
      <alignment horizontal="center" vertical="center" wrapText="1"/>
    </xf>
    <xf numFmtId="0" fontId="84" fillId="0" borderId="85" xfId="0" applyFont="1" applyFill="1" applyBorder="1"/>
    <xf numFmtId="0" fontId="84" fillId="0" borderId="85" xfId="0" applyFont="1" applyFill="1" applyBorder="1" applyAlignment="1">
      <alignment horizontal="left" indent="1"/>
    </xf>
    <xf numFmtId="0" fontId="87" fillId="0" borderId="85"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3" fillId="70" borderId="98" xfId="20964" applyFont="1" applyFill="1" applyBorder="1" applyAlignment="1">
      <alignment horizontal="center" vertical="center"/>
    </xf>
    <xf numFmtId="0" fontId="103" fillId="70" borderId="99" xfId="20964" applyFont="1" applyFill="1" applyBorder="1" applyAlignment="1">
      <alignment horizontal="left" vertical="center" wrapText="1"/>
    </xf>
    <xf numFmtId="164" fontId="103" fillId="0" borderId="100" xfId="7" applyNumberFormat="1" applyFont="1" applyFill="1" applyBorder="1" applyAlignment="1" applyProtection="1">
      <alignment horizontal="right" vertical="center"/>
      <protection locked="0"/>
    </xf>
    <xf numFmtId="0" fontId="102" fillId="78" borderId="100" xfId="20964" applyFont="1" applyFill="1" applyBorder="1" applyAlignment="1">
      <alignment horizontal="center" vertical="center"/>
    </xf>
    <xf numFmtId="0" fontId="102"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4" fillId="70" borderId="98" xfId="20964" applyFont="1" applyFill="1" applyBorder="1" applyAlignment="1">
      <alignment horizontal="center" vertical="center"/>
    </xf>
    <xf numFmtId="0" fontId="103" fillId="70" borderId="102" xfId="20964" applyFont="1" applyFill="1" applyBorder="1" applyAlignment="1">
      <alignment vertical="center" wrapText="1"/>
    </xf>
    <xf numFmtId="0" fontId="103" fillId="70" borderId="99" xfId="20964" applyFont="1" applyFill="1" applyBorder="1" applyAlignment="1">
      <alignment horizontal="left" vertical="center"/>
    </xf>
    <xf numFmtId="0" fontId="104" fillId="3" borderId="98" xfId="20964" applyFont="1" applyFill="1" applyBorder="1" applyAlignment="1">
      <alignment horizontal="center" vertical="center"/>
    </xf>
    <xf numFmtId="0" fontId="103" fillId="3" borderId="99" xfId="20964" applyFont="1" applyFill="1" applyBorder="1" applyAlignment="1">
      <alignment horizontal="left" vertical="center"/>
    </xf>
    <xf numFmtId="0" fontId="104" fillId="0" borderId="98" xfId="20964" applyFont="1" applyFill="1" applyBorder="1" applyAlignment="1">
      <alignment horizontal="center" vertical="center"/>
    </xf>
    <xf numFmtId="0" fontId="103" fillId="0" borderId="99" xfId="20964" applyFont="1" applyFill="1" applyBorder="1" applyAlignment="1">
      <alignment horizontal="left" vertical="center"/>
    </xf>
    <xf numFmtId="0" fontId="105" fillId="78" borderId="100" xfId="20964" applyFont="1" applyFill="1" applyBorder="1" applyAlignment="1">
      <alignment horizontal="center" vertical="center"/>
    </xf>
    <xf numFmtId="0" fontId="102" fillId="78" borderId="102" xfId="20964" applyFont="1" applyFill="1" applyBorder="1" applyAlignment="1">
      <alignment vertical="center"/>
    </xf>
    <xf numFmtId="164" fontId="103" fillId="78" borderId="100" xfId="7" applyNumberFormat="1" applyFont="1" applyFill="1" applyBorder="1" applyAlignment="1" applyProtection="1">
      <alignment horizontal="right" vertical="center"/>
      <protection locked="0"/>
    </xf>
    <xf numFmtId="0" fontId="102" fillId="77" borderId="101" xfId="20964" applyFont="1" applyFill="1" applyBorder="1" applyAlignment="1">
      <alignment vertical="center"/>
    </xf>
    <xf numFmtId="0" fontId="102" fillId="77" borderId="102" xfId="20964" applyFont="1" applyFill="1" applyBorder="1" applyAlignment="1">
      <alignment vertical="center"/>
    </xf>
    <xf numFmtId="164" fontId="102" fillId="77" borderId="99" xfId="7" applyNumberFormat="1" applyFont="1" applyFill="1" applyBorder="1" applyAlignment="1">
      <alignment horizontal="right" vertical="center"/>
    </xf>
    <xf numFmtId="0" fontId="107" fillId="3" borderId="98" xfId="20964" applyFont="1" applyFill="1" applyBorder="1" applyAlignment="1">
      <alignment horizontal="center" vertical="center"/>
    </xf>
    <xf numFmtId="0" fontId="108"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07" fillId="70" borderId="98" xfId="20964" applyFont="1" applyFill="1" applyBorder="1" applyAlignment="1">
      <alignment horizontal="center" vertical="center"/>
    </xf>
    <xf numFmtId="164" fontId="103" fillId="3" borderId="100" xfId="7" applyNumberFormat="1" applyFont="1" applyFill="1" applyBorder="1" applyAlignment="1" applyProtection="1">
      <alignment horizontal="right" vertical="center"/>
      <protection locked="0"/>
    </xf>
    <xf numFmtId="0" fontId="108" fillId="3" borderId="100" xfId="20964" applyFont="1" applyFill="1" applyBorder="1" applyAlignment="1">
      <alignment horizontal="center" vertical="center"/>
    </xf>
    <xf numFmtId="0" fontId="45" fillId="3" borderId="102" xfId="20964" applyFont="1" applyFill="1" applyBorder="1" applyAlignment="1">
      <alignment vertical="center"/>
    </xf>
    <xf numFmtId="0" fontId="104"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99" fillId="0" borderId="100" xfId="0" applyFont="1" applyFill="1" applyBorder="1" applyAlignment="1">
      <alignment horizontal="left" vertical="center" wrapText="1"/>
    </xf>
    <xf numFmtId="10" fontId="96" fillId="0" borderId="100" xfId="20962" applyNumberFormat="1" applyFont="1" applyFill="1" applyBorder="1" applyAlignment="1">
      <alignment horizontal="lef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99"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9" xfId="0" applyFont="1" applyBorder="1" applyAlignment="1">
      <alignment horizontal="center" vertical="center" wrapText="1"/>
    </xf>
    <xf numFmtId="0" fontId="2" fillId="0" borderId="3" xfId="0" applyFont="1" applyBorder="1" applyAlignment="1">
      <alignment wrapText="1"/>
    </xf>
    <xf numFmtId="0" fontId="45" fillId="0" borderId="3" xfId="0" applyFont="1" applyBorder="1" applyAlignment="1">
      <alignment horizontal="center" vertical="center" wrapText="1"/>
    </xf>
    <xf numFmtId="14" fontId="2" fillId="0" borderId="0" xfId="0" applyNumberFormat="1" applyFont="1"/>
    <xf numFmtId="0" fontId="109" fillId="0" borderId="0" xfId="11" applyFont="1" applyFill="1" applyBorder="1" applyProtection="1"/>
    <xf numFmtId="0" fontId="109" fillId="0" borderId="0" xfId="11" applyFont="1" applyFill="1" applyBorder="1" applyAlignment="1" applyProtection="1"/>
    <xf numFmtId="0" fontId="111" fillId="0" borderId="0" xfId="11" applyFont="1" applyFill="1" applyBorder="1" applyAlignment="1" applyProtection="1"/>
    <xf numFmtId="0" fontId="114" fillId="0" borderId="115" xfId="13" applyFont="1" applyFill="1" applyBorder="1" applyAlignment="1" applyProtection="1">
      <alignment horizontal="left" vertical="center" wrapText="1"/>
      <protection locked="0"/>
    </xf>
    <xf numFmtId="49" fontId="114" fillId="0" borderId="115" xfId="5" applyNumberFormat="1" applyFont="1" applyFill="1" applyBorder="1" applyAlignment="1" applyProtection="1">
      <alignment horizontal="right" vertical="center"/>
      <protection locked="0"/>
    </xf>
    <xf numFmtId="49" fontId="115" fillId="0" borderId="115" xfId="5" applyNumberFormat="1" applyFont="1" applyFill="1" applyBorder="1" applyAlignment="1" applyProtection="1">
      <alignment horizontal="right" vertical="center"/>
      <protection locked="0"/>
    </xf>
    <xf numFmtId="0" fontId="110" fillId="0" borderId="115" xfId="0" applyFont="1" applyFill="1" applyBorder="1"/>
    <xf numFmtId="49" fontId="114" fillId="0" borderId="115" xfId="5" applyNumberFormat="1" applyFont="1" applyFill="1" applyBorder="1" applyAlignment="1" applyProtection="1">
      <alignment horizontal="right" vertical="center" wrapText="1"/>
      <protection locked="0"/>
    </xf>
    <xf numFmtId="49" fontId="115" fillId="0" borderId="115" xfId="5" applyNumberFormat="1" applyFont="1" applyFill="1" applyBorder="1" applyAlignment="1" applyProtection="1">
      <alignment horizontal="right" vertical="center" wrapText="1"/>
      <protection locked="0"/>
    </xf>
    <xf numFmtId="0" fontId="110" fillId="0" borderId="0" xfId="0" applyFont="1" applyFill="1"/>
    <xf numFmtId="0" fontId="109" fillId="0" borderId="115" xfId="0" applyNumberFormat="1" applyFont="1" applyFill="1" applyBorder="1" applyAlignment="1">
      <alignment horizontal="left" vertical="center" wrapText="1"/>
    </xf>
    <xf numFmtId="0" fontId="113" fillId="0" borderId="115" xfId="0" applyFont="1" applyFill="1" applyBorder="1"/>
    <xf numFmtId="0" fontId="110" fillId="0" borderId="0" xfId="0" applyFont="1" applyFill="1" applyBorder="1"/>
    <xf numFmtId="0" fontId="112" fillId="0" borderId="115" xfId="0" applyFont="1" applyFill="1" applyBorder="1" applyAlignment="1">
      <alignment horizontal="left" indent="1"/>
    </xf>
    <xf numFmtId="0" fontId="112" fillId="0" borderId="115" xfId="0" applyFont="1" applyFill="1" applyBorder="1" applyAlignment="1">
      <alignment horizontal="left" wrapText="1" indent="1"/>
    </xf>
    <xf numFmtId="0" fontId="109" fillId="0" borderId="115" xfId="0" applyFont="1" applyFill="1" applyBorder="1" applyAlignment="1">
      <alignment horizontal="left" indent="1"/>
    </xf>
    <xf numFmtId="0" fontId="109" fillId="0" borderId="115" xfId="0" applyNumberFormat="1" applyFont="1" applyFill="1" applyBorder="1" applyAlignment="1">
      <alignment horizontal="left" indent="1"/>
    </xf>
    <xf numFmtId="0" fontId="109" fillId="0" borderId="115" xfId="0" applyFont="1" applyFill="1" applyBorder="1" applyAlignment="1">
      <alignment horizontal="left" wrapText="1" indent="2"/>
    </xf>
    <xf numFmtId="0" fontId="112" fillId="0" borderId="115" xfId="0" applyFont="1" applyFill="1" applyBorder="1" applyAlignment="1">
      <alignment horizontal="left" vertical="center" indent="1"/>
    </xf>
    <xf numFmtId="0" fontId="110" fillId="0" borderId="115" xfId="0" applyFont="1" applyFill="1" applyBorder="1" applyAlignment="1">
      <alignment horizontal="left" wrapText="1"/>
    </xf>
    <xf numFmtId="0" fontId="110" fillId="0" borderId="115" xfId="0" applyFont="1" applyFill="1" applyBorder="1" applyAlignment="1">
      <alignment horizontal="left" wrapText="1" indent="2"/>
    </xf>
    <xf numFmtId="49" fontId="110" fillId="0" borderId="115" xfId="0" applyNumberFormat="1" applyFont="1" applyFill="1" applyBorder="1" applyAlignment="1">
      <alignment horizontal="left" indent="3"/>
    </xf>
    <xf numFmtId="49" fontId="110" fillId="0" borderId="115" xfId="0" applyNumberFormat="1" applyFont="1" applyFill="1" applyBorder="1" applyAlignment="1">
      <alignment horizontal="left" indent="1"/>
    </xf>
    <xf numFmtId="49" fontId="110" fillId="0" borderId="115" xfId="0" applyNumberFormat="1" applyFont="1" applyFill="1" applyBorder="1" applyAlignment="1">
      <alignment horizontal="left" vertical="top" wrapText="1" indent="2"/>
    </xf>
    <xf numFmtId="49" fontId="110" fillId="0" borderId="115" xfId="0" applyNumberFormat="1" applyFont="1" applyFill="1" applyBorder="1" applyAlignment="1">
      <alignment horizontal="left" wrapText="1" indent="3"/>
    </xf>
    <xf numFmtId="49" fontId="110" fillId="0" borderId="115" xfId="0" applyNumberFormat="1" applyFont="1" applyFill="1" applyBorder="1" applyAlignment="1">
      <alignment horizontal="left" wrapText="1" indent="2"/>
    </xf>
    <xf numFmtId="0" fontId="110" fillId="0" borderId="115" xfId="0" applyNumberFormat="1" applyFont="1" applyFill="1" applyBorder="1" applyAlignment="1">
      <alignment horizontal="left" wrapText="1" indent="1"/>
    </xf>
    <xf numFmtId="49" fontId="110" fillId="0" borderId="115" xfId="0" applyNumberFormat="1" applyFont="1" applyFill="1" applyBorder="1" applyAlignment="1">
      <alignment horizontal="left" wrapText="1" indent="1"/>
    </xf>
    <xf numFmtId="0" fontId="112" fillId="0" borderId="76" xfId="0" applyNumberFormat="1" applyFont="1" applyFill="1" applyBorder="1" applyAlignment="1">
      <alignment horizontal="left" vertical="center" wrapText="1"/>
    </xf>
    <xf numFmtId="0" fontId="110" fillId="0" borderId="116" xfId="0" applyFont="1" applyFill="1" applyBorder="1" applyAlignment="1">
      <alignment horizontal="center" vertical="center" wrapText="1"/>
    </xf>
    <xf numFmtId="0" fontId="112" fillId="0" borderId="115" xfId="0" applyNumberFormat="1" applyFont="1" applyFill="1" applyBorder="1" applyAlignment="1">
      <alignment horizontal="left" vertical="center" wrapText="1"/>
    </xf>
    <xf numFmtId="0" fontId="110" fillId="0" borderId="115" xfId="0" applyFont="1" applyFill="1" applyBorder="1" applyAlignment="1">
      <alignment horizontal="left" indent="1"/>
    </xf>
    <xf numFmtId="0" fontId="6" fillId="0" borderId="115" xfId="17" applyBorder="1" applyAlignment="1" applyProtection="1"/>
    <xf numFmtId="0" fontId="113" fillId="0" borderId="115"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0" xfId="0" applyFont="1" applyFill="1" applyBorder="1" applyAlignment="1">
      <alignment horizontal="center" vertical="center" wrapText="1"/>
    </xf>
    <xf numFmtId="14" fontId="84" fillId="0" borderId="0" xfId="0" applyNumberFormat="1" applyFont="1" applyFill="1"/>
    <xf numFmtId="0" fontId="116" fillId="0" borderId="115" xfId="13" applyFont="1" applyFill="1" applyBorder="1" applyAlignment="1" applyProtection="1">
      <alignment horizontal="left" vertical="center" wrapText="1"/>
      <protection locked="0"/>
    </xf>
    <xf numFmtId="0" fontId="110" fillId="0" borderId="0" xfId="0" applyFont="1" applyFill="1" applyAlignment="1">
      <alignment horizontal="left" vertical="top" wrapText="1"/>
    </xf>
    <xf numFmtId="0" fontId="110" fillId="0" borderId="0" xfId="0" applyFont="1" applyFill="1" applyAlignment="1">
      <alignment wrapText="1"/>
    </xf>
    <xf numFmtId="0" fontId="110" fillId="0" borderId="115" xfId="0" applyFont="1" applyFill="1" applyBorder="1" applyAlignment="1">
      <alignment horizontal="center" vertical="center"/>
    </xf>
    <xf numFmtId="0" fontId="110" fillId="0" borderId="115" xfId="0" applyFont="1" applyFill="1" applyBorder="1" applyAlignment="1">
      <alignment horizontal="center" vertical="center" wrapText="1"/>
    </xf>
    <xf numFmtId="0" fontId="113" fillId="0" borderId="0" xfId="0" applyFont="1" applyFill="1"/>
    <xf numFmtId="0" fontId="110" fillId="0" borderId="115" xfId="0" applyFont="1" applyFill="1" applyBorder="1" applyAlignment="1">
      <alignment wrapText="1"/>
    </xf>
    <xf numFmtId="0" fontId="110" fillId="0" borderId="115" xfId="0" applyFont="1" applyFill="1" applyBorder="1" applyAlignment="1">
      <alignment horizontal="left" indent="8"/>
    </xf>
    <xf numFmtId="0" fontId="110" fillId="0" borderId="0" xfId="0" applyFont="1" applyFill="1" applyBorder="1" applyAlignment="1">
      <alignment horizontal="left"/>
    </xf>
    <xf numFmtId="0" fontId="113" fillId="0" borderId="0" xfId="0" applyFont="1" applyFill="1" applyBorder="1"/>
    <xf numFmtId="0" fontId="113" fillId="0" borderId="7" xfId="0" applyFont="1" applyFill="1" applyBorder="1"/>
    <xf numFmtId="0" fontId="110" fillId="0" borderId="0" xfId="0" applyFont="1" applyFill="1" applyBorder="1" applyAlignment="1">
      <alignment horizontal="center" vertical="center"/>
    </xf>
    <xf numFmtId="0" fontId="110" fillId="0" borderId="7" xfId="0" applyFont="1" applyFill="1" applyBorder="1" applyAlignment="1">
      <alignment wrapText="1"/>
    </xf>
    <xf numFmtId="49" fontId="110" fillId="0" borderId="115" xfId="0" applyNumberFormat="1" applyFont="1" applyFill="1" applyBorder="1" applyAlignment="1">
      <alignment horizontal="center" vertical="center" wrapText="1"/>
    </xf>
    <xf numFmtId="0" fontId="110" fillId="0" borderId="115" xfId="0" applyFont="1" applyFill="1" applyBorder="1" applyAlignment="1">
      <alignment horizontal="center"/>
    </xf>
    <xf numFmtId="0" fontId="110" fillId="0" borderId="7" xfId="0" applyFont="1" applyFill="1" applyBorder="1"/>
    <xf numFmtId="0" fontId="110" fillId="0" borderId="115" xfId="0" applyFont="1" applyFill="1" applyBorder="1" applyAlignment="1">
      <alignment horizontal="left" indent="2"/>
    </xf>
    <xf numFmtId="0" fontId="110" fillId="0" borderId="115" xfId="0" applyNumberFormat="1" applyFont="1" applyFill="1" applyBorder="1" applyAlignment="1">
      <alignment horizontal="left" indent="1"/>
    </xf>
    <xf numFmtId="0" fontId="110" fillId="0" borderId="0" xfId="0" applyFont="1" applyFill="1" applyAlignment="1">
      <alignment horizontal="center" vertical="center"/>
    </xf>
    <xf numFmtId="0" fontId="118" fillId="0" borderId="0" xfId="0" applyFont="1" applyFill="1"/>
    <xf numFmtId="0" fontId="118" fillId="0" borderId="0" xfId="0" applyFont="1" applyFill="1" applyAlignment="1">
      <alignment horizontal="center" vertical="center"/>
    </xf>
    <xf numFmtId="0" fontId="112" fillId="0" borderId="115" xfId="0" applyFont="1" applyFill="1" applyBorder="1" applyAlignment="1">
      <alignment horizontal="center" vertical="center" wrapText="1"/>
    </xf>
    <xf numFmtId="0" fontId="110" fillId="79" borderId="115" xfId="0" applyFont="1" applyFill="1" applyBorder="1"/>
    <xf numFmtId="0" fontId="113"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0" fillId="0" borderId="122" xfId="0" applyNumberFormat="1" applyFont="1" applyFill="1" applyBorder="1" applyAlignment="1">
      <alignment vertical="center" wrapText="1" readingOrder="1"/>
    </xf>
    <xf numFmtId="0" fontId="120" fillId="0" borderId="123" xfId="0" applyNumberFormat="1" applyFont="1" applyFill="1" applyBorder="1" applyAlignment="1">
      <alignment vertical="center" wrapText="1" readingOrder="1"/>
    </xf>
    <xf numFmtId="0" fontId="120" fillId="0" borderId="123" xfId="0" applyNumberFormat="1" applyFont="1" applyFill="1" applyBorder="1" applyAlignment="1">
      <alignment horizontal="left" vertical="center" wrapText="1" indent="1" readingOrder="1"/>
    </xf>
    <xf numFmtId="0" fontId="120" fillId="0" borderId="124" xfId="0" applyNumberFormat="1" applyFont="1" applyFill="1" applyBorder="1" applyAlignment="1">
      <alignment vertical="center" wrapText="1" readingOrder="1"/>
    </xf>
    <xf numFmtId="0" fontId="121" fillId="0" borderId="115" xfId="0" applyNumberFormat="1" applyFont="1" applyFill="1" applyBorder="1" applyAlignment="1">
      <alignment vertical="center" wrapText="1" readingOrder="1"/>
    </xf>
    <xf numFmtId="0" fontId="110" fillId="0" borderId="116" xfId="0" applyFont="1" applyFill="1" applyBorder="1" applyAlignment="1">
      <alignment horizontal="center" vertical="center" wrapText="1"/>
    </xf>
    <xf numFmtId="0" fontId="0" fillId="0" borderId="7" xfId="0" applyBorder="1"/>
    <xf numFmtId="0" fontId="110" fillId="0" borderId="107" xfId="0" applyFont="1" applyFill="1" applyBorder="1" applyAlignment="1">
      <alignment horizontal="center" vertical="center" wrapText="1"/>
    </xf>
    <xf numFmtId="0" fontId="0" fillId="0" borderId="115" xfId="0" applyBorder="1" applyAlignment="1">
      <alignment horizontal="left" indent="3"/>
    </xf>
    <xf numFmtId="0" fontId="84" fillId="0" borderId="115" xfId="0" applyFont="1" applyBorder="1"/>
    <xf numFmtId="0" fontId="123" fillId="0" borderId="115" xfId="0" applyFont="1" applyBorder="1"/>
    <xf numFmtId="0" fontId="123" fillId="0" borderId="115" xfId="0" applyFont="1" applyFill="1" applyBorder="1"/>
    <xf numFmtId="0" fontId="124" fillId="0" borderId="115" xfId="17" applyFont="1" applyBorder="1" applyAlignment="1" applyProtection="1"/>
    <xf numFmtId="14" fontId="2" fillId="0" borderId="0" xfId="0" applyNumberFormat="1" applyFont="1" applyAlignment="1">
      <alignment horizontal="left"/>
    </xf>
    <xf numFmtId="14" fontId="84" fillId="0" borderId="0" xfId="0" applyNumberFormat="1" applyFont="1" applyAlignment="1">
      <alignment horizontal="left"/>
    </xf>
    <xf numFmtId="14" fontId="84" fillId="0" borderId="0" xfId="0" applyNumberFormat="1" applyFont="1" applyFill="1" applyAlignment="1">
      <alignment horizontal="left"/>
    </xf>
    <xf numFmtId="0" fontId="5" fillId="0" borderId="115" xfId="0" applyFont="1" applyFill="1" applyBorder="1" applyAlignment="1">
      <alignment wrapText="1"/>
    </xf>
    <xf numFmtId="0" fontId="2" fillId="0" borderId="115" xfId="0" applyFont="1" applyBorder="1" applyAlignment="1">
      <alignment wrapText="1"/>
    </xf>
    <xf numFmtId="0" fontId="2" fillId="0" borderId="117" xfId="0" applyFont="1" applyBorder="1" applyAlignment="1">
      <alignment wrapText="1"/>
    </xf>
    <xf numFmtId="0" fontId="2" fillId="0" borderId="90" xfId="0" applyFont="1" applyBorder="1" applyAlignment="1">
      <alignment vertical="center"/>
    </xf>
    <xf numFmtId="0" fontId="5" fillId="0" borderId="115" xfId="0" applyFont="1" applyBorder="1" applyAlignment="1">
      <alignment wrapText="1"/>
    </xf>
    <xf numFmtId="0" fontId="5" fillId="0" borderId="116" xfId="0" applyFont="1" applyBorder="1" applyAlignment="1">
      <alignment wrapText="1"/>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67" fontId="125" fillId="0" borderId="115" xfId="0" applyNumberFormat="1" applyFont="1" applyBorder="1" applyAlignment="1">
      <alignment horizontal="center" vertical="center"/>
    </xf>
    <xf numFmtId="167" fontId="125" fillId="0" borderId="86" xfId="0" applyNumberFormat="1" applyFont="1" applyBorder="1" applyAlignment="1">
      <alignment horizontal="center" vertical="center"/>
    </xf>
    <xf numFmtId="167" fontId="126" fillId="0" borderId="115" xfId="0" applyNumberFormat="1" applyFont="1" applyBorder="1" applyAlignment="1">
      <alignment horizontal="center" vertical="center"/>
    </xf>
    <xf numFmtId="164" fontId="3" fillId="0" borderId="86" xfId="7" applyNumberFormat="1" applyFont="1" applyFill="1" applyBorder="1" applyAlignment="1">
      <alignment horizontal="right" vertical="center" wrapText="1"/>
    </xf>
    <xf numFmtId="164" fontId="3" fillId="0" borderId="26" xfId="7" applyNumberFormat="1" applyFont="1" applyFill="1" applyBorder="1" applyAlignment="1">
      <alignment horizontal="right" vertical="center" wrapText="1"/>
    </xf>
    <xf numFmtId="164" fontId="84" fillId="0" borderId="3" xfId="7" applyNumberFormat="1" applyFont="1" applyBorder="1" applyAlignment="1"/>
    <xf numFmtId="164" fontId="84" fillId="0" borderId="23" xfId="7" applyNumberFormat="1" applyFont="1" applyBorder="1" applyAlignment="1"/>
    <xf numFmtId="10" fontId="103" fillId="0" borderId="100" xfId="20962" applyNumberFormat="1" applyFont="1" applyFill="1" applyBorder="1" applyAlignment="1" applyProtection="1">
      <alignment horizontal="right" vertical="center"/>
      <protection locked="0"/>
    </xf>
    <xf numFmtId="164" fontId="110" fillId="0" borderId="115" xfId="7" applyNumberFormat="1" applyFont="1" applyFill="1" applyBorder="1"/>
    <xf numFmtId="164" fontId="113" fillId="0" borderId="115" xfId="7" applyNumberFormat="1" applyFont="1" applyFill="1" applyBorder="1"/>
    <xf numFmtId="0" fontId="84" fillId="0" borderId="115" xfId="0" applyFont="1" applyBorder="1" applyAlignment="1">
      <alignment horizontal="center" vertical="center" wrapText="1"/>
    </xf>
    <xf numFmtId="0" fontId="2" fillId="3" borderId="115" xfId="11" applyFont="1" applyFill="1" applyBorder="1" applyAlignment="1">
      <alignment horizontal="left" vertical="center" wrapText="1"/>
    </xf>
    <xf numFmtId="164" fontId="84" fillId="0" borderId="115" xfId="7" applyNumberFormat="1" applyFont="1" applyBorder="1" applyAlignment="1"/>
    <xf numFmtId="167" fontId="84" fillId="0" borderId="86" xfId="0" applyNumberFormat="1" applyFont="1" applyBorder="1" applyAlignment="1"/>
    <xf numFmtId="167" fontId="84" fillId="36" borderId="26" xfId="0" applyNumberFormat="1" applyFont="1" applyFill="1" applyBorder="1"/>
    <xf numFmtId="164" fontId="3" fillId="0" borderId="115" xfId="7" applyNumberFormat="1" applyFont="1" applyBorder="1"/>
    <xf numFmtId="164" fontId="3" fillId="0" borderId="115" xfId="7" applyNumberFormat="1" applyFont="1" applyFill="1" applyBorder="1"/>
    <xf numFmtId="3" fontId="128" fillId="0" borderId="115" xfId="0" applyNumberFormat="1" applyFont="1" applyBorder="1"/>
    <xf numFmtId="3" fontId="129" fillId="0" borderId="115" xfId="0" applyNumberFormat="1" applyFont="1" applyBorder="1"/>
    <xf numFmtId="3" fontId="128" fillId="0" borderId="115" xfId="0" applyNumberFormat="1" applyFont="1" applyBorder="1" applyAlignment="1">
      <alignment horizontal="left" indent="1"/>
    </xf>
    <xf numFmtId="3" fontId="128" fillId="80" borderId="115" xfId="0" applyNumberFormat="1" applyFont="1" applyFill="1" applyBorder="1"/>
    <xf numFmtId="3" fontId="130" fillId="0" borderId="115" xfId="0" applyNumberFormat="1" applyFont="1" applyFill="1" applyBorder="1" applyAlignment="1">
      <alignment horizontal="left" vertical="center" wrapText="1"/>
    </xf>
    <xf numFmtId="3" fontId="128" fillId="0" borderId="115" xfId="0" applyNumberFormat="1" applyFont="1" applyBorder="1" applyAlignment="1">
      <alignment horizontal="center" vertical="center" wrapText="1"/>
    </xf>
    <xf numFmtId="3" fontId="128" fillId="0" borderId="115" xfId="0" applyNumberFormat="1" applyFont="1" applyBorder="1" applyAlignment="1">
      <alignment horizontal="center" vertical="center"/>
    </xf>
    <xf numFmtId="3" fontId="127" fillId="0" borderId="115" xfId="0" applyNumberFormat="1" applyFont="1" applyFill="1" applyBorder="1" applyAlignment="1">
      <alignment horizontal="left" vertical="center" wrapText="1"/>
    </xf>
    <xf numFmtId="3" fontId="129" fillId="0" borderId="7" xfId="0" applyNumberFormat="1" applyFont="1" applyBorder="1"/>
    <xf numFmtId="3" fontId="128" fillId="0" borderId="115" xfId="0" applyNumberFormat="1" applyFont="1" applyBorder="1" applyAlignment="1">
      <alignment horizontal="left" indent="2"/>
    </xf>
    <xf numFmtId="3" fontId="128" fillId="0" borderId="115" xfId="0" applyNumberFormat="1" applyFont="1" applyFill="1" applyBorder="1" applyAlignment="1">
      <alignment horizontal="left" indent="3"/>
    </xf>
    <xf numFmtId="3" fontId="128" fillId="0" borderId="115" xfId="0" applyNumberFormat="1" applyFont="1" applyFill="1" applyBorder="1" applyAlignment="1">
      <alignment horizontal="left" indent="1"/>
    </xf>
    <xf numFmtId="3" fontId="128" fillId="81" borderId="115" xfId="0" applyNumberFormat="1" applyFont="1" applyFill="1" applyBorder="1"/>
    <xf numFmtId="3" fontId="128" fillId="0" borderId="115" xfId="0" applyNumberFormat="1" applyFont="1" applyFill="1" applyBorder="1" applyAlignment="1">
      <alignment horizontal="left" vertical="top" wrapText="1" indent="2"/>
    </xf>
    <xf numFmtId="3" fontId="128" fillId="0" borderId="115" xfId="0" applyNumberFormat="1" applyFont="1" applyFill="1" applyBorder="1"/>
    <xf numFmtId="3" fontId="128" fillId="0" borderId="115" xfId="0" applyNumberFormat="1" applyFont="1" applyFill="1" applyBorder="1" applyAlignment="1">
      <alignment horizontal="left" wrapText="1" indent="3"/>
    </xf>
    <xf numFmtId="3" fontId="128" fillId="0" borderId="115" xfId="0" applyNumberFormat="1" applyFont="1" applyFill="1" applyBorder="1" applyAlignment="1">
      <alignment horizontal="left" wrapText="1" indent="2"/>
    </xf>
    <xf numFmtId="3" fontId="128" fillId="0" borderId="115" xfId="0" applyNumberFormat="1" applyFont="1" applyFill="1" applyBorder="1" applyAlignment="1">
      <alignment horizontal="left" wrapText="1" indent="1"/>
    </xf>
    <xf numFmtId="3" fontId="128" fillId="0" borderId="116" xfId="0" applyNumberFormat="1" applyFont="1" applyBorder="1"/>
    <xf numFmtId="165" fontId="128" fillId="0" borderId="115" xfId="20962" applyNumberFormat="1" applyFont="1" applyBorder="1"/>
    <xf numFmtId="194" fontId="128" fillId="0" borderId="115" xfId="0" applyNumberFormat="1" applyFont="1" applyBorder="1"/>
    <xf numFmtId="194" fontId="128" fillId="0" borderId="116" xfId="0" applyNumberFormat="1" applyFont="1" applyBorder="1"/>
    <xf numFmtId="194" fontId="129" fillId="0" borderId="115" xfId="0" applyNumberFormat="1" applyFont="1" applyBorder="1"/>
    <xf numFmtId="3" fontId="113" fillId="0" borderId="115" xfId="0" applyNumberFormat="1" applyFont="1" applyFill="1" applyBorder="1"/>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86" xfId="11" applyFont="1" applyFill="1" applyBorder="1" applyAlignment="1">
      <alignment horizontal="center" vertical="center" wrapText="1"/>
    </xf>
    <xf numFmtId="0" fontId="92" fillId="3" borderId="21" xfId="11" applyFont="1" applyFill="1" applyBorder="1" applyAlignment="1">
      <alignment horizontal="left" vertical="center"/>
    </xf>
    <xf numFmtId="0" fontId="90" fillId="3" borderId="115" xfId="11" applyFont="1" applyFill="1" applyBorder="1" applyAlignment="1">
      <alignment wrapText="1"/>
    </xf>
    <xf numFmtId="193" fontId="2" fillId="36" borderId="115" xfId="5" applyNumberFormat="1" applyFont="1" applyFill="1" applyBorder="1" applyProtection="1">
      <protection locked="0"/>
    </xf>
    <xf numFmtId="193" fontId="2" fillId="36" borderId="115" xfId="1" applyNumberFormat="1" applyFont="1" applyFill="1" applyBorder="1" applyProtection="1">
      <protection locked="0"/>
    </xf>
    <xf numFmtId="193" fontId="2" fillId="3" borderId="115" xfId="5" applyNumberFormat="1" applyFont="1" applyFill="1" applyBorder="1" applyProtection="1">
      <protection locked="0"/>
    </xf>
    <xf numFmtId="3" fontId="2" fillId="36" borderId="86" xfId="5" applyNumberFormat="1" applyFont="1" applyFill="1" applyBorder="1" applyProtection="1">
      <protection locked="0"/>
    </xf>
    <xf numFmtId="0" fontId="92" fillId="3" borderId="115" xfId="11" applyFont="1" applyFill="1" applyBorder="1" applyAlignment="1">
      <alignment horizontal="left" vertical="center" wrapText="1"/>
    </xf>
    <xf numFmtId="164" fontId="2" fillId="3" borderId="115" xfId="7" applyNumberFormat="1" applyFont="1" applyFill="1" applyBorder="1" applyProtection="1">
      <protection locked="0"/>
    </xf>
    <xf numFmtId="0" fontId="92" fillId="0" borderId="115" xfId="11" applyFont="1" applyFill="1" applyBorder="1" applyAlignment="1">
      <alignment horizontal="left" vertical="center" wrapText="1"/>
    </xf>
    <xf numFmtId="165" fontId="2" fillId="4" borderId="115" xfId="8" applyNumberFormat="1" applyFont="1" applyFill="1" applyBorder="1" applyAlignment="1" applyProtection="1">
      <alignment horizontal="right" wrapText="1"/>
      <protection locked="0"/>
    </xf>
    <xf numFmtId="0" fontId="90" fillId="0" borderId="115" xfId="11" applyFont="1" applyFill="1" applyBorder="1" applyAlignment="1">
      <alignment wrapText="1"/>
    </xf>
    <xf numFmtId="193" fontId="2" fillId="0" borderId="115" xfId="1" applyNumberFormat="1" applyFont="1" applyFill="1" applyBorder="1" applyProtection="1">
      <protection locked="0"/>
    </xf>
    <xf numFmtId="0" fontId="92" fillId="3" borderId="24" xfId="9" applyFont="1" applyFill="1" applyBorder="1" applyAlignment="1" applyProtection="1">
      <alignment horizontal="left" vertical="center"/>
      <protection locked="0"/>
    </xf>
    <xf numFmtId="0" fontId="90" fillId="3" borderId="25" xfId="20961" applyFont="1" applyFill="1" applyBorder="1" applyAlignment="1" applyProtection="1"/>
    <xf numFmtId="0" fontId="3" fillId="0" borderId="115" xfId="0" applyFont="1" applyFill="1" applyBorder="1" applyAlignment="1">
      <alignment horizontal="center" vertical="center" wrapText="1"/>
    </xf>
    <xf numFmtId="164" fontId="3" fillId="0" borderId="117" xfId="7" applyNumberFormat="1" applyFont="1" applyBorder="1"/>
    <xf numFmtId="9" fontId="3" fillId="0" borderId="86" xfId="20962" applyFont="1" applyBorder="1"/>
    <xf numFmtId="9" fontId="3" fillId="0" borderId="86" xfId="20962" applyFont="1" applyBorder="1" applyAlignment="1">
      <alignment horizontal="right"/>
    </xf>
    <xf numFmtId="0" fontId="5" fillId="0" borderId="0" xfId="11" applyFont="1" applyFill="1" applyBorder="1" applyProtection="1"/>
    <xf numFmtId="0" fontId="5" fillId="0" borderId="0" xfId="0" applyFont="1"/>
    <xf numFmtId="0" fontId="125" fillId="0" borderId="0" xfId="0" applyFont="1"/>
    <xf numFmtId="14" fontId="5" fillId="0" borderId="0" xfId="0" applyNumberFormat="1" applyFont="1" applyAlignment="1">
      <alignment horizontal="left"/>
    </xf>
    <xf numFmtId="0" fontId="125" fillId="0" borderId="0" xfId="0" applyFont="1" applyBorder="1"/>
    <xf numFmtId="0" fontId="5" fillId="0" borderId="0" xfId="0" applyFont="1" applyFill="1" applyBorder="1"/>
    <xf numFmtId="0" fontId="131" fillId="0" borderId="0" xfId="0" applyFont="1" applyAlignment="1">
      <alignment horizontal="center"/>
    </xf>
    <xf numFmtId="0" fontId="5" fillId="0" borderId="0" xfId="0" applyFont="1" applyFill="1" applyBorder="1" applyProtection="1"/>
    <xf numFmtId="0" fontId="5" fillId="0" borderId="18" xfId="0" applyFont="1" applyFill="1" applyBorder="1" applyAlignment="1">
      <alignment horizontal="left" vertical="center" indent="1"/>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indent="1"/>
    </xf>
    <xf numFmtId="0" fontId="5" fillId="0" borderId="3" xfId="0" applyFont="1" applyFill="1" applyBorder="1" applyAlignment="1">
      <alignment horizontal="left" vertical="center"/>
    </xf>
    <xf numFmtId="0" fontId="5" fillId="0" borderId="21" xfId="0" applyFont="1" applyFill="1" applyBorder="1" applyAlignment="1">
      <alignment horizontal="left" indent="1"/>
    </xf>
    <xf numFmtId="0" fontId="5" fillId="0" borderId="3" xfId="0" applyFont="1" applyFill="1" applyBorder="1" applyAlignment="1">
      <alignment horizontal="left" wrapText="1" indent="1"/>
    </xf>
    <xf numFmtId="0" fontId="5" fillId="0" borderId="3" xfId="0" applyFont="1" applyFill="1" applyBorder="1" applyAlignment="1">
      <alignment horizontal="left" wrapText="1" indent="2"/>
    </xf>
    <xf numFmtId="0" fontId="131" fillId="0" borderId="3" xfId="0" applyFont="1" applyFill="1" applyBorder="1" applyAlignment="1"/>
    <xf numFmtId="0" fontId="131" fillId="0" borderId="3" xfId="0" applyFont="1" applyFill="1" applyBorder="1" applyAlignment="1">
      <alignment horizontal="left"/>
    </xf>
    <xf numFmtId="0" fontId="131" fillId="0" borderId="3" xfId="0" applyFont="1" applyFill="1" applyBorder="1" applyAlignment="1">
      <alignment horizontal="center"/>
    </xf>
    <xf numFmtId="0" fontId="5" fillId="0" borderId="3" xfId="0" applyFont="1" applyFill="1" applyBorder="1" applyAlignment="1">
      <alignment horizontal="left" indent="1"/>
    </xf>
    <xf numFmtId="0" fontId="125" fillId="0" borderId="0" xfId="0" applyFont="1" applyAlignment="1">
      <alignment horizontal="left" indent="1"/>
    </xf>
    <xf numFmtId="0" fontId="131" fillId="0" borderId="3" xfId="0" applyFont="1" applyFill="1" applyBorder="1" applyAlignment="1">
      <alignment horizontal="left" indent="1"/>
    </xf>
    <xf numFmtId="0" fontId="131" fillId="0" borderId="3" xfId="0" applyFont="1" applyFill="1" applyBorder="1" applyAlignment="1">
      <alignment horizontal="left" vertical="center" wrapText="1"/>
    </xf>
    <xf numFmtId="0" fontId="5" fillId="0" borderId="24" xfId="0" applyFont="1" applyFill="1" applyBorder="1" applyAlignment="1">
      <alignment horizontal="left" vertical="center" indent="1"/>
    </xf>
    <xf numFmtId="0" fontId="131" fillId="0" borderId="25" xfId="0" applyFont="1" applyFill="1" applyBorder="1" applyAlignment="1"/>
    <xf numFmtId="0" fontId="133" fillId="0" borderId="0" xfId="0" applyFont="1"/>
    <xf numFmtId="0" fontId="134" fillId="0" borderId="0" xfId="0" applyFont="1"/>
    <xf numFmtId="0" fontId="135" fillId="0" borderId="0" xfId="0" applyFont="1"/>
    <xf numFmtId="14" fontId="134" fillId="0" borderId="0" xfId="0" applyNumberFormat="1" applyFont="1"/>
    <xf numFmtId="0" fontId="135" fillId="0" borderId="0" xfId="0" applyFont="1" applyBorder="1"/>
    <xf numFmtId="0" fontId="134" fillId="0" borderId="0" xfId="0" applyFont="1" applyBorder="1"/>
    <xf numFmtId="0" fontId="134" fillId="0" borderId="0" xfId="0" applyFont="1" applyFill="1" applyBorder="1" applyProtection="1"/>
    <xf numFmtId="10" fontId="134" fillId="0" borderId="0" xfId="6" applyNumberFormat="1" applyFont="1" applyFill="1" applyBorder="1" applyProtection="1">
      <protection locked="0"/>
    </xf>
    <xf numFmtId="0" fontId="134" fillId="0" borderId="0" xfId="0" applyFont="1" applyFill="1" applyBorder="1" applyProtection="1">
      <protection locked="0"/>
    </xf>
    <xf numFmtId="0" fontId="136" fillId="0" borderId="0" xfId="0" applyFont="1" applyFill="1" applyBorder="1" applyAlignment="1" applyProtection="1">
      <alignment horizontal="right"/>
      <protection locked="0"/>
    </xf>
    <xf numFmtId="0" fontId="134" fillId="0" borderId="3" xfId="0" applyFont="1" applyFill="1" applyBorder="1" applyAlignment="1">
      <alignment horizontal="center" vertical="center" wrapText="1"/>
    </xf>
    <xf numFmtId="0" fontId="134" fillId="0" borderId="22" xfId="0" applyFont="1" applyFill="1" applyBorder="1" applyAlignment="1">
      <alignment horizontal="center" vertical="center" wrapText="1"/>
    </xf>
    <xf numFmtId="38" fontId="134" fillId="0" borderId="115" xfId="0" applyNumberFormat="1" applyFont="1" applyFill="1" applyBorder="1" applyAlignment="1" applyProtection="1">
      <alignment horizontal="right"/>
      <protection locked="0"/>
    </xf>
    <xf numFmtId="38" fontId="134" fillId="0" borderId="86" xfId="0" applyNumberFormat="1" applyFont="1" applyFill="1" applyBorder="1" applyAlignment="1" applyProtection="1">
      <alignment horizontal="right"/>
      <protection locked="0"/>
    </xf>
    <xf numFmtId="14" fontId="125" fillId="0" borderId="0" xfId="0" applyNumberFormat="1" applyFont="1" applyAlignment="1">
      <alignment horizontal="left"/>
    </xf>
    <xf numFmtId="0" fontId="131" fillId="0" borderId="0" xfId="0" applyFont="1" applyFill="1" applyBorder="1" applyAlignment="1" applyProtection="1">
      <alignment horizontal="center" vertical="center"/>
    </xf>
    <xf numFmtId="0" fontId="131" fillId="0" borderId="18" xfId="0" applyFont="1" applyFill="1" applyBorder="1" applyAlignment="1" applyProtection="1">
      <alignment horizontal="center" vertical="center"/>
    </xf>
    <xf numFmtId="0" fontId="5" fillId="0" borderId="19" xfId="0" applyFont="1" applyFill="1" applyBorder="1" applyProtection="1"/>
    <xf numFmtId="0" fontId="5" fillId="0" borderId="21" xfId="0" applyFont="1" applyFill="1" applyBorder="1" applyAlignment="1" applyProtection="1">
      <alignment horizontal="left" indent="1"/>
    </xf>
    <xf numFmtId="0" fontId="131" fillId="0" borderId="8" xfId="0" applyFont="1" applyFill="1" applyBorder="1" applyAlignment="1" applyProtection="1">
      <alignment horizontal="center"/>
    </xf>
    <xf numFmtId="0" fontId="5" fillId="0" borderId="8" xfId="0" applyFont="1" applyFill="1" applyBorder="1" applyAlignment="1" applyProtection="1">
      <alignment horizontal="left"/>
    </xf>
    <xf numFmtId="0" fontId="5" fillId="0" borderId="8" xfId="0" applyFont="1" applyFill="1" applyBorder="1" applyAlignment="1" applyProtection="1">
      <alignment horizontal="left" indent="2"/>
    </xf>
    <xf numFmtId="0" fontId="131" fillId="0" borderId="8" xfId="0" applyFont="1" applyFill="1" applyBorder="1" applyAlignment="1" applyProtection="1"/>
    <xf numFmtId="0" fontId="5" fillId="0" borderId="8" xfId="0" applyFont="1" applyFill="1" applyBorder="1" applyAlignment="1" applyProtection="1">
      <alignment horizontal="left" indent="1"/>
    </xf>
    <xf numFmtId="0" fontId="131" fillId="0" borderId="8" xfId="0" applyFont="1" applyFill="1" applyBorder="1" applyAlignment="1" applyProtection="1">
      <alignment horizontal="left"/>
    </xf>
    <xf numFmtId="0" fontId="5" fillId="0" borderId="24" xfId="0" applyFont="1" applyFill="1" applyBorder="1" applyAlignment="1" applyProtection="1">
      <alignment horizontal="left" indent="1"/>
    </xf>
    <xf numFmtId="0" fontId="131" fillId="0" borderId="75" xfId="0" applyFont="1" applyFill="1" applyBorder="1" applyAlignment="1" applyProtection="1"/>
    <xf numFmtId="0" fontId="126" fillId="0" borderId="0" xfId="0" applyFont="1" applyAlignment="1">
      <alignment vertical="center"/>
    </xf>
    <xf numFmtId="0" fontId="136" fillId="0" borderId="0" xfId="0" applyFont="1" applyFill="1" applyBorder="1" applyProtection="1">
      <protection locked="0"/>
    </xf>
    <xf numFmtId="0" fontId="134" fillId="0" borderId="3" xfId="0" applyFont="1" applyFill="1" applyBorder="1" applyAlignment="1" applyProtection="1">
      <alignment horizontal="center" vertical="center" wrapText="1"/>
    </xf>
    <xf numFmtId="0" fontId="134" fillId="0" borderId="22" xfId="0" applyFont="1" applyFill="1" applyBorder="1" applyAlignment="1" applyProtection="1">
      <alignment horizontal="center" vertical="center" wrapText="1"/>
    </xf>
    <xf numFmtId="0" fontId="138" fillId="0" borderId="0" xfId="0" applyFont="1"/>
    <xf numFmtId="0" fontId="138" fillId="0" borderId="0" xfId="0" applyFont="1" applyBorder="1"/>
    <xf numFmtId="0" fontId="139" fillId="0" borderId="0" xfId="0" applyFont="1" applyAlignment="1">
      <alignment horizontal="center"/>
    </xf>
    <xf numFmtId="0" fontId="125" fillId="0" borderId="18" xfId="0" applyFont="1" applyBorder="1" applyAlignment="1">
      <alignment horizontal="center" vertical="center" wrapText="1"/>
    </xf>
    <xf numFmtId="0" fontId="125" fillId="0" borderId="19" xfId="0" applyFont="1" applyFill="1" applyBorder="1" applyAlignment="1">
      <alignment horizontal="left" vertical="center" wrapText="1" indent="2"/>
    </xf>
    <xf numFmtId="0" fontId="125" fillId="0" borderId="21" xfId="0" applyFont="1" applyBorder="1" applyAlignment="1">
      <alignment horizontal="center" vertical="center" wrapText="1"/>
    </xf>
    <xf numFmtId="0" fontId="125" fillId="0" borderId="24" xfId="0" applyFont="1" applyBorder="1" applyAlignment="1">
      <alignment horizontal="center" vertical="center" wrapText="1"/>
    </xf>
    <xf numFmtId="0" fontId="139" fillId="0" borderId="25" xfId="0" applyFont="1" applyBorder="1" applyAlignment="1">
      <alignment vertical="center" wrapText="1"/>
    </xf>
    <xf numFmtId="0" fontId="125" fillId="0" borderId="0" xfId="0" applyFont="1" applyAlignment="1">
      <alignment wrapText="1"/>
    </xf>
    <xf numFmtId="0" fontId="125" fillId="0" borderId="0" xfId="0" applyFont="1" applyFill="1" applyBorder="1" applyAlignment="1">
      <alignment wrapText="1"/>
    </xf>
    <xf numFmtId="0" fontId="136" fillId="0" borderId="0" xfId="0" applyFont="1" applyFill="1" applyAlignment="1">
      <alignment horizontal="center"/>
    </xf>
    <xf numFmtId="0" fontId="134" fillId="0" borderId="19" xfId="0" applyNumberFormat="1" applyFont="1" applyFill="1" applyBorder="1" applyAlignment="1">
      <alignment horizontal="center" vertical="center" wrapText="1"/>
    </xf>
    <xf numFmtId="0" fontId="134" fillId="0" borderId="20" xfId="0" applyNumberFormat="1" applyFont="1" applyFill="1" applyBorder="1" applyAlignment="1">
      <alignment horizontal="center" vertical="center" wrapText="1"/>
    </xf>
    <xf numFmtId="3" fontId="135" fillId="36" borderId="115" xfId="0" applyNumberFormat="1" applyFont="1" applyFill="1" applyBorder="1" applyAlignment="1">
      <alignment vertical="center" wrapText="1"/>
    </xf>
    <xf numFmtId="3" fontId="135" fillId="36" borderId="117" xfId="0" applyNumberFormat="1" applyFont="1" applyFill="1" applyBorder="1" applyAlignment="1">
      <alignment vertical="center" wrapText="1"/>
    </xf>
    <xf numFmtId="3" fontId="135" fillId="36" borderId="88" xfId="0" applyNumberFormat="1" applyFont="1" applyFill="1" applyBorder="1" applyAlignment="1">
      <alignment vertical="center" wrapText="1"/>
    </xf>
    <xf numFmtId="3" fontId="135" fillId="0" borderId="115" xfId="0" applyNumberFormat="1" applyFont="1" applyBorder="1" applyAlignment="1">
      <alignment vertical="center" wrapText="1"/>
    </xf>
    <xf numFmtId="3" fontId="135" fillId="0" borderId="117" xfId="0" applyNumberFormat="1" applyFont="1" applyBorder="1" applyAlignment="1">
      <alignment vertical="center" wrapText="1"/>
    </xf>
    <xf numFmtId="3" fontId="135" fillId="0" borderId="115" xfId="0" applyNumberFormat="1" applyFont="1" applyFill="1" applyBorder="1" applyAlignment="1">
      <alignment vertical="center" wrapText="1"/>
    </xf>
    <xf numFmtId="3" fontId="135" fillId="36" borderId="25" xfId="0" applyNumberFormat="1" applyFont="1" applyFill="1" applyBorder="1" applyAlignment="1">
      <alignment vertical="center" wrapText="1"/>
    </xf>
    <xf numFmtId="3" fontId="135" fillId="36" borderId="27" xfId="0" applyNumberFormat="1" applyFont="1" applyFill="1" applyBorder="1" applyAlignment="1">
      <alignment vertical="center" wrapText="1"/>
    </xf>
    <xf numFmtId="3" fontId="135" fillId="36" borderId="42" xfId="0" applyNumberFormat="1" applyFont="1" applyFill="1" applyBorder="1" applyAlignment="1">
      <alignment vertical="center" wrapText="1"/>
    </xf>
    <xf numFmtId="0" fontId="125" fillId="0" borderId="21" xfId="0" applyFont="1" applyFill="1" applyBorder="1" applyAlignment="1">
      <alignment horizontal="center" vertical="center"/>
    </xf>
    <xf numFmtId="0" fontId="131" fillId="0" borderId="3" xfId="0" applyFont="1" applyFill="1" applyBorder="1" applyAlignment="1" applyProtection="1">
      <alignment horizontal="left"/>
      <protection locked="0"/>
    </xf>
    <xf numFmtId="0" fontId="133" fillId="0" borderId="0" xfId="0" applyFont="1" applyFill="1"/>
    <xf numFmtId="0" fontId="5" fillId="0" borderId="3" xfId="0" applyFont="1" applyFill="1" applyBorder="1" applyAlignment="1" applyProtection="1">
      <alignment horizontal="left" indent="4"/>
      <protection locked="0"/>
    </xf>
    <xf numFmtId="0" fontId="131"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indent="4"/>
    </xf>
    <xf numFmtId="0" fontId="5" fillId="0" borderId="3" xfId="0" applyFont="1" applyFill="1" applyBorder="1" applyAlignment="1" applyProtection="1">
      <alignment horizontal="left" vertical="center" indent="11"/>
      <protection locked="0"/>
    </xf>
    <xf numFmtId="0" fontId="132" fillId="0" borderId="3" xfId="0" applyFont="1" applyFill="1" applyBorder="1" applyAlignment="1" applyProtection="1">
      <alignment horizontal="left" vertical="center" indent="17"/>
      <protection locked="0"/>
    </xf>
    <xf numFmtId="0" fontId="5" fillId="0" borderId="10" xfId="0" applyNumberFormat="1" applyFont="1" applyFill="1" applyBorder="1" applyAlignment="1">
      <alignment horizontal="left" vertical="center" wrapText="1"/>
    </xf>
    <xf numFmtId="0" fontId="125" fillId="0" borderId="24" xfId="0" applyFont="1" applyFill="1" applyBorder="1" applyAlignment="1">
      <alignment horizontal="center" vertical="center"/>
    </xf>
    <xf numFmtId="0" fontId="131" fillId="0" borderId="28" xfId="0" applyNumberFormat="1" applyFont="1" applyFill="1" applyBorder="1" applyAlignment="1">
      <alignment vertical="center" wrapText="1"/>
    </xf>
    <xf numFmtId="0" fontId="134" fillId="0" borderId="0" xfId="0" applyFont="1" applyFill="1" applyBorder="1" applyAlignment="1">
      <alignment horizontal="center"/>
    </xf>
    <xf numFmtId="0" fontId="134" fillId="0" borderId="0" xfId="0" applyFont="1" applyFill="1" applyAlignment="1">
      <alignment horizontal="center"/>
    </xf>
    <xf numFmtId="0" fontId="136" fillId="0" borderId="0" xfId="0" applyFont="1" applyFill="1" applyAlignment="1">
      <alignment horizontal="right"/>
    </xf>
    <xf numFmtId="0" fontId="140" fillId="0" borderId="0" xfId="0" applyFont="1"/>
    <xf numFmtId="0" fontId="102" fillId="0" borderId="20" xfId="0" applyFont="1" applyBorder="1" applyAlignment="1">
      <alignment horizontal="center" vertical="center" wrapText="1"/>
    </xf>
    <xf numFmtId="0" fontId="140" fillId="0" borderId="88" xfId="0" applyFont="1" applyBorder="1" applyAlignment="1"/>
    <xf numFmtId="0" fontId="140" fillId="0" borderId="22" xfId="0" applyFont="1" applyBorder="1" applyAlignment="1"/>
    <xf numFmtId="0" fontId="102" fillId="0" borderId="22" xfId="0" applyFont="1" applyBorder="1" applyAlignment="1">
      <alignment horizontal="center" vertical="center" wrapText="1"/>
    </xf>
    <xf numFmtId="0" fontId="103" fillId="0" borderId="88" xfId="0" applyFont="1" applyBorder="1" applyAlignment="1"/>
    <xf numFmtId="0" fontId="103" fillId="0" borderId="23" xfId="0" applyFont="1" applyBorder="1" applyAlignment="1">
      <alignment wrapText="1"/>
    </xf>
    <xf numFmtId="0" fontId="140" fillId="0" borderId="23" xfId="0" applyFont="1" applyBorder="1" applyAlignment="1"/>
    <xf numFmtId="0" fontId="140" fillId="0" borderId="42" xfId="0" applyFont="1" applyBorder="1" applyAlignment="1"/>
    <xf numFmtId="0" fontId="5" fillId="0" borderId="0" xfId="0" applyFont="1" applyAlignment="1">
      <alignment wrapText="1"/>
    </xf>
    <xf numFmtId="0" fontId="134" fillId="0" borderId="0" xfId="11" applyFont="1" applyFill="1" applyBorder="1" applyProtection="1"/>
    <xf numFmtId="14" fontId="134" fillId="0" borderId="0" xfId="0" applyNumberFormat="1" applyFont="1" applyAlignment="1">
      <alignment horizontal="left"/>
    </xf>
    <xf numFmtId="0" fontId="134" fillId="0" borderId="1" xfId="0" applyFont="1" applyBorder="1"/>
    <xf numFmtId="0" fontId="141" fillId="0" borderId="1" xfId="0" applyFont="1" applyBorder="1" applyAlignment="1">
      <alignment horizontal="center" vertical="center"/>
    </xf>
    <xf numFmtId="0" fontId="134" fillId="0" borderId="21" xfId="0" applyFont="1" applyBorder="1" applyAlignment="1">
      <alignment horizontal="right" vertical="center" wrapText="1"/>
    </xf>
    <xf numFmtId="0" fontId="134" fillId="0" borderId="19" xfId="0" applyFont="1" applyBorder="1" applyAlignment="1">
      <alignment vertical="center" wrapText="1"/>
    </xf>
    <xf numFmtId="0" fontId="134" fillId="0" borderId="21" xfId="0" applyFont="1" applyFill="1" applyBorder="1" applyAlignment="1">
      <alignment horizontal="center" vertical="center" wrapText="1"/>
    </xf>
    <xf numFmtId="0" fontId="134" fillId="0" borderId="21" xfId="0" applyFont="1" applyFill="1" applyBorder="1" applyAlignment="1">
      <alignment horizontal="right" vertical="center" wrapText="1"/>
    </xf>
    <xf numFmtId="0" fontId="135" fillId="0" borderId="0" xfId="0" applyFont="1" applyFill="1"/>
    <xf numFmtId="0" fontId="134" fillId="2" borderId="21" xfId="0" applyFont="1" applyFill="1" applyBorder="1" applyAlignment="1">
      <alignment horizontal="right" vertical="center"/>
    </xf>
    <xf numFmtId="0" fontId="137" fillId="0" borderId="21" xfId="0" applyFont="1" applyFill="1" applyBorder="1" applyAlignment="1">
      <alignment horizontal="center" vertical="center" wrapText="1"/>
    </xf>
    <xf numFmtId="0" fontId="134" fillId="2" borderId="24" xfId="0" applyFont="1" applyFill="1" applyBorder="1" applyAlignment="1">
      <alignment horizontal="right" vertical="center"/>
    </xf>
    <xf numFmtId="0" fontId="134" fillId="0" borderId="25" xfId="0" applyFont="1" applyBorder="1" applyAlignment="1">
      <alignment vertical="center" wrapText="1"/>
    </xf>
    <xf numFmtId="0" fontId="134" fillId="0" borderId="0" xfId="0" applyFont="1" applyAlignment="1">
      <alignment horizontal="right"/>
    </xf>
    <xf numFmtId="0" fontId="134" fillId="0" borderId="0" xfId="0" applyFont="1" applyAlignment="1">
      <alignment wrapText="1"/>
    </xf>
    <xf numFmtId="0" fontId="125" fillId="0" borderId="0" xfId="0" applyFont="1" applyFill="1"/>
    <xf numFmtId="0" fontId="144" fillId="0" borderId="0" xfId="0" applyFont="1"/>
    <xf numFmtId="0" fontId="144" fillId="0" borderId="0" xfId="0" applyFont="1" applyBorder="1"/>
    <xf numFmtId="0" fontId="145" fillId="0" borderId="1" xfId="0" applyFont="1" applyBorder="1" applyAlignment="1">
      <alignment horizontal="center" vertical="center"/>
    </xf>
    <xf numFmtId="0" fontId="143" fillId="0" borderId="19" xfId="0" applyNumberFormat="1" applyFont="1" applyFill="1" applyBorder="1" applyAlignment="1">
      <alignment horizontal="center" vertical="center" wrapText="1"/>
    </xf>
    <xf numFmtId="0" fontId="143" fillId="0" borderId="20" xfId="0" applyNumberFormat="1" applyFont="1" applyFill="1" applyBorder="1" applyAlignment="1">
      <alignment horizontal="center" vertical="center" wrapText="1"/>
    </xf>
    <xf numFmtId="169" fontId="143" fillId="37" borderId="0" xfId="20" applyFont="1" applyBorder="1"/>
    <xf numFmtId="169" fontId="143" fillId="37" borderId="97" xfId="20" applyFont="1" applyBorder="1"/>
    <xf numFmtId="193" fontId="143" fillId="0" borderId="115" xfId="0" applyNumberFormat="1" applyFont="1" applyFill="1" applyBorder="1" applyAlignment="1" applyProtection="1">
      <alignment vertical="center" wrapText="1"/>
      <protection locked="0"/>
    </xf>
    <xf numFmtId="193" fontId="144" fillId="0" borderId="115" xfId="0" applyNumberFormat="1" applyFont="1" applyFill="1" applyBorder="1" applyAlignment="1" applyProtection="1">
      <alignment vertical="center" wrapText="1"/>
      <protection locked="0"/>
    </xf>
    <xf numFmtId="193" fontId="144" fillId="0" borderId="86" xfId="0" applyNumberFormat="1" applyFont="1" applyFill="1" applyBorder="1" applyAlignment="1" applyProtection="1">
      <alignment vertical="center" wrapText="1"/>
      <protection locked="0"/>
    </xf>
    <xf numFmtId="193" fontId="143" fillId="0" borderId="115" xfId="0" applyNumberFormat="1" applyFont="1" applyFill="1" applyBorder="1" applyAlignment="1" applyProtection="1">
      <alignment horizontal="right" vertical="center" wrapText="1"/>
      <protection locked="0"/>
    </xf>
    <xf numFmtId="10" fontId="144" fillId="0" borderId="115" xfId="20962" applyNumberFormat="1" applyFont="1" applyFill="1" applyBorder="1" applyAlignment="1" applyProtection="1">
      <alignment horizontal="right" vertical="center" wrapText="1"/>
      <protection locked="0"/>
    </xf>
    <xf numFmtId="10" fontId="144" fillId="0" borderId="115" xfId="20962" applyNumberFormat="1" applyFont="1" applyBorder="1" applyAlignment="1" applyProtection="1">
      <alignment vertical="center" wrapText="1"/>
      <protection locked="0"/>
    </xf>
    <xf numFmtId="10" fontId="144" fillId="0" borderId="86" xfId="20962" applyNumberFormat="1" applyFont="1" applyBorder="1" applyAlignment="1" applyProtection="1">
      <alignment vertical="center" wrapText="1"/>
      <protection locked="0"/>
    </xf>
    <xf numFmtId="10" fontId="143" fillId="2" borderId="115" xfId="20962" applyNumberFormat="1" applyFont="1" applyFill="1" applyBorder="1" applyAlignment="1" applyProtection="1">
      <alignment vertical="center"/>
      <protection locked="0"/>
    </xf>
    <xf numFmtId="10" fontId="146" fillId="2" borderId="115" xfId="20962" applyNumberFormat="1" applyFont="1" applyFill="1" applyBorder="1" applyAlignment="1" applyProtection="1">
      <alignment vertical="center"/>
      <protection locked="0"/>
    </xf>
    <xf numFmtId="10" fontId="146" fillId="2" borderId="86" xfId="20962" applyNumberFormat="1" applyFont="1" applyFill="1" applyBorder="1" applyAlignment="1" applyProtection="1">
      <alignment vertical="center"/>
      <protection locked="0"/>
    </xf>
    <xf numFmtId="10" fontId="143" fillId="37" borderId="0" xfId="20962" applyNumberFormat="1" applyFont="1" applyFill="1" applyBorder="1"/>
    <xf numFmtId="10" fontId="143" fillId="37" borderId="97" xfId="20962" applyNumberFormat="1" applyFont="1" applyFill="1" applyBorder="1"/>
    <xf numFmtId="10" fontId="143" fillId="2" borderId="86" xfId="20962" applyNumberFormat="1" applyFont="1" applyFill="1" applyBorder="1" applyAlignment="1" applyProtection="1">
      <alignment vertical="center"/>
      <protection locked="0"/>
    </xf>
    <xf numFmtId="193" fontId="143" fillId="2" borderId="115" xfId="0" applyNumberFormat="1" applyFont="1" applyFill="1" applyBorder="1" applyAlignment="1" applyProtection="1">
      <alignment vertical="center"/>
      <protection locked="0"/>
    </xf>
    <xf numFmtId="193" fontId="143" fillId="2" borderId="86" xfId="0" applyNumberFormat="1" applyFont="1" applyFill="1" applyBorder="1" applyAlignment="1" applyProtection="1">
      <alignment vertical="center"/>
      <protection locked="0"/>
    </xf>
    <xf numFmtId="193" fontId="146" fillId="2" borderId="115" xfId="0" applyNumberFormat="1" applyFont="1" applyFill="1" applyBorder="1" applyAlignment="1" applyProtection="1">
      <alignment vertical="center"/>
      <protection locked="0"/>
    </xf>
    <xf numFmtId="193" fontId="146" fillId="2" borderId="86" xfId="0" applyNumberFormat="1" applyFont="1" applyFill="1" applyBorder="1" applyAlignment="1" applyProtection="1">
      <alignment vertical="center"/>
      <protection locked="0"/>
    </xf>
    <xf numFmtId="10" fontId="143" fillId="0" borderId="25" xfId="20962" applyNumberFormat="1" applyFont="1" applyFill="1" applyBorder="1" applyAlignment="1" applyProtection="1">
      <alignment vertical="center"/>
      <protection locked="0"/>
    </xf>
    <xf numFmtId="10" fontId="146" fillId="2" borderId="25" xfId="20962" applyNumberFormat="1" applyFont="1" applyFill="1" applyBorder="1" applyAlignment="1" applyProtection="1">
      <alignment vertical="center"/>
      <protection locked="0"/>
    </xf>
    <xf numFmtId="10" fontId="146" fillId="2" borderId="26" xfId="20962" applyNumberFormat="1" applyFont="1" applyFill="1" applyBorder="1" applyAlignment="1" applyProtection="1">
      <alignment vertical="center"/>
      <protection locked="0"/>
    </xf>
    <xf numFmtId="0" fontId="5" fillId="0" borderId="11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125" fillId="3" borderId="127" xfId="0" applyFont="1" applyFill="1" applyBorder="1" applyAlignment="1">
      <alignment vertical="center"/>
    </xf>
    <xf numFmtId="0" fontId="125" fillId="3" borderId="88" xfId="0" applyFont="1" applyFill="1" applyBorder="1" applyAlignment="1">
      <alignment vertical="center"/>
    </xf>
    <xf numFmtId="164" fontId="5" fillId="37" borderId="0" xfId="1061" applyNumberFormat="1" applyFont="1" applyFill="1" applyBorder="1"/>
    <xf numFmtId="164" fontId="125" fillId="0" borderId="89" xfId="1061" applyNumberFormat="1" applyFont="1" applyFill="1" applyBorder="1" applyAlignment="1">
      <alignment vertical="center"/>
    </xf>
    <xf numFmtId="164" fontId="125" fillId="0" borderId="71" xfId="1061" applyNumberFormat="1" applyFont="1" applyFill="1" applyBorder="1" applyAlignment="1">
      <alignment vertical="center"/>
    </xf>
    <xf numFmtId="164" fontId="125" fillId="0" borderId="115" xfId="1061" applyNumberFormat="1" applyFont="1" applyFill="1" applyBorder="1" applyAlignment="1">
      <alignment vertical="center"/>
    </xf>
    <xf numFmtId="164" fontId="125" fillId="0" borderId="25" xfId="1061" applyNumberFormat="1" applyFont="1" applyFill="1" applyBorder="1" applyAlignment="1">
      <alignment vertical="center"/>
    </xf>
    <xf numFmtId="164" fontId="125" fillId="0" borderId="27" xfId="1061" applyNumberFormat="1" applyFont="1" applyFill="1" applyBorder="1" applyAlignment="1">
      <alignment vertical="center"/>
    </xf>
    <xf numFmtId="164" fontId="125" fillId="0" borderId="26" xfId="1061" applyNumberFormat="1" applyFont="1" applyFill="1" applyBorder="1" applyAlignment="1">
      <alignment vertical="center"/>
    </xf>
    <xf numFmtId="0" fontId="125" fillId="3" borderId="0" xfId="0" applyFont="1" applyFill="1" applyBorder="1" applyAlignment="1">
      <alignment vertical="center"/>
    </xf>
    <xf numFmtId="169" fontId="5" fillId="37" borderId="59" xfId="20" applyFont="1" applyBorder="1"/>
    <xf numFmtId="164" fontId="125" fillId="0" borderId="29" xfId="0" applyNumberFormat="1" applyFont="1" applyFill="1" applyBorder="1" applyAlignment="1">
      <alignment vertical="center"/>
    </xf>
    <xf numFmtId="164" fontId="125" fillId="0" borderId="29" xfId="1061" applyNumberFormat="1" applyFont="1" applyFill="1" applyBorder="1" applyAlignment="1">
      <alignment vertical="center"/>
    </xf>
    <xf numFmtId="164" fontId="125" fillId="0" borderId="20" xfId="1061" applyNumberFormat="1" applyFont="1" applyFill="1" applyBorder="1" applyAlignment="1">
      <alignment vertical="center"/>
    </xf>
    <xf numFmtId="169" fontId="5" fillId="37" borderId="27" xfId="20" applyFont="1" applyBorder="1"/>
    <xf numFmtId="169" fontId="5" fillId="37" borderId="91" xfId="20" applyFont="1" applyBorder="1"/>
    <xf numFmtId="169" fontId="5" fillId="37" borderId="28" xfId="20" applyFont="1" applyBorder="1"/>
    <xf numFmtId="164" fontId="125" fillId="0" borderId="130" xfId="1061" applyNumberFormat="1" applyFont="1" applyFill="1" applyBorder="1" applyAlignment="1">
      <alignment vertical="center"/>
    </xf>
    <xf numFmtId="164" fontId="125" fillId="0" borderId="131" xfId="1061" applyNumberFormat="1" applyFont="1" applyFill="1" applyBorder="1" applyAlignment="1">
      <alignment vertical="center"/>
    </xf>
    <xf numFmtId="169" fontId="5" fillId="37" borderId="33" xfId="20" applyFont="1" applyBorder="1"/>
    <xf numFmtId="10" fontId="125" fillId="0" borderId="95" xfId="20641" applyNumberFormat="1" applyFont="1" applyFill="1" applyBorder="1" applyAlignment="1">
      <alignment vertical="center"/>
    </xf>
    <xf numFmtId="10" fontId="125" fillId="0" borderId="96" xfId="20641" applyNumberFormat="1" applyFont="1" applyFill="1" applyBorder="1" applyAlignment="1">
      <alignment vertical="center"/>
    </xf>
    <xf numFmtId="0" fontId="139" fillId="0" borderId="0" xfId="0" applyFont="1" applyFill="1" applyAlignment="1">
      <alignment horizontal="center"/>
    </xf>
    <xf numFmtId="0" fontId="126" fillId="3" borderId="84" xfId="0" applyFont="1" applyFill="1" applyBorder="1" applyAlignment="1">
      <alignment horizontal="left"/>
    </xf>
    <xf numFmtId="0" fontId="126" fillId="3" borderId="126" xfId="0" applyFont="1" applyFill="1" applyBorder="1" applyAlignment="1">
      <alignment horizontal="left"/>
    </xf>
    <xf numFmtId="0" fontId="139" fillId="3" borderId="87" xfId="0" applyFont="1" applyFill="1" applyBorder="1" applyAlignment="1">
      <alignment vertical="center"/>
    </xf>
    <xf numFmtId="0" fontId="125" fillId="0" borderId="74" xfId="0" applyFont="1" applyFill="1" applyBorder="1" applyAlignment="1">
      <alignment horizontal="center" vertical="center"/>
    </xf>
    <xf numFmtId="0" fontId="125" fillId="0" borderId="7" xfId="0" applyFont="1" applyFill="1" applyBorder="1" applyAlignment="1">
      <alignment vertical="center"/>
    </xf>
    <xf numFmtId="0" fontId="125" fillId="0" borderId="115" xfId="0" applyFont="1" applyFill="1" applyBorder="1" applyAlignment="1">
      <alignment vertical="center"/>
    </xf>
    <xf numFmtId="0" fontId="139" fillId="0" borderId="115" xfId="0" applyFont="1" applyFill="1" applyBorder="1" applyAlignment="1">
      <alignment vertical="center"/>
    </xf>
    <xf numFmtId="0" fontId="139" fillId="0" borderId="25" xfId="0" applyFont="1" applyFill="1" applyBorder="1" applyAlignment="1">
      <alignment vertical="center"/>
    </xf>
    <xf numFmtId="0" fontId="125" fillId="3" borderId="70" xfId="0" applyFont="1" applyFill="1" applyBorder="1" applyAlignment="1">
      <alignment horizontal="center" vertical="center"/>
    </xf>
    <xf numFmtId="0" fontId="125" fillId="0" borderId="18" xfId="0" applyFont="1" applyFill="1" applyBorder="1" applyAlignment="1">
      <alignment horizontal="center" vertical="center"/>
    </xf>
    <xf numFmtId="0" fontId="125" fillId="0" borderId="19" xfId="0" applyFont="1" applyFill="1" applyBorder="1" applyAlignment="1">
      <alignment vertical="center"/>
    </xf>
    <xf numFmtId="0" fontId="125" fillId="0" borderId="128" xfId="0" applyFont="1" applyFill="1" applyBorder="1" applyAlignment="1">
      <alignment horizontal="center" vertical="center"/>
    </xf>
    <xf numFmtId="0" fontId="125" fillId="0" borderId="129" xfId="0" applyFont="1" applyFill="1" applyBorder="1" applyAlignment="1">
      <alignment vertical="center"/>
    </xf>
    <xf numFmtId="0" fontId="125" fillId="0" borderId="93" xfId="0" applyFont="1" applyFill="1" applyBorder="1" applyAlignment="1">
      <alignment horizontal="center" vertical="center"/>
    </xf>
    <xf numFmtId="0" fontId="125" fillId="0" borderId="94" xfId="0" applyFont="1" applyFill="1" applyBorder="1" applyAlignment="1">
      <alignment vertical="center"/>
    </xf>
    <xf numFmtId="0" fontId="147" fillId="0" borderId="0" xfId="0" applyFont="1"/>
    <xf numFmtId="0" fontId="148" fillId="0" borderId="0" xfId="0" applyFont="1"/>
    <xf numFmtId="0" fontId="149" fillId="0" borderId="0" xfId="0" applyFont="1" applyAlignment="1">
      <alignment horizontal="center" wrapText="1"/>
    </xf>
    <xf numFmtId="0" fontId="147" fillId="3" borderId="58" xfId="0" applyFont="1" applyFill="1" applyBorder="1"/>
    <xf numFmtId="0" fontId="147" fillId="3" borderId="103" xfId="0" applyFont="1" applyFill="1" applyBorder="1" applyAlignment="1">
      <alignment wrapText="1"/>
    </xf>
    <xf numFmtId="0" fontId="147" fillId="3" borderId="104" xfId="0" applyFont="1" applyFill="1" applyBorder="1"/>
    <xf numFmtId="0" fontId="149" fillId="3" borderId="81" xfId="0" applyFont="1" applyFill="1" applyBorder="1" applyAlignment="1">
      <alignment horizontal="center" wrapText="1"/>
    </xf>
    <xf numFmtId="0" fontId="147" fillId="3" borderId="70" xfId="0" applyFont="1" applyFill="1" applyBorder="1"/>
    <xf numFmtId="0" fontId="149" fillId="3" borderId="0" xfId="0" applyFont="1" applyFill="1" applyBorder="1" applyAlignment="1">
      <alignment horizontal="center" wrapText="1"/>
    </xf>
    <xf numFmtId="0" fontId="147" fillId="0" borderId="21" xfId="0" applyFont="1" applyBorder="1"/>
    <xf numFmtId="0" fontId="147" fillId="0" borderId="100" xfId="0" applyFont="1" applyBorder="1" applyAlignment="1">
      <alignment wrapText="1"/>
    </xf>
    <xf numFmtId="0" fontId="150" fillId="0" borderId="100" xfId="0" applyFont="1" applyBorder="1" applyAlignment="1">
      <alignment horizontal="left" wrapText="1" indent="2"/>
    </xf>
    <xf numFmtId="0" fontId="149" fillId="0" borderId="21" xfId="0" applyFont="1" applyBorder="1"/>
    <xf numFmtId="0" fontId="149" fillId="0" borderId="100" xfId="0" applyFont="1" applyBorder="1" applyAlignment="1">
      <alignment wrapText="1"/>
    </xf>
    <xf numFmtId="0" fontId="151" fillId="3" borderId="70" xfId="0" applyFont="1" applyFill="1" applyBorder="1" applyAlignment="1">
      <alignment horizontal="left"/>
    </xf>
    <xf numFmtId="0" fontId="151" fillId="3" borderId="0" xfId="0" applyFont="1" applyFill="1" applyBorder="1" applyAlignment="1">
      <alignment horizontal="center"/>
    </xf>
    <xf numFmtId="0" fontId="150" fillId="0" borderId="100" xfId="0" applyFont="1" applyBorder="1" applyAlignment="1">
      <alignment horizontal="left" wrapText="1" indent="4"/>
    </xf>
    <xf numFmtId="0" fontId="147" fillId="3" borderId="0" xfId="0" applyFont="1" applyFill="1" applyBorder="1" applyAlignment="1">
      <alignment wrapText="1"/>
    </xf>
    <xf numFmtId="0" fontId="149" fillId="0" borderId="24" xfId="0" applyFont="1" applyBorder="1"/>
    <xf numFmtId="0" fontId="149" fillId="0" borderId="25" xfId="0" applyFont="1" applyBorder="1" applyAlignment="1">
      <alignment wrapText="1"/>
    </xf>
    <xf numFmtId="0" fontId="147" fillId="0" borderId="0" xfId="0" applyFont="1" applyAlignment="1">
      <alignment wrapText="1"/>
    </xf>
    <xf numFmtId="0" fontId="152" fillId="0" borderId="0" xfId="0" applyFont="1"/>
    <xf numFmtId="14" fontId="152" fillId="0" borderId="0" xfId="0" applyNumberFormat="1" applyFont="1" applyAlignment="1">
      <alignment horizontal="left"/>
    </xf>
    <xf numFmtId="0" fontId="140" fillId="0" borderId="88" xfId="0" applyFont="1" applyFill="1" applyBorder="1" applyAlignment="1"/>
    <xf numFmtId="165" fontId="129" fillId="0" borderId="115" xfId="20962" applyNumberFormat="1" applyFont="1" applyBorder="1"/>
    <xf numFmtId="0" fontId="125" fillId="0" borderId="115" xfId="0" applyFont="1" applyBorder="1" applyAlignment="1">
      <alignment vertical="center" wrapText="1"/>
    </xf>
    <xf numFmtId="14" fontId="5" fillId="3" borderId="115" xfId="8" quotePrefix="1" applyNumberFormat="1" applyFont="1" applyFill="1" applyBorder="1" applyAlignment="1" applyProtection="1">
      <alignment horizontal="left"/>
      <protection locked="0"/>
    </xf>
    <xf numFmtId="0" fontId="134" fillId="0" borderId="18" xfId="0" applyFont="1" applyBorder="1" applyAlignment="1">
      <alignment horizontal="right" vertical="center" wrapText="1"/>
    </xf>
    <xf numFmtId="0" fontId="134" fillId="0" borderId="70" xfId="0" applyFont="1" applyBorder="1"/>
    <xf numFmtId="0" fontId="137" fillId="0" borderId="115" xfId="0" applyFont="1" applyFill="1" applyBorder="1" applyAlignment="1">
      <alignment horizontal="center" vertical="center" wrapText="1"/>
    </xf>
    <xf numFmtId="0" fontId="142" fillId="0" borderId="115" xfId="0" applyFont="1" applyFill="1" applyBorder="1" applyAlignment="1">
      <alignment horizontal="left" vertical="center" wrapText="1"/>
    </xf>
    <xf numFmtId="0" fontId="134" fillId="0" borderId="115" xfId="0" applyFont="1" applyBorder="1" applyAlignment="1">
      <alignment vertical="center" wrapText="1"/>
    </xf>
    <xf numFmtId="0" fontId="134" fillId="2" borderId="128" xfId="0" applyFont="1" applyFill="1" applyBorder="1" applyAlignment="1">
      <alignment horizontal="right" vertical="center"/>
    </xf>
    <xf numFmtId="0" fontId="134" fillId="0" borderId="129" xfId="0" applyFont="1" applyBorder="1" applyAlignment="1">
      <alignment vertical="center" wrapText="1"/>
    </xf>
    <xf numFmtId="193" fontId="143" fillId="0" borderId="129" xfId="0" applyNumberFormat="1" applyFont="1" applyFill="1" applyBorder="1" applyAlignment="1" applyProtection="1">
      <alignment vertical="center"/>
      <protection locked="0"/>
    </xf>
    <xf numFmtId="193" fontId="146" fillId="2" borderId="129" xfId="0" applyNumberFormat="1" applyFont="1" applyFill="1" applyBorder="1" applyAlignment="1" applyProtection="1">
      <alignment vertical="center"/>
      <protection locked="0"/>
    </xf>
    <xf numFmtId="193" fontId="146" fillId="2" borderId="131" xfId="0" applyNumberFormat="1" applyFont="1" applyFill="1" applyBorder="1" applyAlignment="1" applyProtection="1">
      <alignment vertical="center"/>
      <protection locked="0"/>
    </xf>
    <xf numFmtId="3" fontId="135" fillId="0" borderId="88" xfId="0" applyNumberFormat="1" applyFont="1" applyBorder="1" applyAlignment="1">
      <alignment vertical="center" wrapText="1"/>
    </xf>
    <xf numFmtId="3" fontId="135" fillId="0" borderId="88" xfId="0" applyNumberFormat="1" applyFont="1" applyFill="1" applyBorder="1" applyAlignment="1">
      <alignment vertical="center" wrapText="1"/>
    </xf>
    <xf numFmtId="0" fontId="103" fillId="0" borderId="88" xfId="0" applyFont="1" applyFill="1" applyBorder="1" applyAlignment="1"/>
    <xf numFmtId="10" fontId="99" fillId="0" borderId="115" xfId="20962" applyNumberFormat="1" applyFont="1" applyFill="1" applyBorder="1" applyAlignment="1">
      <alignment horizontal="left" vertical="center" wrapText="1"/>
    </xf>
    <xf numFmtId="164" fontId="103" fillId="36" borderId="115" xfId="7" applyNumberFormat="1" applyFont="1" applyFill="1" applyBorder="1" applyAlignment="1" applyProtection="1">
      <alignment horizontal="right"/>
    </xf>
    <xf numFmtId="164" fontId="103" fillId="36" borderId="86" xfId="7" applyNumberFormat="1" applyFont="1" applyFill="1" applyBorder="1" applyAlignment="1" applyProtection="1">
      <alignment horizontal="right"/>
    </xf>
    <xf numFmtId="164" fontId="103" fillId="0" borderId="115" xfId="7" applyNumberFormat="1" applyFont="1" applyFill="1" applyBorder="1" applyAlignment="1" applyProtection="1">
      <alignment horizontal="right"/>
    </xf>
    <xf numFmtId="164" fontId="103" fillId="36" borderId="25" xfId="7" applyNumberFormat="1" applyFont="1" applyFill="1" applyBorder="1" applyAlignment="1" applyProtection="1">
      <alignment horizontal="right"/>
    </xf>
    <xf numFmtId="164" fontId="103" fillId="36" borderId="26" xfId="7" applyNumberFormat="1" applyFont="1" applyFill="1" applyBorder="1" applyAlignment="1" applyProtection="1">
      <alignment horizontal="right"/>
    </xf>
    <xf numFmtId="193" fontId="103" fillId="0" borderId="115" xfId="0" applyNumberFormat="1" applyFont="1" applyFill="1" applyBorder="1" applyAlignment="1" applyProtection="1">
      <alignment horizontal="right"/>
      <protection locked="0"/>
    </xf>
    <xf numFmtId="193" fontId="103" fillId="36" borderId="115" xfId="7" applyNumberFormat="1" applyFont="1" applyFill="1" applyBorder="1" applyAlignment="1" applyProtection="1">
      <alignment horizontal="right"/>
    </xf>
    <xf numFmtId="193" fontId="103" fillId="36" borderId="86" xfId="7" applyNumberFormat="1" applyFont="1" applyFill="1" applyBorder="1" applyAlignment="1" applyProtection="1">
      <alignment horizontal="right"/>
    </xf>
    <xf numFmtId="193" fontId="103" fillId="36" borderId="115" xfId="0" applyNumberFormat="1" applyFont="1" applyFill="1" applyBorder="1" applyAlignment="1">
      <alignment horizontal="right"/>
    </xf>
    <xf numFmtId="193" fontId="103" fillId="0" borderId="115" xfId="7" applyNumberFormat="1" applyFont="1" applyFill="1" applyBorder="1" applyAlignment="1" applyProtection="1">
      <alignment horizontal="right"/>
    </xf>
    <xf numFmtId="193" fontId="103" fillId="0" borderId="86" xfId="7" applyNumberFormat="1" applyFont="1" applyFill="1" applyBorder="1" applyAlignment="1" applyProtection="1">
      <alignment horizontal="right"/>
    </xf>
    <xf numFmtId="193" fontId="102" fillId="0" borderId="115" xfId="0" applyNumberFormat="1" applyFont="1" applyFill="1" applyBorder="1" applyAlignment="1">
      <alignment horizontal="center"/>
    </xf>
    <xf numFmtId="193" fontId="102" fillId="0" borderId="86" xfId="0" applyNumberFormat="1" applyFont="1" applyFill="1" applyBorder="1" applyAlignment="1">
      <alignment horizontal="center"/>
    </xf>
    <xf numFmtId="193" fontId="103" fillId="36" borderId="115" xfId="0" applyNumberFormat="1" applyFont="1" applyFill="1" applyBorder="1" applyAlignment="1" applyProtection="1">
      <alignment horizontal="right"/>
    </xf>
    <xf numFmtId="193" fontId="103" fillId="0" borderId="86" xfId="0" applyNumberFormat="1" applyFont="1" applyFill="1" applyBorder="1" applyAlignment="1" applyProtection="1">
      <alignment horizontal="right"/>
      <protection locked="0"/>
    </xf>
    <xf numFmtId="193" fontId="103" fillId="36" borderId="115" xfId="7" applyNumberFormat="1" applyFont="1" applyFill="1" applyBorder="1" applyAlignment="1" applyProtection="1"/>
    <xf numFmtId="193" fontId="103" fillId="0" borderId="115" xfId="0" applyNumberFormat="1" applyFont="1" applyFill="1" applyBorder="1" applyAlignment="1" applyProtection="1">
      <protection locked="0"/>
    </xf>
    <xf numFmtId="193" fontId="103" fillId="36" borderId="86" xfId="7" applyNumberFormat="1" applyFont="1" applyFill="1" applyBorder="1" applyAlignment="1" applyProtection="1"/>
    <xf numFmtId="193" fontId="103" fillId="0" borderId="115" xfId="0" applyNumberFormat="1" applyFont="1" applyFill="1" applyBorder="1" applyAlignment="1" applyProtection="1">
      <alignment horizontal="right" vertical="center"/>
      <protection locked="0"/>
    </xf>
    <xf numFmtId="193" fontId="103" fillId="36" borderId="25" xfId="0" applyNumberFormat="1" applyFont="1" applyFill="1" applyBorder="1" applyAlignment="1">
      <alignment horizontal="right"/>
    </xf>
    <xf numFmtId="193" fontId="103" fillId="36" borderId="25" xfId="7" applyNumberFormat="1" applyFont="1" applyFill="1" applyBorder="1" applyAlignment="1" applyProtection="1">
      <alignment horizontal="right"/>
    </xf>
    <xf numFmtId="193" fontId="103" fillId="36" borderId="26" xfId="7" applyNumberFormat="1" applyFont="1" applyFill="1" applyBorder="1" applyAlignment="1" applyProtection="1">
      <alignment horizontal="right"/>
    </xf>
    <xf numFmtId="193" fontId="103" fillId="0" borderId="119" xfId="0" applyNumberFormat="1" applyFont="1" applyFill="1" applyBorder="1" applyAlignment="1" applyProtection="1">
      <alignment horizontal="right"/>
    </xf>
    <xf numFmtId="193" fontId="103" fillId="0" borderId="115" xfId="0" applyNumberFormat="1" applyFont="1" applyFill="1" applyBorder="1" applyAlignment="1" applyProtection="1">
      <alignment horizontal="right"/>
    </xf>
    <xf numFmtId="193" fontId="103" fillId="36" borderId="86" xfId="0" applyNumberFormat="1" applyFont="1" applyFill="1" applyBorder="1" applyAlignment="1" applyProtection="1">
      <alignment horizontal="right"/>
    </xf>
    <xf numFmtId="193" fontId="103" fillId="0" borderId="115" xfId="7" applyNumberFormat="1" applyFont="1" applyFill="1" applyBorder="1" applyAlignment="1" applyProtection="1">
      <alignment horizontal="right"/>
      <protection locked="0"/>
    </xf>
    <xf numFmtId="193" fontId="103" fillId="0" borderId="119" xfId="0" applyNumberFormat="1" applyFont="1" applyFill="1" applyBorder="1" applyAlignment="1" applyProtection="1">
      <alignment horizontal="right"/>
      <protection locked="0"/>
    </xf>
    <xf numFmtId="193" fontId="103" fillId="0" borderId="86" xfId="0" applyNumberFormat="1" applyFont="1" applyFill="1" applyBorder="1" applyAlignment="1" applyProtection="1">
      <alignment horizontal="right"/>
    </xf>
    <xf numFmtId="193" fontId="103" fillId="36" borderId="26" xfId="0" applyNumberFormat="1" applyFont="1" applyFill="1" applyBorder="1" applyAlignment="1" applyProtection="1">
      <alignment horizontal="right"/>
    </xf>
    <xf numFmtId="0" fontId="3" fillId="0" borderId="100" xfId="0" applyFont="1" applyFill="1" applyBorder="1" applyAlignment="1">
      <alignment horizontal="center"/>
    </xf>
    <xf numFmtId="0" fontId="3" fillId="0" borderId="100" xfId="0" applyFont="1" applyBorder="1" applyAlignment="1">
      <alignment horizontal="center"/>
    </xf>
    <xf numFmtId="0" fontId="3" fillId="3" borderId="0" xfId="0" applyFont="1" applyFill="1" applyBorder="1" applyAlignment="1">
      <alignment horizontal="center"/>
    </xf>
    <xf numFmtId="0" fontId="3" fillId="3" borderId="97" xfId="0" applyFont="1" applyFill="1" applyBorder="1" applyAlignment="1">
      <alignment horizontal="center" vertical="center" wrapText="1"/>
    </xf>
    <xf numFmtId="164" fontId="3" fillId="0" borderId="86" xfId="7" applyNumberFormat="1" applyFont="1" applyBorder="1"/>
    <xf numFmtId="169" fontId="96" fillId="37" borderId="115" xfId="20" applyFont="1" applyBorder="1"/>
    <xf numFmtId="164" fontId="3" fillId="0" borderId="88" xfId="7" applyNumberFormat="1" applyFont="1" applyBorder="1"/>
    <xf numFmtId="164" fontId="3" fillId="0" borderId="115" xfId="7" applyNumberFormat="1" applyFont="1" applyBorder="1" applyAlignment="1">
      <alignment vertical="center"/>
    </xf>
    <xf numFmtId="164" fontId="3" fillId="0" borderId="115" xfId="7" applyNumberFormat="1" applyFont="1" applyBorder="1" applyAlignment="1"/>
    <xf numFmtId="164" fontId="4" fillId="0" borderId="86" xfId="7" applyNumberFormat="1" applyFont="1" applyBorder="1"/>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7" xfId="7" applyNumberFormat="1" applyFont="1" applyFill="1" applyBorder="1"/>
    <xf numFmtId="164" fontId="3" fillId="0" borderId="115" xfId="7" applyNumberFormat="1" applyFont="1" applyFill="1" applyBorder="1" applyAlignment="1">
      <alignment vertical="center"/>
    </xf>
    <xf numFmtId="0" fontId="3" fillId="3" borderId="0" xfId="0" applyFont="1" applyFill="1" applyBorder="1"/>
    <xf numFmtId="0" fontId="3" fillId="3" borderId="97" xfId="0" applyFont="1" applyFill="1" applyBorder="1"/>
    <xf numFmtId="169" fontId="96" fillId="37" borderId="27" xfId="20" applyFont="1" applyBorder="1"/>
    <xf numFmtId="169" fontId="96" fillId="37" borderId="91" xfId="20" applyFont="1" applyBorder="1"/>
    <xf numFmtId="169" fontId="96" fillId="37" borderId="28" xfId="20" applyFont="1" applyBorder="1"/>
    <xf numFmtId="10" fontId="4" fillId="0" borderId="26" xfId="20962" applyNumberFormat="1" applyFont="1" applyBorder="1"/>
    <xf numFmtId="0" fontId="2" fillId="0" borderId="115" xfId="0" applyFont="1" applyFill="1" applyBorder="1" applyAlignment="1">
      <alignment wrapText="1"/>
    </xf>
    <xf numFmtId="195" fontId="140" fillId="0" borderId="88" xfId="20962" applyNumberFormat="1" applyFont="1" applyFill="1" applyBorder="1"/>
    <xf numFmtId="195" fontId="140" fillId="0" borderId="125" xfId="20962" applyNumberFormat="1" applyFont="1" applyFill="1" applyBorder="1"/>
    <xf numFmtId="195" fontId="140" fillId="0" borderId="88" xfId="20962" applyNumberFormat="1" applyFont="1" applyFill="1" applyBorder="1" applyAlignment="1"/>
    <xf numFmtId="164" fontId="84" fillId="0" borderId="0" xfId="7" applyNumberFormat="1" applyFont="1"/>
    <xf numFmtId="164" fontId="2" fillId="0" borderId="0" xfId="7" applyNumberFormat="1" applyFont="1" applyFill="1" applyBorder="1" applyAlignment="1" applyProtection="1"/>
    <xf numFmtId="164" fontId="2" fillId="3" borderId="20" xfId="7" applyNumberFormat="1" applyFont="1" applyFill="1" applyBorder="1" applyAlignment="1" applyProtection="1">
      <alignment horizontal="center" vertical="center"/>
      <protection locked="0"/>
    </xf>
    <xf numFmtId="164" fontId="96" fillId="36" borderId="86" xfId="7" applyNumberFormat="1" applyFont="1" applyFill="1" applyBorder="1" applyAlignment="1" applyProtection="1">
      <alignment vertical="top"/>
    </xf>
    <xf numFmtId="164" fontId="96" fillId="3" borderId="86" xfId="7" applyNumberFormat="1" applyFont="1" applyFill="1" applyBorder="1" applyAlignment="1" applyProtection="1">
      <alignment vertical="top"/>
      <protection locked="0"/>
    </xf>
    <xf numFmtId="164" fontId="96" fillId="36" borderId="86" xfId="7" applyNumberFormat="1" applyFont="1" applyFill="1" applyBorder="1" applyAlignment="1" applyProtection="1">
      <alignment vertical="top" wrapText="1"/>
    </xf>
    <xf numFmtId="164" fontId="96" fillId="3" borderId="86" xfId="7" applyNumberFormat="1" applyFont="1" applyFill="1" applyBorder="1" applyAlignment="1" applyProtection="1">
      <alignment vertical="top" wrapText="1"/>
      <protection locked="0"/>
    </xf>
    <xf numFmtId="164" fontId="96" fillId="36" borderId="86" xfId="7" applyNumberFormat="1" applyFont="1" applyFill="1" applyBorder="1" applyAlignment="1" applyProtection="1">
      <alignment vertical="top" wrapText="1"/>
      <protection locked="0"/>
    </xf>
    <xf numFmtId="164" fontId="96" fillId="36" borderId="26" xfId="7" applyNumberFormat="1" applyFont="1" applyFill="1" applyBorder="1" applyAlignment="1" applyProtection="1">
      <alignment vertical="top" wrapText="1"/>
    </xf>
    <xf numFmtId="164" fontId="110" fillId="0" borderId="115" xfId="7" applyNumberFormat="1" applyFont="1" applyBorder="1"/>
    <xf numFmtId="164" fontId="113" fillId="0" borderId="115" xfId="7" applyNumberFormat="1" applyFont="1" applyBorder="1"/>
    <xf numFmtId="166" fontId="109" fillId="36" borderId="115" xfId="20965" applyFont="1" applyFill="1" applyBorder="1"/>
    <xf numFmtId="165" fontId="153" fillId="3" borderId="115" xfId="8" applyNumberFormat="1" applyFont="1" applyFill="1" applyBorder="1" applyAlignment="1" applyProtection="1">
      <alignment horizontal="right" wrapText="1"/>
      <protection locked="0"/>
    </xf>
    <xf numFmtId="3" fontId="113" fillId="0" borderId="115" xfId="0" applyNumberFormat="1" applyFont="1" applyBorder="1"/>
    <xf numFmtId="164" fontId="112" fillId="36" borderId="115" xfId="7" applyNumberFormat="1" applyFont="1" applyFill="1" applyBorder="1"/>
    <xf numFmtId="3" fontId="128" fillId="36" borderId="115" xfId="0" applyNumberFormat="1" applyFont="1" applyFill="1" applyBorder="1"/>
    <xf numFmtId="3" fontId="113" fillId="36" borderId="115" xfId="0" applyNumberFormat="1" applyFont="1" applyFill="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134" fillId="0" borderId="29" xfId="0" applyFont="1" applyFill="1" applyBorder="1" applyAlignment="1" applyProtection="1">
      <alignment horizontal="center"/>
    </xf>
    <xf numFmtId="0" fontId="134" fillId="0" borderId="30" xfId="0" applyFont="1" applyFill="1" applyBorder="1" applyAlignment="1" applyProtection="1">
      <alignment horizontal="center"/>
    </xf>
    <xf numFmtId="0" fontId="134" fillId="0" borderId="32" xfId="0" applyFont="1" applyFill="1" applyBorder="1" applyAlignment="1" applyProtection="1">
      <alignment horizontal="center"/>
    </xf>
    <xf numFmtId="0" fontId="134" fillId="0" borderId="31" xfId="0" applyFont="1" applyFill="1" applyBorder="1" applyAlignment="1" applyProtection="1">
      <alignment horizontal="center"/>
    </xf>
    <xf numFmtId="0" fontId="139" fillId="0" borderId="4" xfId="0" applyFont="1" applyBorder="1" applyAlignment="1">
      <alignment horizontal="center" vertical="center"/>
    </xf>
    <xf numFmtId="0" fontId="139" fillId="0" borderId="74" xfId="0" applyFont="1" applyBorder="1" applyAlignment="1">
      <alignment horizontal="center" vertical="center"/>
    </xf>
    <xf numFmtId="0" fontId="131" fillId="0" borderId="5" xfId="0" applyFont="1" applyFill="1" applyBorder="1" applyAlignment="1">
      <alignment horizontal="center" vertical="center"/>
    </xf>
    <xf numFmtId="0" fontId="131"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 xfId="0" applyFont="1" applyFill="1" applyBorder="1" applyAlignment="1">
      <alignment horizontal="center" vertical="center" wrapText="1"/>
    </xf>
    <xf numFmtId="0" fontId="86" fillId="0" borderId="85" xfId="0" applyFont="1" applyFill="1" applyBorder="1" applyAlignment="1">
      <alignment horizontal="center" vertical="center" wrapText="1"/>
    </xf>
    <xf numFmtId="0" fontId="84" fillId="0" borderId="85" xfId="0" applyFont="1" applyFill="1" applyBorder="1" applyAlignment="1">
      <alignment horizontal="center" vertical="center" wrapText="1"/>
    </xf>
    <xf numFmtId="0" fontId="45" fillId="0" borderId="8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117" xfId="0" applyNumberFormat="1" applyFont="1" applyBorder="1" applyAlignment="1">
      <alignment horizontal="center" vertical="center"/>
    </xf>
    <xf numFmtId="9" fontId="3" fillId="0" borderId="119" xfId="0" applyNumberFormat="1" applyFont="1" applyBorder="1" applyAlignment="1">
      <alignment horizontal="center" vertical="center"/>
    </xf>
    <xf numFmtId="0" fontId="98" fillId="3" borderId="92"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116"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1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132" xfId="0" applyFont="1" applyBorder="1" applyAlignment="1">
      <alignment horizontal="center"/>
    </xf>
    <xf numFmtId="0" fontId="86" fillId="0" borderId="81" xfId="0" applyFont="1" applyBorder="1" applyAlignment="1">
      <alignment horizontal="center"/>
    </xf>
    <xf numFmtId="0" fontId="3" fillId="0" borderId="1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7" xfId="0" applyFont="1" applyFill="1" applyBorder="1" applyAlignment="1">
      <alignment horizontal="center" wrapText="1"/>
    </xf>
    <xf numFmtId="0" fontId="3" fillId="0" borderId="119" xfId="0" applyFont="1" applyFill="1" applyBorder="1" applyAlignment="1">
      <alignment horizontal="center" wrapText="1"/>
    </xf>
    <xf numFmtId="0" fontId="126" fillId="0" borderId="58" xfId="0" applyFont="1" applyFill="1" applyBorder="1" applyAlignment="1">
      <alignment horizontal="left" vertical="center"/>
    </xf>
    <xf numFmtId="0" fontId="126" fillId="0" borderId="59" xfId="0" applyFont="1" applyFill="1" applyBorder="1" applyAlignment="1">
      <alignment horizontal="left" vertical="center"/>
    </xf>
    <xf numFmtId="0" fontId="125" fillId="0" borderId="59" xfId="0" applyFont="1" applyFill="1" applyBorder="1" applyAlignment="1">
      <alignment horizontal="center" vertical="center" wrapText="1"/>
    </xf>
    <xf numFmtId="0" fontId="125" fillId="0" borderId="83" xfId="0" applyFont="1" applyFill="1" applyBorder="1" applyAlignment="1">
      <alignment horizontal="center" vertical="center" wrapText="1"/>
    </xf>
    <xf numFmtId="0" fontId="125"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6" xfId="0" applyFont="1" applyBorder="1" applyAlignment="1">
      <alignment horizontal="center" vertical="center" wrapText="1"/>
    </xf>
    <xf numFmtId="0" fontId="112" fillId="0" borderId="105" xfId="0" applyNumberFormat="1" applyFont="1" applyFill="1" applyBorder="1" applyAlignment="1">
      <alignment horizontal="left" vertical="center" wrapText="1"/>
    </xf>
    <xf numFmtId="0" fontId="112" fillId="0" borderId="106" xfId="0" applyNumberFormat="1" applyFont="1" applyFill="1" applyBorder="1" applyAlignment="1">
      <alignment horizontal="left" vertical="center" wrapText="1"/>
    </xf>
    <xf numFmtId="0" fontId="112" fillId="0" borderId="110" xfId="0" applyNumberFormat="1" applyFont="1" applyFill="1" applyBorder="1" applyAlignment="1">
      <alignment horizontal="left" vertical="center" wrapText="1"/>
    </xf>
    <xf numFmtId="0" fontId="112" fillId="0" borderId="111" xfId="0" applyNumberFormat="1" applyFont="1" applyFill="1" applyBorder="1" applyAlignment="1">
      <alignment horizontal="left" vertical="center" wrapText="1"/>
    </xf>
    <xf numFmtId="0" fontId="112" fillId="0" borderId="113" xfId="0" applyNumberFormat="1" applyFont="1" applyFill="1" applyBorder="1" applyAlignment="1">
      <alignment horizontal="left" vertical="center" wrapText="1"/>
    </xf>
    <xf numFmtId="0" fontId="112" fillId="0" borderId="114" xfId="0" applyNumberFormat="1" applyFont="1" applyFill="1" applyBorder="1" applyAlignment="1">
      <alignment horizontal="left" vertical="center" wrapText="1"/>
    </xf>
    <xf numFmtId="0" fontId="113" fillId="0" borderId="107" xfId="0" applyFont="1" applyFill="1" applyBorder="1" applyAlignment="1">
      <alignment horizontal="center" vertical="center" wrapText="1"/>
    </xf>
    <xf numFmtId="0" fontId="113" fillId="0" borderId="108" xfId="0" applyFont="1" applyFill="1" applyBorder="1" applyAlignment="1">
      <alignment horizontal="center" vertical="center" wrapText="1"/>
    </xf>
    <xf numFmtId="0" fontId="113" fillId="0" borderId="109" xfId="0" applyFont="1" applyFill="1" applyBorder="1" applyAlignment="1">
      <alignment horizontal="center" vertical="center" wrapText="1"/>
    </xf>
    <xf numFmtId="0" fontId="113" fillId="0" borderId="89" xfId="0" applyFont="1" applyFill="1" applyBorder="1" applyAlignment="1">
      <alignment horizontal="center" vertical="center" wrapText="1"/>
    </xf>
    <xf numFmtId="0" fontId="113" fillId="0" borderId="112"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0" fillId="0" borderId="116"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115" xfId="0" applyFont="1" applyFill="1" applyBorder="1" applyAlignment="1">
      <alignment horizontal="center" vertical="center" wrapText="1"/>
    </xf>
    <xf numFmtId="0" fontId="117" fillId="0" borderId="115" xfId="0" applyFont="1" applyFill="1" applyBorder="1" applyAlignment="1">
      <alignment horizontal="center" vertical="center"/>
    </xf>
    <xf numFmtId="0" fontId="117" fillId="0" borderId="107" xfId="0" applyFont="1" applyFill="1" applyBorder="1" applyAlignment="1">
      <alignment horizontal="center" vertical="center"/>
    </xf>
    <xf numFmtId="0" fontId="117" fillId="0" borderId="109" xfId="0" applyFont="1" applyFill="1" applyBorder="1" applyAlignment="1">
      <alignment horizontal="center" vertical="center"/>
    </xf>
    <xf numFmtId="0" fontId="117" fillId="0" borderId="89" xfId="0" applyFont="1" applyFill="1" applyBorder="1" applyAlignment="1">
      <alignment horizontal="center" vertical="center"/>
    </xf>
    <xf numFmtId="0" fontId="117" fillId="0" borderId="81" xfId="0" applyFont="1" applyFill="1" applyBorder="1" applyAlignment="1">
      <alignment horizontal="center" vertical="center"/>
    </xf>
    <xf numFmtId="0" fontId="113" fillId="0" borderId="115"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0" fillId="0" borderId="117" xfId="0" applyFont="1" applyFill="1" applyBorder="1" applyAlignment="1">
      <alignment horizontal="center" vertical="center" wrapText="1"/>
    </xf>
    <xf numFmtId="0" fontId="110" fillId="0" borderId="118" xfId="0" applyFont="1" applyFill="1" applyBorder="1" applyAlignment="1">
      <alignment horizontal="center" vertical="center" wrapText="1"/>
    </xf>
    <xf numFmtId="0" fontId="110" fillId="0" borderId="119"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0" fillId="0" borderId="82" xfId="0" applyFont="1" applyFill="1" applyBorder="1" applyAlignment="1">
      <alignment horizontal="center" vertical="center" wrapText="1"/>
    </xf>
    <xf numFmtId="0" fontId="110" fillId="0" borderId="78"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76" xfId="0" applyFont="1" applyFill="1" applyBorder="1" applyAlignment="1">
      <alignment horizontal="center" vertical="center" wrapText="1"/>
    </xf>
    <xf numFmtId="0" fontId="110" fillId="0" borderId="81" xfId="0" applyFont="1" applyFill="1" applyBorder="1" applyAlignment="1">
      <alignment horizontal="center" vertical="center" wrapText="1"/>
    </xf>
    <xf numFmtId="0" fontId="113" fillId="0" borderId="107"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78" xfId="0" applyFont="1" applyFill="1" applyBorder="1" applyAlignment="1">
      <alignment horizontal="center" vertical="top" wrapText="1"/>
    </xf>
    <xf numFmtId="0" fontId="113" fillId="0" borderId="76" xfId="0" applyFont="1" applyFill="1" applyBorder="1" applyAlignment="1">
      <alignment horizontal="center" vertical="top" wrapText="1"/>
    </xf>
    <xf numFmtId="0" fontId="113" fillId="0" borderId="89" xfId="0" applyFont="1" applyFill="1" applyBorder="1" applyAlignment="1">
      <alignment horizontal="center" vertical="top" wrapText="1"/>
    </xf>
    <xf numFmtId="0" fontId="113" fillId="0" borderId="81" xfId="0" applyFont="1" applyFill="1" applyBorder="1" applyAlignment="1">
      <alignment horizontal="center" vertical="top" wrapText="1"/>
    </xf>
    <xf numFmtId="0" fontId="110" fillId="0" borderId="0" xfId="0" applyFont="1" applyFill="1" applyBorder="1" applyAlignment="1">
      <alignment horizontal="center" vertical="center"/>
    </xf>
    <xf numFmtId="0" fontId="110" fillId="0" borderId="76" xfId="0" applyFont="1" applyFill="1" applyBorder="1" applyAlignment="1">
      <alignment horizontal="center" vertical="center"/>
    </xf>
    <xf numFmtId="0" fontId="110" fillId="0" borderId="78" xfId="0" applyFont="1" applyFill="1" applyBorder="1" applyAlignment="1">
      <alignment horizontal="center" vertical="center"/>
    </xf>
    <xf numFmtId="0" fontId="110" fillId="0" borderId="117" xfId="0" applyFont="1" applyFill="1" applyBorder="1" applyAlignment="1">
      <alignment horizontal="center" vertical="center"/>
    </xf>
    <xf numFmtId="0" fontId="110" fillId="0" borderId="118" xfId="0" applyFont="1" applyFill="1" applyBorder="1" applyAlignment="1">
      <alignment horizontal="center" vertical="center"/>
    </xf>
    <xf numFmtId="0" fontId="110" fillId="0" borderId="119" xfId="0" applyFont="1" applyFill="1" applyBorder="1" applyAlignment="1">
      <alignment horizontal="center" vertical="center"/>
    </xf>
    <xf numFmtId="0" fontId="110" fillId="0" borderId="107" xfId="0" applyFont="1" applyFill="1" applyBorder="1" applyAlignment="1">
      <alignment horizontal="center" vertical="top" wrapText="1"/>
    </xf>
    <xf numFmtId="0" fontId="110" fillId="0" borderId="108" xfId="0" applyFont="1" applyFill="1" applyBorder="1" applyAlignment="1">
      <alignment horizontal="center" vertical="top" wrapText="1"/>
    </xf>
    <xf numFmtId="0" fontId="110" fillId="0" borderId="109" xfId="0" applyFont="1" applyFill="1" applyBorder="1" applyAlignment="1">
      <alignment horizontal="center" vertical="top" wrapText="1"/>
    </xf>
    <xf numFmtId="0" fontId="110" fillId="0" borderId="118" xfId="0" applyFont="1" applyFill="1" applyBorder="1" applyAlignment="1">
      <alignment horizontal="center" vertical="top" wrapText="1"/>
    </xf>
    <xf numFmtId="0" fontId="110" fillId="0" borderId="119" xfId="0" applyFont="1" applyFill="1" applyBorder="1" applyAlignment="1">
      <alignment horizontal="center" vertical="top" wrapText="1"/>
    </xf>
    <xf numFmtId="0" fontId="110" fillId="0" borderId="116" xfId="0" applyFont="1" applyFill="1" applyBorder="1" applyAlignment="1">
      <alignment horizontal="center" vertical="top" wrapText="1"/>
    </xf>
    <xf numFmtId="0" fontId="110" fillId="0" borderId="7" xfId="0" applyFont="1" applyFill="1" applyBorder="1" applyAlignment="1">
      <alignment horizontal="center" vertical="top" wrapText="1"/>
    </xf>
    <xf numFmtId="0" fontId="112" fillId="0" borderId="120" xfId="0" applyNumberFormat="1" applyFont="1" applyFill="1" applyBorder="1" applyAlignment="1">
      <alignment horizontal="left" vertical="top" wrapText="1"/>
    </xf>
    <xf numFmtId="0" fontId="112" fillId="0" borderId="121" xfId="0" applyNumberFormat="1" applyFont="1" applyFill="1" applyBorder="1" applyAlignment="1">
      <alignment horizontal="left" vertical="top" wrapText="1"/>
    </xf>
    <xf numFmtId="0" fontId="118" fillId="0" borderId="116" xfId="0" applyFont="1" applyBorder="1" applyAlignment="1">
      <alignment horizontal="center" vertical="center" wrapText="1"/>
    </xf>
    <xf numFmtId="0" fontId="118" fillId="0" borderId="107" xfId="0" applyFont="1" applyBorder="1" applyAlignment="1">
      <alignment horizontal="center" vertical="center" wrapText="1"/>
    </xf>
    <xf numFmtId="0" fontId="122" fillId="0" borderId="115" xfId="0" applyFont="1" applyBorder="1" applyAlignment="1">
      <alignment horizontal="center" vertical="center"/>
    </xf>
    <xf numFmtId="0" fontId="119" fillId="0" borderId="11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J26" sqref="J26"/>
    </sheetView>
  </sheetViews>
  <sheetFormatPr defaultColWidth="9.140625" defaultRowHeight="14.25"/>
  <cols>
    <col min="1" max="1" width="10.28515625" style="4" customWidth="1"/>
    <col min="2" max="2" width="141.28515625" style="5" customWidth="1"/>
    <col min="3" max="3" width="36" style="5" customWidth="1"/>
    <col min="4" max="16384" width="9.140625" style="5"/>
  </cols>
  <sheetData>
    <row r="1" spans="1:3" ht="15">
      <c r="A1" s="114"/>
      <c r="B1" s="131" t="s">
        <v>343</v>
      </c>
      <c r="C1" s="352"/>
    </row>
    <row r="2" spans="1:3" ht="15.75">
      <c r="A2" s="132">
        <v>1</v>
      </c>
      <c r="B2" s="216" t="s">
        <v>344</v>
      </c>
      <c r="C2" s="353" t="s">
        <v>740</v>
      </c>
    </row>
    <row r="3" spans="1:3" ht="15.75">
      <c r="A3" s="132">
        <v>2</v>
      </c>
      <c r="B3" s="217" t="s">
        <v>340</v>
      </c>
      <c r="C3" s="354" t="s">
        <v>746</v>
      </c>
    </row>
    <row r="4" spans="1:3" ht="15.75">
      <c r="A4" s="132">
        <v>3</v>
      </c>
      <c r="B4" s="218" t="s">
        <v>345</v>
      </c>
      <c r="C4" s="354" t="s">
        <v>748</v>
      </c>
    </row>
    <row r="5" spans="1:3" ht="15.75">
      <c r="A5" s="133">
        <v>4</v>
      </c>
      <c r="B5" s="219" t="s">
        <v>341</v>
      </c>
      <c r="C5" s="355" t="s">
        <v>742</v>
      </c>
    </row>
    <row r="6" spans="1:3" s="134" customFormat="1" ht="45.75" customHeight="1">
      <c r="A6" s="728" t="s">
        <v>419</v>
      </c>
      <c r="B6" s="729"/>
      <c r="C6" s="729"/>
    </row>
    <row r="7" spans="1:3" ht="15">
      <c r="A7" s="135" t="s">
        <v>29</v>
      </c>
      <c r="B7" s="131" t="s">
        <v>342</v>
      </c>
    </row>
    <row r="8" spans="1:3">
      <c r="A8" s="114">
        <v>1</v>
      </c>
      <c r="B8" s="167" t="s">
        <v>20</v>
      </c>
    </row>
    <row r="9" spans="1:3">
      <c r="A9" s="114">
        <v>2</v>
      </c>
      <c r="B9" s="168" t="s">
        <v>21</v>
      </c>
    </row>
    <row r="10" spans="1:3">
      <c r="A10" s="114">
        <v>3</v>
      </c>
      <c r="B10" s="168" t="s">
        <v>22</v>
      </c>
    </row>
    <row r="11" spans="1:3">
      <c r="A11" s="114">
        <v>4</v>
      </c>
      <c r="B11" s="168" t="s">
        <v>23</v>
      </c>
      <c r="C11" s="32"/>
    </row>
    <row r="12" spans="1:3">
      <c r="A12" s="114">
        <v>5</v>
      </c>
      <c r="B12" s="168" t="s">
        <v>24</v>
      </c>
    </row>
    <row r="13" spans="1:3">
      <c r="A13" s="114">
        <v>6</v>
      </c>
      <c r="B13" s="169" t="s">
        <v>352</v>
      </c>
    </row>
    <row r="14" spans="1:3">
      <c r="A14" s="114">
        <v>7</v>
      </c>
      <c r="B14" s="168" t="s">
        <v>346</v>
      </c>
    </row>
    <row r="15" spans="1:3">
      <c r="A15" s="114">
        <v>8</v>
      </c>
      <c r="B15" s="168" t="s">
        <v>347</v>
      </c>
    </row>
    <row r="16" spans="1:3">
      <c r="A16" s="114">
        <v>9</v>
      </c>
      <c r="B16" s="168" t="s">
        <v>25</v>
      </c>
    </row>
    <row r="17" spans="1:2">
      <c r="A17" s="215" t="s">
        <v>418</v>
      </c>
      <c r="B17" s="214" t="s">
        <v>405</v>
      </c>
    </row>
    <row r="18" spans="1:2">
      <c r="A18" s="114">
        <v>10</v>
      </c>
      <c r="B18" s="168" t="s">
        <v>26</v>
      </c>
    </row>
    <row r="19" spans="1:2">
      <c r="A19" s="114">
        <v>11</v>
      </c>
      <c r="B19" s="169" t="s">
        <v>348</v>
      </c>
    </row>
    <row r="20" spans="1:2">
      <c r="A20" s="114">
        <v>12</v>
      </c>
      <c r="B20" s="169" t="s">
        <v>27</v>
      </c>
    </row>
    <row r="21" spans="1:2">
      <c r="A21" s="269">
        <v>13</v>
      </c>
      <c r="B21" s="270" t="s">
        <v>349</v>
      </c>
    </row>
    <row r="22" spans="1:2">
      <c r="A22" s="269">
        <v>14</v>
      </c>
      <c r="B22" s="271" t="s">
        <v>376</v>
      </c>
    </row>
    <row r="23" spans="1:2">
      <c r="A23" s="272">
        <v>15</v>
      </c>
      <c r="B23" s="273" t="s">
        <v>28</v>
      </c>
    </row>
    <row r="24" spans="1:2">
      <c r="A24" s="272">
        <v>15.1</v>
      </c>
      <c r="B24" s="274" t="s">
        <v>432</v>
      </c>
    </row>
    <row r="25" spans="1:2">
      <c r="A25" s="272">
        <v>16</v>
      </c>
      <c r="B25" s="274" t="s">
        <v>496</v>
      </c>
    </row>
    <row r="26" spans="1:2">
      <c r="A26" s="272">
        <v>17</v>
      </c>
      <c r="B26" s="274" t="s">
        <v>537</v>
      </c>
    </row>
    <row r="27" spans="1:2">
      <c r="A27" s="272">
        <v>18</v>
      </c>
      <c r="B27" s="274" t="s">
        <v>707</v>
      </c>
    </row>
    <row r="28" spans="1:2">
      <c r="A28" s="272">
        <v>19</v>
      </c>
      <c r="B28" s="274" t="s">
        <v>708</v>
      </c>
    </row>
    <row r="29" spans="1:2">
      <c r="A29" s="272">
        <v>20</v>
      </c>
      <c r="B29" s="311" t="s">
        <v>538</v>
      </c>
    </row>
    <row r="30" spans="1:2">
      <c r="A30" s="272">
        <v>21</v>
      </c>
      <c r="B30" s="274" t="s">
        <v>704</v>
      </c>
    </row>
    <row r="31" spans="1:2">
      <c r="A31" s="272">
        <v>22</v>
      </c>
      <c r="B31" s="274" t="s">
        <v>539</v>
      </c>
    </row>
    <row r="32" spans="1:2">
      <c r="A32" s="272">
        <v>23</v>
      </c>
      <c r="B32" s="274" t="s">
        <v>540</v>
      </c>
    </row>
    <row r="33" spans="1:2">
      <c r="A33" s="272">
        <v>24</v>
      </c>
      <c r="B33" s="274" t="s">
        <v>541</v>
      </c>
    </row>
    <row r="34" spans="1:2">
      <c r="A34" s="272">
        <v>25</v>
      </c>
      <c r="B34" s="274" t="s">
        <v>542</v>
      </c>
    </row>
    <row r="35" spans="1:2">
      <c r="A35" s="272">
        <v>26</v>
      </c>
      <c r="B35" s="274"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zoomScaleNormal="75"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9.5703125" style="35" bestFit="1" customWidth="1"/>
    <col min="2" max="2" width="132.42578125" style="4" customWidth="1"/>
    <col min="3" max="3" width="18.42578125" style="711" customWidth="1"/>
    <col min="4" max="16384" width="9.140625" style="4"/>
  </cols>
  <sheetData>
    <row r="1" spans="1:3">
      <c r="A1" s="2" t="s">
        <v>30</v>
      </c>
      <c r="B1" s="3" t="str">
        <f>'Info '!C2</f>
        <v>JSC "Liberty Bank"</v>
      </c>
    </row>
    <row r="2" spans="1:3" s="23" customFormat="1" ht="15.75" customHeight="1">
      <c r="A2" s="23" t="s">
        <v>31</v>
      </c>
      <c r="B2" s="356">
        <f>'1. key ratios '!B2</f>
        <v>44742</v>
      </c>
      <c r="C2" s="712"/>
    </row>
    <row r="3" spans="1:3" s="23" customFormat="1" ht="15.75" customHeight="1">
      <c r="C3" s="712"/>
    </row>
    <row r="4" spans="1:3" ht="13.5" thickBot="1">
      <c r="A4" s="35" t="s">
        <v>245</v>
      </c>
      <c r="B4" s="95" t="s">
        <v>244</v>
      </c>
    </row>
    <row r="5" spans="1:3">
      <c r="A5" s="36" t="s">
        <v>6</v>
      </c>
      <c r="B5" s="37"/>
      <c r="C5" s="713" t="s">
        <v>73</v>
      </c>
    </row>
    <row r="6" spans="1:3">
      <c r="A6" s="38">
        <v>1</v>
      </c>
      <c r="B6" s="39" t="s">
        <v>243</v>
      </c>
      <c r="C6" s="714">
        <f>SUM(C7:C11)</f>
        <v>355244612</v>
      </c>
    </row>
    <row r="7" spans="1:3">
      <c r="A7" s="38">
        <v>2</v>
      </c>
      <c r="B7" s="40" t="s">
        <v>242</v>
      </c>
      <c r="C7" s="715">
        <v>44490460</v>
      </c>
    </row>
    <row r="8" spans="1:3">
      <c r="A8" s="38">
        <v>3</v>
      </c>
      <c r="B8" s="41" t="s">
        <v>241</v>
      </c>
      <c r="C8" s="715">
        <v>35132256</v>
      </c>
    </row>
    <row r="9" spans="1:3">
      <c r="A9" s="38">
        <v>4</v>
      </c>
      <c r="B9" s="41" t="s">
        <v>240</v>
      </c>
      <c r="C9" s="715">
        <v>34757221</v>
      </c>
    </row>
    <row r="10" spans="1:3">
      <c r="A10" s="38">
        <v>5</v>
      </c>
      <c r="B10" s="41" t="s">
        <v>239</v>
      </c>
      <c r="C10" s="715">
        <v>1694028</v>
      </c>
    </row>
    <row r="11" spans="1:3">
      <c r="A11" s="38">
        <v>6</v>
      </c>
      <c r="B11" s="42" t="s">
        <v>238</v>
      </c>
      <c r="C11" s="715">
        <v>239170647</v>
      </c>
    </row>
    <row r="12" spans="1:3" s="15" customFormat="1">
      <c r="A12" s="38">
        <v>7</v>
      </c>
      <c r="B12" s="39" t="s">
        <v>237</v>
      </c>
      <c r="C12" s="716">
        <f>SUM(C13:C27)</f>
        <v>93284851.5037314</v>
      </c>
    </row>
    <row r="13" spans="1:3" s="15" customFormat="1">
      <c r="A13" s="38">
        <v>8</v>
      </c>
      <c r="B13" s="43" t="s">
        <v>236</v>
      </c>
      <c r="C13" s="717">
        <v>34757221</v>
      </c>
    </row>
    <row r="14" spans="1:3" s="15" customFormat="1" ht="25.5">
      <c r="A14" s="38">
        <v>9</v>
      </c>
      <c r="B14" s="44" t="s">
        <v>235</v>
      </c>
      <c r="C14" s="717">
        <v>3037000.6837313883</v>
      </c>
    </row>
    <row r="15" spans="1:3" s="15" customFormat="1">
      <c r="A15" s="38">
        <v>10</v>
      </c>
      <c r="B15" s="45" t="s">
        <v>234</v>
      </c>
      <c r="C15" s="717">
        <v>55383896.820000008</v>
      </c>
    </row>
    <row r="16" spans="1:3" s="15" customFormat="1">
      <c r="A16" s="38">
        <v>11</v>
      </c>
      <c r="B16" s="46" t="s">
        <v>233</v>
      </c>
      <c r="C16" s="717">
        <v>0</v>
      </c>
    </row>
    <row r="17" spans="1:3" s="15" customFormat="1">
      <c r="A17" s="38">
        <v>12</v>
      </c>
      <c r="B17" s="45" t="s">
        <v>232</v>
      </c>
      <c r="C17" s="717">
        <v>0</v>
      </c>
    </row>
    <row r="18" spans="1:3" s="15" customFormat="1">
      <c r="A18" s="38">
        <v>13</v>
      </c>
      <c r="B18" s="45" t="s">
        <v>231</v>
      </c>
      <c r="C18" s="717">
        <v>0</v>
      </c>
    </row>
    <row r="19" spans="1:3" s="15" customFormat="1">
      <c r="A19" s="38">
        <v>14</v>
      </c>
      <c r="B19" s="45" t="s">
        <v>230</v>
      </c>
      <c r="C19" s="717">
        <v>0</v>
      </c>
    </row>
    <row r="20" spans="1:3" s="15" customFormat="1">
      <c r="A20" s="38">
        <v>15</v>
      </c>
      <c r="B20" s="45" t="s">
        <v>229</v>
      </c>
      <c r="C20" s="717">
        <v>0</v>
      </c>
    </row>
    <row r="21" spans="1:3" s="15" customFormat="1" ht="25.5">
      <c r="A21" s="38">
        <v>16</v>
      </c>
      <c r="B21" s="44" t="s">
        <v>228</v>
      </c>
      <c r="C21" s="717">
        <v>0</v>
      </c>
    </row>
    <row r="22" spans="1:3" s="15" customFormat="1">
      <c r="A22" s="38">
        <v>17</v>
      </c>
      <c r="B22" s="47" t="s">
        <v>227</v>
      </c>
      <c r="C22" s="717">
        <v>106733</v>
      </c>
    </row>
    <row r="23" spans="1:3" s="15" customFormat="1">
      <c r="A23" s="38">
        <v>18</v>
      </c>
      <c r="B23" s="44" t="s">
        <v>226</v>
      </c>
      <c r="C23" s="717">
        <v>0</v>
      </c>
    </row>
    <row r="24" spans="1:3" s="15" customFormat="1" ht="25.5">
      <c r="A24" s="38">
        <v>19</v>
      </c>
      <c r="B24" s="44" t="s">
        <v>203</v>
      </c>
      <c r="C24" s="717">
        <v>0</v>
      </c>
    </row>
    <row r="25" spans="1:3" s="15" customFormat="1">
      <c r="A25" s="38">
        <v>20</v>
      </c>
      <c r="B25" s="48" t="s">
        <v>225</v>
      </c>
      <c r="C25" s="717">
        <v>0</v>
      </c>
    </row>
    <row r="26" spans="1:3" s="15" customFormat="1">
      <c r="A26" s="38">
        <v>21</v>
      </c>
      <c r="B26" s="48" t="s">
        <v>224</v>
      </c>
      <c r="C26" s="717">
        <v>0</v>
      </c>
    </row>
    <row r="27" spans="1:3" s="15" customFormat="1">
      <c r="A27" s="38">
        <v>22</v>
      </c>
      <c r="B27" s="48" t="s">
        <v>223</v>
      </c>
      <c r="C27" s="717">
        <v>0</v>
      </c>
    </row>
    <row r="28" spans="1:3" s="15" customFormat="1">
      <c r="A28" s="38">
        <v>23</v>
      </c>
      <c r="B28" s="49" t="s">
        <v>222</v>
      </c>
      <c r="C28" s="716">
        <f>C6-C12</f>
        <v>261959760.4962686</v>
      </c>
    </row>
    <row r="29" spans="1:3" s="15" customFormat="1">
      <c r="A29" s="50"/>
      <c r="B29" s="51"/>
      <c r="C29" s="717"/>
    </row>
    <row r="30" spans="1:3" s="15" customFormat="1">
      <c r="A30" s="50">
        <v>24</v>
      </c>
      <c r="B30" s="49" t="s">
        <v>221</v>
      </c>
      <c r="C30" s="716">
        <f>C31+C34</f>
        <v>4565384</v>
      </c>
    </row>
    <row r="31" spans="1:3" s="15" customFormat="1">
      <c r="A31" s="50">
        <v>25</v>
      </c>
      <c r="B31" s="41" t="s">
        <v>220</v>
      </c>
      <c r="C31" s="718">
        <f>C32+C33</f>
        <v>45654</v>
      </c>
    </row>
    <row r="32" spans="1:3" s="15" customFormat="1">
      <c r="A32" s="50">
        <v>26</v>
      </c>
      <c r="B32" s="52" t="s">
        <v>301</v>
      </c>
      <c r="C32" s="717">
        <v>45654</v>
      </c>
    </row>
    <row r="33" spans="1:3" s="15" customFormat="1">
      <c r="A33" s="50">
        <v>27</v>
      </c>
      <c r="B33" s="52" t="s">
        <v>219</v>
      </c>
      <c r="C33" s="717">
        <v>0</v>
      </c>
    </row>
    <row r="34" spans="1:3" s="15" customFormat="1">
      <c r="A34" s="50">
        <v>28</v>
      </c>
      <c r="B34" s="41" t="s">
        <v>218</v>
      </c>
      <c r="C34" s="717">
        <v>4519730</v>
      </c>
    </row>
    <row r="35" spans="1:3" s="15" customFormat="1">
      <c r="A35" s="50">
        <v>29</v>
      </c>
      <c r="B35" s="49" t="s">
        <v>217</v>
      </c>
      <c r="C35" s="716">
        <f>SUM(C36:C40)</f>
        <v>0</v>
      </c>
    </row>
    <row r="36" spans="1:3" s="15" customFormat="1">
      <c r="A36" s="50">
        <v>30</v>
      </c>
      <c r="B36" s="44" t="s">
        <v>216</v>
      </c>
      <c r="C36" s="717">
        <v>0</v>
      </c>
    </row>
    <row r="37" spans="1:3" s="15" customFormat="1">
      <c r="A37" s="50">
        <v>31</v>
      </c>
      <c r="B37" s="45" t="s">
        <v>215</v>
      </c>
      <c r="C37" s="717">
        <v>0</v>
      </c>
    </row>
    <row r="38" spans="1:3" s="15" customFormat="1" ht="25.5">
      <c r="A38" s="50">
        <v>32</v>
      </c>
      <c r="B38" s="44" t="s">
        <v>214</v>
      </c>
      <c r="C38" s="717">
        <v>0</v>
      </c>
    </row>
    <row r="39" spans="1:3" s="15" customFormat="1" ht="25.5">
      <c r="A39" s="50">
        <v>33</v>
      </c>
      <c r="B39" s="44" t="s">
        <v>203</v>
      </c>
      <c r="C39" s="717">
        <v>0</v>
      </c>
    </row>
    <row r="40" spans="1:3" s="15" customFormat="1">
      <c r="A40" s="50">
        <v>34</v>
      </c>
      <c r="B40" s="48" t="s">
        <v>213</v>
      </c>
      <c r="C40" s="717">
        <v>0</v>
      </c>
    </row>
    <row r="41" spans="1:3" s="15" customFormat="1">
      <c r="A41" s="50">
        <v>35</v>
      </c>
      <c r="B41" s="49" t="s">
        <v>212</v>
      </c>
      <c r="C41" s="716">
        <f>C30-C35</f>
        <v>4565384</v>
      </c>
    </row>
    <row r="42" spans="1:3" s="15" customFormat="1">
      <c r="A42" s="50"/>
      <c r="B42" s="51"/>
      <c r="C42" s="717"/>
    </row>
    <row r="43" spans="1:3" s="15" customFormat="1">
      <c r="A43" s="50">
        <v>36</v>
      </c>
      <c r="B43" s="53" t="s">
        <v>211</v>
      </c>
      <c r="C43" s="716">
        <f>SUM(C44:C46)</f>
        <v>90950101.799617141</v>
      </c>
    </row>
    <row r="44" spans="1:3" s="15" customFormat="1">
      <c r="A44" s="50">
        <v>37</v>
      </c>
      <c r="B44" s="41" t="s">
        <v>210</v>
      </c>
      <c r="C44" s="717">
        <v>63459936.026000001</v>
      </c>
    </row>
    <row r="45" spans="1:3" s="15" customFormat="1">
      <c r="A45" s="50">
        <v>38</v>
      </c>
      <c r="B45" s="41" t="s">
        <v>209</v>
      </c>
      <c r="C45" s="717">
        <v>0</v>
      </c>
    </row>
    <row r="46" spans="1:3" s="15" customFormat="1">
      <c r="A46" s="50">
        <v>39</v>
      </c>
      <c r="B46" s="41" t="s">
        <v>208</v>
      </c>
      <c r="C46" s="717">
        <v>27490165.773617145</v>
      </c>
    </row>
    <row r="47" spans="1:3" s="15" customFormat="1">
      <c r="A47" s="50">
        <v>40</v>
      </c>
      <c r="B47" s="53" t="s">
        <v>207</v>
      </c>
      <c r="C47" s="716">
        <f>SUM(C48:C51)</f>
        <v>0</v>
      </c>
    </row>
    <row r="48" spans="1:3" s="15" customFormat="1">
      <c r="A48" s="50">
        <v>41</v>
      </c>
      <c r="B48" s="44" t="s">
        <v>206</v>
      </c>
      <c r="C48" s="717"/>
    </row>
    <row r="49" spans="1:3" s="15" customFormat="1">
      <c r="A49" s="50">
        <v>42</v>
      </c>
      <c r="B49" s="45" t="s">
        <v>205</v>
      </c>
      <c r="C49" s="717"/>
    </row>
    <row r="50" spans="1:3" s="15" customFormat="1">
      <c r="A50" s="50">
        <v>43</v>
      </c>
      <c r="B50" s="44" t="s">
        <v>204</v>
      </c>
      <c r="C50" s="717"/>
    </row>
    <row r="51" spans="1:3" s="15" customFormat="1" ht="25.5">
      <c r="A51" s="50">
        <v>44</v>
      </c>
      <c r="B51" s="44" t="s">
        <v>203</v>
      </c>
      <c r="C51" s="717"/>
    </row>
    <row r="52" spans="1:3" s="15" customFormat="1" ht="13.5" thickBot="1">
      <c r="A52" s="54">
        <v>45</v>
      </c>
      <c r="B52" s="55" t="s">
        <v>202</v>
      </c>
      <c r="C52" s="719">
        <f>C43-C47</f>
        <v>90950101.799617141</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D18" sqref="D18"/>
    </sheetView>
  </sheetViews>
  <sheetFormatPr defaultColWidth="9.140625" defaultRowHeight="12.75"/>
  <cols>
    <col min="1" max="1" width="9.42578125" style="180" bestFit="1" customWidth="1"/>
    <col min="2" max="2" width="59" style="180" customWidth="1"/>
    <col min="3" max="3" width="16.7109375" style="180" bestFit="1" customWidth="1"/>
    <col min="4" max="4" width="14.28515625" style="180" bestFit="1" customWidth="1"/>
    <col min="5" max="16384" width="9.140625" style="180"/>
  </cols>
  <sheetData>
    <row r="1" spans="1:4" ht="15">
      <c r="A1" s="200" t="s">
        <v>30</v>
      </c>
      <c r="B1" s="3" t="str">
        <f>'Info '!C2</f>
        <v>JSC "Liberty Bank"</v>
      </c>
    </row>
    <row r="2" spans="1:4" s="155" customFormat="1" ht="15.75" customHeight="1">
      <c r="A2" s="155" t="s">
        <v>31</v>
      </c>
      <c r="B2" s="356">
        <f>'1. key ratios '!B2</f>
        <v>44742</v>
      </c>
    </row>
    <row r="3" spans="1:4" s="155" customFormat="1" ht="15.75" customHeight="1"/>
    <row r="4" spans="1:4" ht="13.5" thickBot="1">
      <c r="A4" s="193" t="s">
        <v>404</v>
      </c>
      <c r="B4" s="208" t="s">
        <v>405</v>
      </c>
    </row>
    <row r="5" spans="1:4" s="209" customFormat="1" ht="12.75" customHeight="1">
      <c r="A5" s="267"/>
      <c r="B5" s="268" t="s">
        <v>408</v>
      </c>
      <c r="C5" s="201" t="s">
        <v>406</v>
      </c>
      <c r="D5" s="202" t="s">
        <v>407</v>
      </c>
    </row>
    <row r="6" spans="1:4" s="210" customFormat="1">
      <c r="A6" s="203">
        <v>1</v>
      </c>
      <c r="B6" s="260" t="s">
        <v>409</v>
      </c>
      <c r="C6" s="260"/>
      <c r="D6" s="204"/>
    </row>
    <row r="7" spans="1:4" s="210" customFormat="1">
      <c r="A7" s="205" t="s">
        <v>395</v>
      </c>
      <c r="B7" s="261" t="s">
        <v>410</v>
      </c>
      <c r="C7" s="253">
        <v>4.4999999999999998E-2</v>
      </c>
      <c r="D7" s="371">
        <f>C7*'5. RWA '!$C$13</f>
        <v>117581407.80833791</v>
      </c>
    </row>
    <row r="8" spans="1:4" s="210" customFormat="1">
      <c r="A8" s="205" t="s">
        <v>396</v>
      </c>
      <c r="B8" s="261" t="s">
        <v>411</v>
      </c>
      <c r="C8" s="254">
        <v>0.06</v>
      </c>
      <c r="D8" s="371">
        <f>C8*'5. RWA '!$C$13</f>
        <v>156775210.41111723</v>
      </c>
    </row>
    <row r="9" spans="1:4" s="210" customFormat="1">
      <c r="A9" s="205" t="s">
        <v>397</v>
      </c>
      <c r="B9" s="261" t="s">
        <v>412</v>
      </c>
      <c r="C9" s="254">
        <v>0.08</v>
      </c>
      <c r="D9" s="371">
        <f>C9*'5. RWA '!$C$13</f>
        <v>209033613.88148963</v>
      </c>
    </row>
    <row r="10" spans="1:4" s="210" customFormat="1">
      <c r="A10" s="203" t="s">
        <v>398</v>
      </c>
      <c r="B10" s="260" t="s">
        <v>413</v>
      </c>
      <c r="C10" s="255"/>
      <c r="D10" s="262"/>
    </row>
    <row r="11" spans="1:4" s="211" customFormat="1">
      <c r="A11" s="206" t="s">
        <v>399</v>
      </c>
      <c r="B11" s="252" t="s">
        <v>479</v>
      </c>
      <c r="C11" s="256">
        <v>0</v>
      </c>
      <c r="D11" s="371">
        <f>C11*'5. RWA '!$C$13</f>
        <v>0</v>
      </c>
    </row>
    <row r="12" spans="1:4" s="211" customFormat="1">
      <c r="A12" s="206" t="s">
        <v>400</v>
      </c>
      <c r="B12" s="252" t="s">
        <v>414</v>
      </c>
      <c r="C12" s="256">
        <v>0</v>
      </c>
      <c r="D12" s="371">
        <f>C12*'5. RWA '!$C$13</f>
        <v>0</v>
      </c>
    </row>
    <row r="13" spans="1:4" s="211" customFormat="1">
      <c r="A13" s="206" t="s">
        <v>401</v>
      </c>
      <c r="B13" s="252" t="s">
        <v>415</v>
      </c>
      <c r="C13" s="256">
        <v>1.4999999999999999E-2</v>
      </c>
      <c r="D13" s="371">
        <f>C13*'5. RWA '!$C$13</f>
        <v>39193802.602779306</v>
      </c>
    </row>
    <row r="14" spans="1:4" s="211" customFormat="1">
      <c r="A14" s="203" t="s">
        <v>402</v>
      </c>
      <c r="B14" s="260" t="s">
        <v>476</v>
      </c>
      <c r="C14" s="257"/>
      <c r="D14" s="263"/>
    </row>
    <row r="15" spans="1:4" s="211" customFormat="1">
      <c r="A15" s="206">
        <v>3.1</v>
      </c>
      <c r="B15" s="252" t="s">
        <v>420</v>
      </c>
      <c r="C15" s="256">
        <v>2.0238426242834562E-2</v>
      </c>
      <c r="D15" s="371">
        <f>C15*'5. RWA '!$C$13</f>
        <v>52881392.210171089</v>
      </c>
    </row>
    <row r="16" spans="1:4" s="211" customFormat="1">
      <c r="A16" s="206">
        <v>3.2</v>
      </c>
      <c r="B16" s="252" t="s">
        <v>421</v>
      </c>
      <c r="C16" s="256">
        <v>1.9496725512335819E-2</v>
      </c>
      <c r="D16" s="371">
        <f>C16*'5. RWA '!$C$13</f>
        <v>50943387.408737421</v>
      </c>
    </row>
    <row r="17" spans="1:6" s="210" customFormat="1">
      <c r="A17" s="206">
        <v>3.3</v>
      </c>
      <c r="B17" s="252" t="s">
        <v>422</v>
      </c>
      <c r="C17" s="256">
        <v>3.4082753378829184E-2</v>
      </c>
      <c r="D17" s="371">
        <f>C17*'5. RWA '!$C$13</f>
        <v>89055513.872602701</v>
      </c>
    </row>
    <row r="18" spans="1:6" s="209" customFormat="1" ht="12.75" customHeight="1">
      <c r="A18" s="265"/>
      <c r="B18" s="266" t="s">
        <v>475</v>
      </c>
      <c r="C18" s="258" t="s">
        <v>406</v>
      </c>
      <c r="D18" s="264" t="s">
        <v>407</v>
      </c>
    </row>
    <row r="19" spans="1:6" s="210" customFormat="1">
      <c r="A19" s="207">
        <v>4</v>
      </c>
      <c r="B19" s="252" t="s">
        <v>416</v>
      </c>
      <c r="C19" s="657">
        <f>C7+C11+C12+C13+C15</f>
        <v>8.023842624283456E-2</v>
      </c>
      <c r="D19" s="371">
        <f>C19*'5. RWA '!$C$13</f>
        <v>209656602.6212883</v>
      </c>
    </row>
    <row r="20" spans="1:6" s="210" customFormat="1">
      <c r="A20" s="207">
        <v>5</v>
      </c>
      <c r="B20" s="252" t="s">
        <v>136</v>
      </c>
      <c r="C20" s="657">
        <f>C8+C11+C12+C13+C16</f>
        <v>9.4496725512335816E-2</v>
      </c>
      <c r="D20" s="371">
        <f>C20*'5. RWA '!$C$13</f>
        <v>246912400.42263395</v>
      </c>
    </row>
    <row r="21" spans="1:6" s="210" customFormat="1" ht="13.5" thickBot="1">
      <c r="A21" s="212" t="s">
        <v>403</v>
      </c>
      <c r="B21" s="213" t="s">
        <v>417</v>
      </c>
      <c r="C21" s="259">
        <f>C9+C11+C12+C13+C17</f>
        <v>0.12908275337882918</v>
      </c>
      <c r="D21" s="372">
        <f>C21*'5. RWA '!$C$13</f>
        <v>337282930.35687166</v>
      </c>
    </row>
    <row r="22" spans="1:6">
      <c r="F22" s="193"/>
    </row>
    <row r="23" spans="1:6" ht="51">
      <c r="B23" s="192" t="s">
        <v>478</v>
      </c>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0" zoomScaleNormal="80"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4.25"/>
  <cols>
    <col min="1" max="1" width="10.7109375" style="4" customWidth="1"/>
    <col min="2" max="2" width="77.5703125" style="4" customWidth="1"/>
    <col min="3" max="3" width="40.42578125" style="4" customWidth="1"/>
    <col min="4" max="4" width="28.42578125" style="4" customWidth="1"/>
    <col min="5" max="5" width="9.42578125" style="5" customWidth="1"/>
    <col min="6" max="16384" width="9.140625" style="5"/>
  </cols>
  <sheetData>
    <row r="1" spans="1:6">
      <c r="A1" s="2" t="s">
        <v>30</v>
      </c>
      <c r="B1" s="3" t="str">
        <f>'Info '!C2</f>
        <v>JSC "Liberty Bank"</v>
      </c>
      <c r="E1" s="4"/>
      <c r="F1" s="4"/>
    </row>
    <row r="2" spans="1:6" s="23" customFormat="1" ht="15.75" customHeight="1">
      <c r="A2" s="2" t="s">
        <v>31</v>
      </c>
      <c r="B2" s="356">
        <f>'1. key ratios '!B2</f>
        <v>44742</v>
      </c>
    </row>
    <row r="3" spans="1:6" s="23" customFormat="1" ht="15.75" customHeight="1">
      <c r="A3" s="56"/>
    </row>
    <row r="4" spans="1:6" s="23" customFormat="1" ht="15.75" customHeight="1" thickBot="1">
      <c r="A4" s="23" t="s">
        <v>86</v>
      </c>
      <c r="B4" s="149" t="s">
        <v>285</v>
      </c>
      <c r="D4" s="9" t="s">
        <v>73</v>
      </c>
    </row>
    <row r="5" spans="1:6" ht="38.25">
      <c r="A5" s="57" t="s">
        <v>6</v>
      </c>
      <c r="B5" s="171" t="s">
        <v>339</v>
      </c>
      <c r="C5" s="58" t="s">
        <v>92</v>
      </c>
      <c r="D5" s="59" t="s">
        <v>93</v>
      </c>
    </row>
    <row r="6" spans="1:6">
      <c r="A6" s="28">
        <v>1</v>
      </c>
      <c r="B6" s="60" t="s">
        <v>35</v>
      </c>
      <c r="C6" s="61">
        <v>244245831.50300002</v>
      </c>
      <c r="D6" s="62"/>
      <c r="E6" s="63"/>
    </row>
    <row r="7" spans="1:6">
      <c r="A7" s="28">
        <v>2</v>
      </c>
      <c r="B7" s="64" t="s">
        <v>36</v>
      </c>
      <c r="C7" s="65">
        <v>92079686.648000002</v>
      </c>
      <c r="D7" s="66"/>
      <c r="E7" s="63"/>
    </row>
    <row r="8" spans="1:6">
      <c r="A8" s="28">
        <v>3</v>
      </c>
      <c r="B8" s="64" t="s">
        <v>37</v>
      </c>
      <c r="C8" s="65">
        <v>232048061.359</v>
      </c>
      <c r="D8" s="66"/>
      <c r="E8" s="63"/>
    </row>
    <row r="9" spans="1:6">
      <c r="A9" s="28">
        <v>4</v>
      </c>
      <c r="B9" s="64" t="s">
        <v>38</v>
      </c>
      <c r="C9" s="65">
        <v>0</v>
      </c>
      <c r="D9" s="66"/>
      <c r="E9" s="63"/>
    </row>
    <row r="10" spans="1:6">
      <c r="A10" s="28">
        <v>5</v>
      </c>
      <c r="B10" s="64" t="s">
        <v>39</v>
      </c>
      <c r="C10" s="65">
        <v>237647927.05000001</v>
      </c>
      <c r="D10" s="66"/>
      <c r="E10" s="63"/>
    </row>
    <row r="11" spans="1:6">
      <c r="A11" s="28">
        <v>6.1</v>
      </c>
      <c r="B11" s="150" t="s">
        <v>40</v>
      </c>
      <c r="C11" s="67">
        <v>2315939504.1480036</v>
      </c>
      <c r="D11" s="68"/>
      <c r="E11" s="69"/>
    </row>
    <row r="12" spans="1:6">
      <c r="A12" s="28">
        <v>6.2</v>
      </c>
      <c r="B12" s="151" t="s">
        <v>41</v>
      </c>
      <c r="C12" s="67">
        <v>-128105095.36074242</v>
      </c>
      <c r="D12" s="68"/>
      <c r="E12" s="69"/>
    </row>
    <row r="13" spans="1:6">
      <c r="A13" s="28" t="s">
        <v>710</v>
      </c>
      <c r="B13" s="71" t="s">
        <v>712</v>
      </c>
      <c r="C13" s="67">
        <v>27490165.773617145</v>
      </c>
      <c r="D13" s="68"/>
      <c r="E13" s="69"/>
    </row>
    <row r="14" spans="1:6">
      <c r="A14" s="28" t="s">
        <v>711</v>
      </c>
      <c r="B14" s="71" t="s">
        <v>713</v>
      </c>
      <c r="C14" s="67">
        <v>0</v>
      </c>
      <c r="D14" s="68"/>
      <c r="E14" s="69"/>
    </row>
    <row r="15" spans="1:6">
      <c r="A15" s="28">
        <v>6</v>
      </c>
      <c r="B15" s="64" t="s">
        <v>42</v>
      </c>
      <c r="C15" s="70">
        <f>C11+C12</f>
        <v>2187834408.787261</v>
      </c>
      <c r="D15" s="68"/>
      <c r="E15" s="63"/>
    </row>
    <row r="16" spans="1:6">
      <c r="A16" s="28">
        <v>7</v>
      </c>
      <c r="B16" s="64" t="s">
        <v>43</v>
      </c>
      <c r="C16" s="65">
        <v>44875794.13099999</v>
      </c>
      <c r="D16" s="66"/>
      <c r="E16" s="63"/>
    </row>
    <row r="17" spans="1:5">
      <c r="A17" s="28">
        <v>8</v>
      </c>
      <c r="B17" s="170" t="s">
        <v>198</v>
      </c>
      <c r="C17" s="65">
        <v>177863.57799999986</v>
      </c>
      <c r="D17" s="66"/>
      <c r="E17" s="63"/>
    </row>
    <row r="18" spans="1:5">
      <c r="A18" s="28">
        <v>9</v>
      </c>
      <c r="B18" s="64" t="s">
        <v>44</v>
      </c>
      <c r="C18" s="65">
        <v>106733.3</v>
      </c>
      <c r="D18" s="66"/>
      <c r="E18" s="63"/>
    </row>
    <row r="19" spans="1:5">
      <c r="A19" s="28">
        <v>9.1</v>
      </c>
      <c r="B19" s="71" t="s">
        <v>88</v>
      </c>
      <c r="C19" s="67">
        <v>106733.3</v>
      </c>
      <c r="D19" s="66"/>
      <c r="E19" s="63"/>
    </row>
    <row r="20" spans="1:5">
      <c r="A20" s="28">
        <v>9.1999999999999993</v>
      </c>
      <c r="B20" s="71" t="s">
        <v>89</v>
      </c>
      <c r="C20" s="67">
        <v>0</v>
      </c>
      <c r="D20" s="66"/>
      <c r="E20" s="63"/>
    </row>
    <row r="21" spans="1:5">
      <c r="A21" s="28">
        <v>9.3000000000000007</v>
      </c>
      <c r="B21" s="152" t="s">
        <v>267</v>
      </c>
      <c r="C21" s="67">
        <v>0</v>
      </c>
      <c r="D21" s="66"/>
      <c r="E21" s="63"/>
    </row>
    <row r="22" spans="1:5">
      <c r="A22" s="28">
        <v>10</v>
      </c>
      <c r="B22" s="64" t="s">
        <v>45</v>
      </c>
      <c r="C22" s="65">
        <v>240805726.19999999</v>
      </c>
      <c r="D22" s="66"/>
      <c r="E22" s="63"/>
    </row>
    <row r="23" spans="1:5">
      <c r="A23" s="28">
        <v>10.1</v>
      </c>
      <c r="B23" s="71" t="s">
        <v>90</v>
      </c>
      <c r="C23" s="65">
        <v>55383896.820000008</v>
      </c>
      <c r="D23" s="72" t="s">
        <v>91</v>
      </c>
      <c r="E23" s="63"/>
    </row>
    <row r="24" spans="1:5">
      <c r="A24" s="28">
        <v>11</v>
      </c>
      <c r="B24" s="73" t="s">
        <v>46</v>
      </c>
      <c r="C24" s="74">
        <v>67494779.896000013</v>
      </c>
      <c r="D24" s="75"/>
      <c r="E24" s="63"/>
    </row>
    <row r="25" spans="1:5" ht="15">
      <c r="A25" s="28">
        <v>12</v>
      </c>
      <c r="B25" s="76" t="s">
        <v>47</v>
      </c>
      <c r="C25" s="77">
        <f>SUM(C6:C10,C15:C18,C22,C24)</f>
        <v>3347316812.452261</v>
      </c>
      <c r="D25" s="78"/>
      <c r="E25" s="79"/>
    </row>
    <row r="26" spans="1:5">
      <c r="A26" s="28">
        <v>13</v>
      </c>
      <c r="B26" s="64" t="s">
        <v>49</v>
      </c>
      <c r="C26" s="80">
        <v>28905914.114</v>
      </c>
      <c r="D26" s="81"/>
      <c r="E26" s="63"/>
    </row>
    <row r="27" spans="1:5">
      <c r="A27" s="28">
        <v>14</v>
      </c>
      <c r="B27" s="64" t="s">
        <v>50</v>
      </c>
      <c r="C27" s="65">
        <v>1043842081.990824</v>
      </c>
      <c r="D27" s="66"/>
      <c r="E27" s="63"/>
    </row>
    <row r="28" spans="1:5">
      <c r="A28" s="28">
        <v>15</v>
      </c>
      <c r="B28" s="64" t="s">
        <v>51</v>
      </c>
      <c r="C28" s="65">
        <v>363896833.5756712</v>
      </c>
      <c r="D28" s="66"/>
      <c r="E28" s="63"/>
    </row>
    <row r="29" spans="1:5">
      <c r="A29" s="28">
        <v>16</v>
      </c>
      <c r="B29" s="64" t="s">
        <v>52</v>
      </c>
      <c r="C29" s="65">
        <v>1179448704.2555039</v>
      </c>
      <c r="D29" s="66"/>
      <c r="E29" s="63"/>
    </row>
    <row r="30" spans="1:5">
      <c r="A30" s="28">
        <v>17</v>
      </c>
      <c r="B30" s="64" t="s">
        <v>53</v>
      </c>
      <c r="C30" s="65">
        <v>0</v>
      </c>
      <c r="D30" s="66"/>
      <c r="E30" s="63"/>
    </row>
    <row r="31" spans="1:5">
      <c r="A31" s="28">
        <v>18</v>
      </c>
      <c r="B31" s="64" t="s">
        <v>54</v>
      </c>
      <c r="C31" s="65">
        <v>144526508.3344757</v>
      </c>
      <c r="D31" s="66"/>
      <c r="E31" s="63"/>
    </row>
    <row r="32" spans="1:5">
      <c r="A32" s="28">
        <v>19</v>
      </c>
      <c r="B32" s="64" t="s">
        <v>55</v>
      </c>
      <c r="C32" s="65">
        <v>21062982.892999999</v>
      </c>
      <c r="D32" s="66"/>
      <c r="E32" s="63"/>
    </row>
    <row r="33" spans="1:5">
      <c r="A33" s="28">
        <v>20</v>
      </c>
      <c r="B33" s="64" t="s">
        <v>56</v>
      </c>
      <c r="C33" s="65">
        <v>99690215.146256804</v>
      </c>
      <c r="D33" s="66"/>
      <c r="E33" s="63"/>
    </row>
    <row r="34" spans="1:5">
      <c r="A34" s="28">
        <v>20.100000000000001</v>
      </c>
      <c r="B34" s="82" t="s">
        <v>715</v>
      </c>
      <c r="C34" s="74">
        <v>-537377.06425679987</v>
      </c>
      <c r="D34" s="75"/>
      <c r="E34" s="63"/>
    </row>
    <row r="35" spans="1:5">
      <c r="A35" s="28">
        <v>21</v>
      </c>
      <c r="B35" s="73" t="s">
        <v>57</v>
      </c>
      <c r="C35" s="74">
        <v>106133576.99000001</v>
      </c>
      <c r="D35" s="75"/>
      <c r="E35" s="63"/>
    </row>
    <row r="36" spans="1:5">
      <c r="A36" s="28">
        <v>21.1</v>
      </c>
      <c r="B36" s="82" t="s">
        <v>714</v>
      </c>
      <c r="C36" s="83">
        <v>63459936.026000001</v>
      </c>
      <c r="D36" s="84"/>
      <c r="E36" s="63"/>
    </row>
    <row r="37" spans="1:5" ht="15">
      <c r="A37" s="28">
        <v>22</v>
      </c>
      <c r="B37" s="76" t="s">
        <v>58</v>
      </c>
      <c r="C37" s="77">
        <f>SUM(C26:C33,C35)</f>
        <v>2987506817.2997313</v>
      </c>
      <c r="D37" s="78"/>
      <c r="E37" s="79"/>
    </row>
    <row r="38" spans="1:5">
      <c r="A38" s="28">
        <v>23</v>
      </c>
      <c r="B38" s="73" t="s">
        <v>60</v>
      </c>
      <c r="C38" s="65">
        <v>54628742.530000001</v>
      </c>
      <c r="D38" s="66"/>
      <c r="E38" s="63"/>
    </row>
    <row r="39" spans="1:5">
      <c r="A39" s="28">
        <v>24</v>
      </c>
      <c r="B39" s="73" t="s">
        <v>61</v>
      </c>
      <c r="C39" s="65">
        <v>61390.64</v>
      </c>
      <c r="D39" s="66"/>
      <c r="E39" s="63"/>
    </row>
    <row r="40" spans="1:5">
      <c r="A40" s="28">
        <v>25</v>
      </c>
      <c r="B40" s="73" t="s">
        <v>62</v>
      </c>
      <c r="C40" s="65">
        <v>-10154020.07</v>
      </c>
      <c r="D40" s="66"/>
      <c r="E40" s="63"/>
    </row>
    <row r="41" spans="1:5">
      <c r="A41" s="28">
        <v>26</v>
      </c>
      <c r="B41" s="73" t="s">
        <v>63</v>
      </c>
      <c r="C41" s="65">
        <v>39651986.239999995</v>
      </c>
      <c r="D41" s="66"/>
      <c r="E41" s="63"/>
    </row>
    <row r="42" spans="1:5">
      <c r="A42" s="28">
        <v>27</v>
      </c>
      <c r="B42" s="73" t="s">
        <v>64</v>
      </c>
      <c r="C42" s="65">
        <v>1694027.75</v>
      </c>
      <c r="D42" s="66"/>
      <c r="E42" s="63"/>
    </row>
    <row r="43" spans="1:5">
      <c r="A43" s="28">
        <v>28</v>
      </c>
      <c r="B43" s="73" t="s">
        <v>65</v>
      </c>
      <c r="C43" s="65">
        <v>239170646.78</v>
      </c>
      <c r="D43" s="66"/>
      <c r="E43" s="63"/>
    </row>
    <row r="44" spans="1:5">
      <c r="A44" s="28">
        <v>29</v>
      </c>
      <c r="B44" s="73" t="s">
        <v>66</v>
      </c>
      <c r="C44" s="65">
        <v>34757221.32</v>
      </c>
      <c r="D44" s="66"/>
      <c r="E44" s="63"/>
    </row>
    <row r="45" spans="1:5" ht="15.75" thickBot="1">
      <c r="A45" s="85">
        <v>30</v>
      </c>
      <c r="B45" s="86" t="s">
        <v>265</v>
      </c>
      <c r="C45" s="87">
        <f>SUM(C38:C44)</f>
        <v>359809995.19</v>
      </c>
      <c r="D45" s="88"/>
      <c r="E45" s="79"/>
    </row>
  </sheetData>
  <pageMargins left="0.7" right="0.7" top="0.75" bottom="0.75" header="0.3" footer="0.3"/>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zoomScaleSheetLayoutView="85" workbookViewId="0">
      <pane xSplit="1" ySplit="4" topLeftCell="B5"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10.5703125" style="4" bestFit="1" customWidth="1"/>
    <col min="2" max="2" width="87" style="4" customWidth="1"/>
    <col min="3" max="3" width="15" style="4" bestFit="1" customWidth="1"/>
    <col min="4" max="4" width="16.5703125" style="4" bestFit="1" customWidth="1"/>
    <col min="5" max="5" width="15" style="4" bestFit="1" customWidth="1"/>
    <col min="6" max="6" width="16.5703125" style="4" bestFit="1" customWidth="1"/>
    <col min="7" max="7" width="15" style="4" bestFit="1" customWidth="1"/>
    <col min="8" max="8" width="13.42578125" style="4" bestFit="1" customWidth="1"/>
    <col min="9" max="9" width="13.140625" style="4" bestFit="1" customWidth="1"/>
    <col min="10" max="10" width="13.42578125" style="4" bestFit="1" customWidth="1"/>
    <col min="11" max="11" width="16.5703125" style="4" bestFit="1" customWidth="1"/>
    <col min="12" max="12" width="14" style="8" bestFit="1" customWidth="1"/>
    <col min="13" max="13" width="15" style="8" bestFit="1" customWidth="1"/>
    <col min="14" max="14" width="14" style="8" bestFit="1" customWidth="1"/>
    <col min="15" max="15" width="15" style="8" bestFit="1" customWidth="1"/>
    <col min="16" max="16" width="13.140625" style="8" bestFit="1" customWidth="1"/>
    <col min="17" max="17" width="14.7109375" style="8" customWidth="1"/>
    <col min="18" max="18" width="13.140625" style="8" bestFit="1" customWidth="1"/>
    <col min="19" max="19" width="31.7109375" style="8" customWidth="1"/>
    <col min="20" max="16384" width="9.140625" style="8"/>
  </cols>
  <sheetData>
    <row r="1" spans="1:19">
      <c r="A1" s="2" t="s">
        <v>30</v>
      </c>
      <c r="B1" s="3" t="str">
        <f>'Info '!C2</f>
        <v>JSC "Liberty Bank"</v>
      </c>
    </row>
    <row r="2" spans="1:19">
      <c r="A2" s="2" t="s">
        <v>31</v>
      </c>
      <c r="B2" s="356">
        <f>'1. key ratios '!B2</f>
        <v>44742</v>
      </c>
    </row>
    <row r="4" spans="1:19" ht="26.25" thickBot="1">
      <c r="A4" s="4" t="s">
        <v>248</v>
      </c>
      <c r="B4" s="183" t="s">
        <v>374</v>
      </c>
    </row>
    <row r="5" spans="1:19" s="178" customFormat="1">
      <c r="A5" s="173"/>
      <c r="B5" s="174"/>
      <c r="C5" s="175" t="s">
        <v>0</v>
      </c>
      <c r="D5" s="175" t="s">
        <v>1</v>
      </c>
      <c r="E5" s="175" t="s">
        <v>2</v>
      </c>
      <c r="F5" s="175" t="s">
        <v>3</v>
      </c>
      <c r="G5" s="175" t="s">
        <v>4</v>
      </c>
      <c r="H5" s="175" t="s">
        <v>5</v>
      </c>
      <c r="I5" s="175" t="s">
        <v>8</v>
      </c>
      <c r="J5" s="175" t="s">
        <v>9</v>
      </c>
      <c r="K5" s="175" t="s">
        <v>10</v>
      </c>
      <c r="L5" s="175" t="s">
        <v>11</v>
      </c>
      <c r="M5" s="175" t="s">
        <v>12</v>
      </c>
      <c r="N5" s="175" t="s">
        <v>13</v>
      </c>
      <c r="O5" s="175" t="s">
        <v>357</v>
      </c>
      <c r="P5" s="175" t="s">
        <v>358</v>
      </c>
      <c r="Q5" s="175" t="s">
        <v>359</v>
      </c>
      <c r="R5" s="176" t="s">
        <v>360</v>
      </c>
      <c r="S5" s="177" t="s">
        <v>361</v>
      </c>
    </row>
    <row r="6" spans="1:19" s="178" customFormat="1" ht="99" customHeight="1">
      <c r="A6" s="179"/>
      <c r="B6" s="751" t="s">
        <v>362</v>
      </c>
      <c r="C6" s="747">
        <v>0</v>
      </c>
      <c r="D6" s="748"/>
      <c r="E6" s="747">
        <v>0.2</v>
      </c>
      <c r="F6" s="748"/>
      <c r="G6" s="747">
        <v>0.35</v>
      </c>
      <c r="H6" s="748"/>
      <c r="I6" s="747">
        <v>0.5</v>
      </c>
      <c r="J6" s="748"/>
      <c r="K6" s="747">
        <v>0.75</v>
      </c>
      <c r="L6" s="748"/>
      <c r="M6" s="747">
        <v>1</v>
      </c>
      <c r="N6" s="748"/>
      <c r="O6" s="747">
        <v>1.5</v>
      </c>
      <c r="P6" s="748"/>
      <c r="Q6" s="747">
        <v>2.5</v>
      </c>
      <c r="R6" s="748"/>
      <c r="S6" s="749" t="s">
        <v>247</v>
      </c>
    </row>
    <row r="7" spans="1:19" s="178" customFormat="1" ht="30.75" customHeight="1">
      <c r="A7" s="179"/>
      <c r="B7" s="752"/>
      <c r="C7" s="378" t="s">
        <v>250</v>
      </c>
      <c r="D7" s="378" t="s">
        <v>249</v>
      </c>
      <c r="E7" s="378" t="s">
        <v>250</v>
      </c>
      <c r="F7" s="378" t="s">
        <v>249</v>
      </c>
      <c r="G7" s="378" t="s">
        <v>250</v>
      </c>
      <c r="H7" s="378" t="s">
        <v>249</v>
      </c>
      <c r="I7" s="378" t="s">
        <v>250</v>
      </c>
      <c r="J7" s="378" t="s">
        <v>249</v>
      </c>
      <c r="K7" s="378" t="s">
        <v>250</v>
      </c>
      <c r="L7" s="378" t="s">
        <v>249</v>
      </c>
      <c r="M7" s="378" t="s">
        <v>250</v>
      </c>
      <c r="N7" s="378" t="s">
        <v>249</v>
      </c>
      <c r="O7" s="378" t="s">
        <v>250</v>
      </c>
      <c r="P7" s="378" t="s">
        <v>249</v>
      </c>
      <c r="Q7" s="378" t="s">
        <v>250</v>
      </c>
      <c r="R7" s="378" t="s">
        <v>249</v>
      </c>
      <c r="S7" s="750"/>
    </row>
    <row r="8" spans="1:19" s="91" customFormat="1">
      <c r="A8" s="89">
        <v>1</v>
      </c>
      <c r="B8" s="379" t="s">
        <v>95</v>
      </c>
      <c r="C8" s="380">
        <v>276773454.19</v>
      </c>
      <c r="D8" s="380">
        <v>0</v>
      </c>
      <c r="E8" s="380">
        <v>0</v>
      </c>
      <c r="F8" s="380">
        <v>0</v>
      </c>
      <c r="G8" s="380">
        <v>0</v>
      </c>
      <c r="H8" s="380">
        <v>0</v>
      </c>
      <c r="I8" s="380">
        <v>0</v>
      </c>
      <c r="J8" s="380">
        <v>0</v>
      </c>
      <c r="K8" s="380">
        <v>0</v>
      </c>
      <c r="L8" s="380">
        <v>0</v>
      </c>
      <c r="M8" s="380">
        <v>67098975.828162</v>
      </c>
      <c r="N8" s="380">
        <v>0</v>
      </c>
      <c r="O8" s="380">
        <v>0</v>
      </c>
      <c r="P8" s="380">
        <v>0</v>
      </c>
      <c r="Q8" s="380">
        <v>0</v>
      </c>
      <c r="R8" s="380">
        <v>0</v>
      </c>
      <c r="S8" s="381">
        <f>$C$6*SUM(C8:D8)+$E$6*SUM(E8:F8)+$G$6*SUM(G8:H8)+$I$6*SUM(I8:J8)+$K$6*SUM(K8:L8)+$M$6*SUM(M8:N8)+$O$6*SUM(O8:P8)+$Q$6*SUM(Q8:R8)</f>
        <v>67098975.828162</v>
      </c>
    </row>
    <row r="9" spans="1:19" s="91" customFormat="1">
      <c r="A9" s="89">
        <v>2</v>
      </c>
      <c r="B9" s="379" t="s">
        <v>96</v>
      </c>
      <c r="C9" s="380">
        <v>0</v>
      </c>
      <c r="D9" s="380">
        <v>0</v>
      </c>
      <c r="E9" s="380">
        <v>0</v>
      </c>
      <c r="F9" s="380">
        <v>0</v>
      </c>
      <c r="G9" s="380">
        <v>0</v>
      </c>
      <c r="H9" s="380">
        <v>0</v>
      </c>
      <c r="I9" s="380">
        <v>0</v>
      </c>
      <c r="J9" s="380">
        <v>0</v>
      </c>
      <c r="K9" s="380">
        <v>0</v>
      </c>
      <c r="L9" s="380">
        <v>0</v>
      </c>
      <c r="M9" s="380">
        <v>0</v>
      </c>
      <c r="N9" s="380">
        <v>0</v>
      </c>
      <c r="O9" s="380">
        <v>0</v>
      </c>
      <c r="P9" s="380">
        <v>0</v>
      </c>
      <c r="Q9" s="380">
        <v>0</v>
      </c>
      <c r="R9" s="380">
        <v>0</v>
      </c>
      <c r="S9" s="381">
        <f t="shared" ref="S9:S21" si="0">$C$6*SUM(C9:D9)+$E$6*SUM(E9:F9)+$G$6*SUM(G9:H9)+$I$6*SUM(I9:J9)+$K$6*SUM(K9:L9)+$M$6*SUM(M9:N9)+$O$6*SUM(O9:P9)+$Q$6*SUM(Q9:R9)</f>
        <v>0</v>
      </c>
    </row>
    <row r="10" spans="1:19" s="91" customFormat="1">
      <c r="A10" s="89">
        <v>3</v>
      </c>
      <c r="B10" s="379" t="s">
        <v>268</v>
      </c>
      <c r="C10" s="380">
        <v>0</v>
      </c>
      <c r="D10" s="380">
        <v>0</v>
      </c>
      <c r="E10" s="380">
        <v>0</v>
      </c>
      <c r="F10" s="380">
        <v>0</v>
      </c>
      <c r="G10" s="380">
        <v>0</v>
      </c>
      <c r="H10" s="380">
        <v>0</v>
      </c>
      <c r="I10" s="380">
        <v>0</v>
      </c>
      <c r="J10" s="380">
        <v>0</v>
      </c>
      <c r="K10" s="380">
        <v>0</v>
      </c>
      <c r="L10" s="380">
        <v>0</v>
      </c>
      <c r="M10" s="380">
        <v>0</v>
      </c>
      <c r="N10" s="380">
        <v>0</v>
      </c>
      <c r="O10" s="380">
        <v>0</v>
      </c>
      <c r="P10" s="380">
        <v>0</v>
      </c>
      <c r="Q10" s="380">
        <v>0</v>
      </c>
      <c r="R10" s="380">
        <v>0</v>
      </c>
      <c r="S10" s="381">
        <f t="shared" si="0"/>
        <v>0</v>
      </c>
    </row>
    <row r="11" spans="1:19" s="91" customFormat="1">
      <c r="A11" s="89">
        <v>4</v>
      </c>
      <c r="B11" s="379" t="s">
        <v>97</v>
      </c>
      <c r="C11" s="380">
        <v>462852.33</v>
      </c>
      <c r="D11" s="380">
        <v>0</v>
      </c>
      <c r="E11" s="380">
        <v>0</v>
      </c>
      <c r="F11" s="380">
        <v>0</v>
      </c>
      <c r="G11" s="380">
        <v>0</v>
      </c>
      <c r="H11" s="380">
        <v>0</v>
      </c>
      <c r="I11" s="380">
        <v>0</v>
      </c>
      <c r="J11" s="380">
        <v>0</v>
      </c>
      <c r="K11" s="380">
        <v>0</v>
      </c>
      <c r="L11" s="380">
        <v>0</v>
      </c>
      <c r="M11" s="380">
        <v>0</v>
      </c>
      <c r="N11" s="380">
        <v>0</v>
      </c>
      <c r="O11" s="380">
        <v>0</v>
      </c>
      <c r="P11" s="380">
        <v>0</v>
      </c>
      <c r="Q11" s="380">
        <v>0</v>
      </c>
      <c r="R11" s="380">
        <v>0</v>
      </c>
      <c r="S11" s="381">
        <f t="shared" si="0"/>
        <v>0</v>
      </c>
    </row>
    <row r="12" spans="1:19" s="91" customFormat="1">
      <c r="A12" s="89">
        <v>5</v>
      </c>
      <c r="B12" s="379" t="s">
        <v>98</v>
      </c>
      <c r="C12" s="380">
        <v>0</v>
      </c>
      <c r="D12" s="380">
        <v>0</v>
      </c>
      <c r="E12" s="380">
        <v>0</v>
      </c>
      <c r="F12" s="380">
        <v>0</v>
      </c>
      <c r="G12" s="380">
        <v>0</v>
      </c>
      <c r="H12" s="380">
        <v>0</v>
      </c>
      <c r="I12" s="380">
        <v>0</v>
      </c>
      <c r="J12" s="380">
        <v>0</v>
      </c>
      <c r="K12" s="380">
        <v>0</v>
      </c>
      <c r="L12" s="380">
        <v>0</v>
      </c>
      <c r="M12" s="380">
        <v>978954.23999999999</v>
      </c>
      <c r="N12" s="380">
        <v>0</v>
      </c>
      <c r="O12" s="380">
        <v>0</v>
      </c>
      <c r="P12" s="380">
        <v>0</v>
      </c>
      <c r="Q12" s="380">
        <v>0</v>
      </c>
      <c r="R12" s="380">
        <v>0</v>
      </c>
      <c r="S12" s="381">
        <f t="shared" si="0"/>
        <v>978954.23999999999</v>
      </c>
    </row>
    <row r="13" spans="1:19" s="91" customFormat="1">
      <c r="A13" s="89">
        <v>6</v>
      </c>
      <c r="B13" s="379" t="s">
        <v>99</v>
      </c>
      <c r="C13" s="380">
        <v>0</v>
      </c>
      <c r="D13" s="380">
        <v>0</v>
      </c>
      <c r="E13" s="380">
        <v>217615954.178413</v>
      </c>
      <c r="F13" s="380">
        <v>0</v>
      </c>
      <c r="G13" s="380">
        <v>0</v>
      </c>
      <c r="H13" s="380">
        <v>0</v>
      </c>
      <c r="I13" s="380">
        <v>13923581.180690857</v>
      </c>
      <c r="J13" s="380">
        <v>0</v>
      </c>
      <c r="K13" s="380">
        <v>0</v>
      </c>
      <c r="L13" s="380">
        <v>0</v>
      </c>
      <c r="M13" s="380">
        <v>900288.08</v>
      </c>
      <c r="N13" s="380">
        <v>0</v>
      </c>
      <c r="O13" s="380">
        <v>0</v>
      </c>
      <c r="P13" s="380">
        <v>0</v>
      </c>
      <c r="Q13" s="380">
        <v>0</v>
      </c>
      <c r="R13" s="380">
        <v>0</v>
      </c>
      <c r="S13" s="381">
        <f t="shared" si="0"/>
        <v>51385269.506028026</v>
      </c>
    </row>
    <row r="14" spans="1:19" s="91" customFormat="1">
      <c r="A14" s="89">
        <v>7</v>
      </c>
      <c r="B14" s="379" t="s">
        <v>100</v>
      </c>
      <c r="C14" s="380">
        <v>0</v>
      </c>
      <c r="D14" s="380">
        <v>0</v>
      </c>
      <c r="E14" s="380">
        <v>0</v>
      </c>
      <c r="F14" s="380">
        <v>0</v>
      </c>
      <c r="G14" s="380">
        <v>0</v>
      </c>
      <c r="H14" s="380">
        <v>0</v>
      </c>
      <c r="I14" s="380">
        <v>0</v>
      </c>
      <c r="J14" s="380">
        <v>0</v>
      </c>
      <c r="K14" s="380">
        <v>0</v>
      </c>
      <c r="L14" s="380">
        <v>0</v>
      </c>
      <c r="M14" s="380">
        <v>442003586.61535823</v>
      </c>
      <c r="N14" s="380">
        <v>53823366.336249493</v>
      </c>
      <c r="O14" s="380">
        <v>0</v>
      </c>
      <c r="P14" s="380">
        <v>0</v>
      </c>
      <c r="Q14" s="380">
        <v>0</v>
      </c>
      <c r="R14" s="380">
        <v>0</v>
      </c>
      <c r="S14" s="381">
        <f t="shared" si="0"/>
        <v>495826952.9516077</v>
      </c>
    </row>
    <row r="15" spans="1:19" s="91" customFormat="1">
      <c r="A15" s="89">
        <v>8</v>
      </c>
      <c r="B15" s="379" t="s">
        <v>101</v>
      </c>
      <c r="C15" s="380">
        <v>0</v>
      </c>
      <c r="D15" s="380">
        <v>0</v>
      </c>
      <c r="E15" s="380">
        <v>0</v>
      </c>
      <c r="F15" s="380">
        <v>0</v>
      </c>
      <c r="G15" s="380">
        <v>0</v>
      </c>
      <c r="H15" s="380">
        <v>0</v>
      </c>
      <c r="I15" s="380">
        <v>0</v>
      </c>
      <c r="J15" s="380">
        <v>0</v>
      </c>
      <c r="K15" s="380">
        <v>1234377681.4957235</v>
      </c>
      <c r="L15" s="380">
        <v>25461671.836803999</v>
      </c>
      <c r="M15" s="380">
        <v>95.929999999999993</v>
      </c>
      <c r="N15" s="380">
        <v>0</v>
      </c>
      <c r="O15" s="380">
        <v>0</v>
      </c>
      <c r="P15" s="380">
        <v>0</v>
      </c>
      <c r="Q15" s="380">
        <v>0</v>
      </c>
      <c r="R15" s="380">
        <v>0</v>
      </c>
      <c r="S15" s="381">
        <f t="shared" si="0"/>
        <v>944879610.92939556</v>
      </c>
    </row>
    <row r="16" spans="1:19" s="91" customFormat="1">
      <c r="A16" s="89">
        <v>9</v>
      </c>
      <c r="B16" s="379" t="s">
        <v>102</v>
      </c>
      <c r="C16" s="380">
        <v>0</v>
      </c>
      <c r="D16" s="380">
        <v>0</v>
      </c>
      <c r="E16" s="380">
        <v>0</v>
      </c>
      <c r="F16" s="380">
        <v>0</v>
      </c>
      <c r="G16" s="380">
        <v>342662133.52560121</v>
      </c>
      <c r="H16" s="380">
        <v>0</v>
      </c>
      <c r="I16" s="380">
        <v>0</v>
      </c>
      <c r="J16" s="380">
        <v>0</v>
      </c>
      <c r="K16" s="380">
        <v>0</v>
      </c>
      <c r="L16" s="380">
        <v>0</v>
      </c>
      <c r="M16" s="380">
        <v>0</v>
      </c>
      <c r="N16" s="380">
        <v>0</v>
      </c>
      <c r="O16" s="380">
        <v>0</v>
      </c>
      <c r="P16" s="380">
        <v>0</v>
      </c>
      <c r="Q16" s="380">
        <v>0</v>
      </c>
      <c r="R16" s="380">
        <v>0</v>
      </c>
      <c r="S16" s="381">
        <f t="shared" si="0"/>
        <v>119931746.73396042</v>
      </c>
    </row>
    <row r="17" spans="1:19" s="91" customFormat="1">
      <c r="A17" s="89">
        <v>10</v>
      </c>
      <c r="B17" s="379" t="s">
        <v>103</v>
      </c>
      <c r="C17" s="380">
        <v>0</v>
      </c>
      <c r="D17" s="380">
        <v>0</v>
      </c>
      <c r="E17" s="380">
        <v>0</v>
      </c>
      <c r="F17" s="380">
        <v>0</v>
      </c>
      <c r="G17" s="380">
        <v>0</v>
      </c>
      <c r="H17" s="380">
        <v>0</v>
      </c>
      <c r="I17" s="380">
        <v>2512738.5199999996</v>
      </c>
      <c r="J17" s="380">
        <v>0</v>
      </c>
      <c r="K17" s="380">
        <v>0</v>
      </c>
      <c r="L17" s="380">
        <v>0</v>
      </c>
      <c r="M17" s="380">
        <v>5297054.422000004</v>
      </c>
      <c r="N17" s="380">
        <v>0</v>
      </c>
      <c r="O17" s="380">
        <v>1117988.4280000001</v>
      </c>
      <c r="P17" s="380">
        <v>0</v>
      </c>
      <c r="Q17" s="380">
        <v>0</v>
      </c>
      <c r="R17" s="380">
        <v>0</v>
      </c>
      <c r="S17" s="381">
        <f t="shared" si="0"/>
        <v>8230406.3240000037</v>
      </c>
    </row>
    <row r="18" spans="1:19" s="91" customFormat="1">
      <c r="A18" s="89">
        <v>11</v>
      </c>
      <c r="B18" s="379" t="s">
        <v>104</v>
      </c>
      <c r="C18" s="380">
        <v>0</v>
      </c>
      <c r="D18" s="380">
        <v>0</v>
      </c>
      <c r="E18" s="380">
        <v>0</v>
      </c>
      <c r="F18" s="380">
        <v>0</v>
      </c>
      <c r="G18" s="380">
        <v>0</v>
      </c>
      <c r="H18" s="380">
        <v>0</v>
      </c>
      <c r="I18" s="380">
        <v>0</v>
      </c>
      <c r="J18" s="380">
        <v>0</v>
      </c>
      <c r="K18" s="380">
        <v>0</v>
      </c>
      <c r="L18" s="380">
        <v>0</v>
      </c>
      <c r="M18" s="380">
        <v>106298495.80637522</v>
      </c>
      <c r="N18" s="380">
        <v>0</v>
      </c>
      <c r="O18" s="380">
        <v>185735503.37953383</v>
      </c>
      <c r="P18" s="380">
        <v>0</v>
      </c>
      <c r="Q18" s="380">
        <v>2112563</v>
      </c>
      <c r="R18" s="380">
        <v>0</v>
      </c>
      <c r="S18" s="381">
        <f t="shared" si="0"/>
        <v>390183158.37567598</v>
      </c>
    </row>
    <row r="19" spans="1:19" s="91" customFormat="1">
      <c r="A19" s="89">
        <v>12</v>
      </c>
      <c r="B19" s="379" t="s">
        <v>105</v>
      </c>
      <c r="C19" s="380">
        <v>0</v>
      </c>
      <c r="D19" s="380">
        <v>0</v>
      </c>
      <c r="E19" s="380">
        <v>0</v>
      </c>
      <c r="F19" s="380">
        <v>0</v>
      </c>
      <c r="G19" s="380">
        <v>0</v>
      </c>
      <c r="H19" s="380">
        <v>0</v>
      </c>
      <c r="I19" s="380">
        <v>0</v>
      </c>
      <c r="J19" s="380">
        <v>0</v>
      </c>
      <c r="K19" s="380">
        <v>0</v>
      </c>
      <c r="L19" s="380">
        <v>0</v>
      </c>
      <c r="M19" s="380">
        <v>0</v>
      </c>
      <c r="N19" s="380">
        <v>0</v>
      </c>
      <c r="O19" s="380">
        <v>0</v>
      </c>
      <c r="P19" s="380">
        <v>0</v>
      </c>
      <c r="Q19" s="380">
        <v>0</v>
      </c>
      <c r="R19" s="380">
        <v>0</v>
      </c>
      <c r="S19" s="381">
        <f t="shared" si="0"/>
        <v>0</v>
      </c>
    </row>
    <row r="20" spans="1:19" s="91" customFormat="1">
      <c r="A20" s="89">
        <v>13</v>
      </c>
      <c r="B20" s="379" t="s">
        <v>246</v>
      </c>
      <c r="C20" s="380">
        <v>0</v>
      </c>
      <c r="D20" s="380">
        <v>0</v>
      </c>
      <c r="E20" s="380">
        <v>0</v>
      </c>
      <c r="F20" s="380">
        <v>0</v>
      </c>
      <c r="G20" s="380">
        <v>0</v>
      </c>
      <c r="H20" s="380">
        <v>0</v>
      </c>
      <c r="I20" s="380">
        <v>0</v>
      </c>
      <c r="J20" s="380">
        <v>0</v>
      </c>
      <c r="K20" s="380">
        <v>0</v>
      </c>
      <c r="L20" s="380">
        <v>0</v>
      </c>
      <c r="M20" s="380">
        <v>0</v>
      </c>
      <c r="N20" s="380">
        <v>0</v>
      </c>
      <c r="O20" s="380">
        <v>0</v>
      </c>
      <c r="P20" s="380">
        <v>0</v>
      </c>
      <c r="Q20" s="380">
        <v>0</v>
      </c>
      <c r="R20" s="380">
        <v>0</v>
      </c>
      <c r="S20" s="381">
        <f t="shared" si="0"/>
        <v>0</v>
      </c>
    </row>
    <row r="21" spans="1:19" s="91" customFormat="1">
      <c r="A21" s="89">
        <v>14</v>
      </c>
      <c r="B21" s="379" t="s">
        <v>107</v>
      </c>
      <c r="C21" s="380">
        <v>243762330.73800001</v>
      </c>
      <c r="D21" s="380">
        <v>0</v>
      </c>
      <c r="E21" s="380">
        <v>486479.36499999999</v>
      </c>
      <c r="F21" s="380">
        <v>0</v>
      </c>
      <c r="G21" s="380">
        <v>0</v>
      </c>
      <c r="H21" s="380">
        <v>0</v>
      </c>
      <c r="I21" s="380">
        <v>0</v>
      </c>
      <c r="J21" s="380">
        <v>0</v>
      </c>
      <c r="K21" s="380">
        <v>0</v>
      </c>
      <c r="L21" s="380">
        <v>0</v>
      </c>
      <c r="M21" s="380">
        <v>155122790.23600006</v>
      </c>
      <c r="N21" s="380">
        <v>0</v>
      </c>
      <c r="O21" s="380">
        <v>0</v>
      </c>
      <c r="P21" s="380">
        <v>0</v>
      </c>
      <c r="Q21" s="380">
        <v>0</v>
      </c>
      <c r="R21" s="380">
        <v>0</v>
      </c>
      <c r="S21" s="381">
        <f t="shared" si="0"/>
        <v>155220086.10900006</v>
      </c>
    </row>
    <row r="22" spans="1:19" ht="13.5" thickBot="1">
      <c r="A22" s="92"/>
      <c r="B22" s="93" t="s">
        <v>108</v>
      </c>
      <c r="C22" s="94">
        <f>SUM(C8:C21)</f>
        <v>520998637.25800002</v>
      </c>
      <c r="D22" s="94">
        <f t="shared" ref="D22:J22" si="1">SUM(D8:D21)</f>
        <v>0</v>
      </c>
      <c r="E22" s="94">
        <f t="shared" si="1"/>
        <v>218102433.54341301</v>
      </c>
      <c r="F22" s="94">
        <f t="shared" si="1"/>
        <v>0</v>
      </c>
      <c r="G22" s="94">
        <f t="shared" si="1"/>
        <v>342662133.52560121</v>
      </c>
      <c r="H22" s="94">
        <f t="shared" si="1"/>
        <v>0</v>
      </c>
      <c r="I22" s="94">
        <f t="shared" si="1"/>
        <v>16436319.700690856</v>
      </c>
      <c r="J22" s="94">
        <f t="shared" si="1"/>
        <v>0</v>
      </c>
      <c r="K22" s="94">
        <f t="shared" ref="K22:S22" si="2">SUM(K8:K21)</f>
        <v>1234377681.4957235</v>
      </c>
      <c r="L22" s="94">
        <f t="shared" si="2"/>
        <v>25461671.836803999</v>
      </c>
      <c r="M22" s="94">
        <f t="shared" si="2"/>
        <v>777700241.15789557</v>
      </c>
      <c r="N22" s="94">
        <f t="shared" si="2"/>
        <v>53823366.336249493</v>
      </c>
      <c r="O22" s="94">
        <f t="shared" si="2"/>
        <v>186853491.80753383</v>
      </c>
      <c r="P22" s="94">
        <f t="shared" si="2"/>
        <v>0</v>
      </c>
      <c r="Q22" s="94">
        <f t="shared" si="2"/>
        <v>2112563</v>
      </c>
      <c r="R22" s="94">
        <f t="shared" si="2"/>
        <v>0</v>
      </c>
      <c r="S22" s="382">
        <f t="shared" si="2"/>
        <v>2233735160.9978299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zoomScaleSheetLayoutView="85" workbookViewId="0">
      <pane xSplit="2" ySplit="6" topLeftCell="C7"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8"/>
  </cols>
  <sheetData>
    <row r="1" spans="1:22">
      <c r="A1" s="2" t="s">
        <v>30</v>
      </c>
      <c r="B1" s="3" t="str">
        <f>'Info '!C2</f>
        <v>JSC "Liberty Bank"</v>
      </c>
    </row>
    <row r="2" spans="1:22">
      <c r="A2" s="2" t="s">
        <v>31</v>
      </c>
      <c r="B2" s="356">
        <f>'1. key ratios '!B2</f>
        <v>44742</v>
      </c>
    </row>
    <row r="4" spans="1:22" ht="13.5" thickBot="1">
      <c r="A4" s="4" t="s">
        <v>365</v>
      </c>
      <c r="B4" s="95" t="s">
        <v>94</v>
      </c>
      <c r="V4" s="9" t="s">
        <v>73</v>
      </c>
    </row>
    <row r="5" spans="1:22" ht="12.75" customHeight="1">
      <c r="A5" s="96"/>
      <c r="B5" s="97"/>
      <c r="C5" s="753" t="s">
        <v>276</v>
      </c>
      <c r="D5" s="754"/>
      <c r="E5" s="754"/>
      <c r="F5" s="754"/>
      <c r="G5" s="754"/>
      <c r="H5" s="754"/>
      <c r="I5" s="754"/>
      <c r="J5" s="754"/>
      <c r="K5" s="754"/>
      <c r="L5" s="755"/>
      <c r="M5" s="756" t="s">
        <v>277</v>
      </c>
      <c r="N5" s="757"/>
      <c r="O5" s="757"/>
      <c r="P5" s="757"/>
      <c r="Q5" s="757"/>
      <c r="R5" s="757"/>
      <c r="S5" s="758"/>
      <c r="T5" s="761" t="s">
        <v>363</v>
      </c>
      <c r="U5" s="761" t="s">
        <v>364</v>
      </c>
      <c r="V5" s="759" t="s">
        <v>120</v>
      </c>
    </row>
    <row r="6" spans="1:22" s="34" customFormat="1" ht="102">
      <c r="A6" s="31"/>
      <c r="B6" s="98"/>
      <c r="C6" s="99" t="s">
        <v>109</v>
      </c>
      <c r="D6" s="154" t="s">
        <v>110</v>
      </c>
      <c r="E6" s="125" t="s">
        <v>279</v>
      </c>
      <c r="F6" s="125" t="s">
        <v>280</v>
      </c>
      <c r="G6" s="154" t="s">
        <v>283</v>
      </c>
      <c r="H6" s="154" t="s">
        <v>278</v>
      </c>
      <c r="I6" s="154" t="s">
        <v>111</v>
      </c>
      <c r="J6" s="154" t="s">
        <v>112</v>
      </c>
      <c r="K6" s="100" t="s">
        <v>113</v>
      </c>
      <c r="L6" s="101" t="s">
        <v>114</v>
      </c>
      <c r="M6" s="99" t="s">
        <v>281</v>
      </c>
      <c r="N6" s="100" t="s">
        <v>115</v>
      </c>
      <c r="O6" s="100" t="s">
        <v>116</v>
      </c>
      <c r="P6" s="100" t="s">
        <v>117</v>
      </c>
      <c r="Q6" s="100" t="s">
        <v>118</v>
      </c>
      <c r="R6" s="100" t="s">
        <v>119</v>
      </c>
      <c r="S6" s="172" t="s">
        <v>282</v>
      </c>
      <c r="T6" s="762"/>
      <c r="U6" s="762"/>
      <c r="V6" s="760"/>
    </row>
    <row r="7" spans="1:22" s="91" customFormat="1">
      <c r="A7" s="102">
        <v>1</v>
      </c>
      <c r="B7" s="1" t="s">
        <v>95</v>
      </c>
      <c r="C7" s="103"/>
      <c r="D7" s="373"/>
      <c r="E7" s="90"/>
      <c r="F7" s="90"/>
      <c r="G7" s="90"/>
      <c r="H7" s="90"/>
      <c r="I7" s="90"/>
      <c r="J7" s="90"/>
      <c r="K7" s="90"/>
      <c r="L7" s="104"/>
      <c r="M7" s="103"/>
      <c r="N7" s="90"/>
      <c r="O7" s="90"/>
      <c r="P7" s="90"/>
      <c r="Q7" s="90"/>
      <c r="R7" s="90"/>
      <c r="S7" s="104"/>
      <c r="T7" s="374"/>
      <c r="U7" s="374"/>
      <c r="V7" s="105">
        <f>SUM(C7:S7)</f>
        <v>0</v>
      </c>
    </row>
    <row r="8" spans="1:22" s="91" customFormat="1">
      <c r="A8" s="102">
        <v>2</v>
      </c>
      <c r="B8" s="1" t="s">
        <v>96</v>
      </c>
      <c r="C8" s="103"/>
      <c r="D8" s="373"/>
      <c r="E8" s="90"/>
      <c r="F8" s="90"/>
      <c r="G8" s="90"/>
      <c r="H8" s="90"/>
      <c r="I8" s="90"/>
      <c r="J8" s="90"/>
      <c r="K8" s="90"/>
      <c r="L8" s="104"/>
      <c r="M8" s="103"/>
      <c r="N8" s="90"/>
      <c r="O8" s="90"/>
      <c r="P8" s="90"/>
      <c r="Q8" s="90"/>
      <c r="R8" s="90"/>
      <c r="S8" s="104"/>
      <c r="T8" s="374"/>
      <c r="U8" s="374"/>
      <c r="V8" s="105">
        <f t="shared" ref="V8:V20" si="0">SUM(C8:S8)</f>
        <v>0</v>
      </c>
    </row>
    <row r="9" spans="1:22" s="91" customFormat="1">
      <c r="A9" s="102">
        <v>3</v>
      </c>
      <c r="B9" s="1" t="s">
        <v>269</v>
      </c>
      <c r="C9" s="103"/>
      <c r="D9" s="373"/>
      <c r="E9" s="90"/>
      <c r="F9" s="90"/>
      <c r="G9" s="90"/>
      <c r="H9" s="90"/>
      <c r="I9" s="90"/>
      <c r="J9" s="90"/>
      <c r="K9" s="90"/>
      <c r="L9" s="104"/>
      <c r="M9" s="103"/>
      <c r="N9" s="90"/>
      <c r="O9" s="90"/>
      <c r="P9" s="90"/>
      <c r="Q9" s="90"/>
      <c r="R9" s="90"/>
      <c r="S9" s="104"/>
      <c r="T9" s="374"/>
      <c r="U9" s="374"/>
      <c r="V9" s="105">
        <f t="shared" si="0"/>
        <v>0</v>
      </c>
    </row>
    <row r="10" spans="1:22" s="91" customFormat="1">
      <c r="A10" s="102">
        <v>4</v>
      </c>
      <c r="B10" s="1" t="s">
        <v>97</v>
      </c>
      <c r="C10" s="103"/>
      <c r="D10" s="373"/>
      <c r="E10" s="90"/>
      <c r="F10" s="90"/>
      <c r="G10" s="90"/>
      <c r="H10" s="90"/>
      <c r="I10" s="90"/>
      <c r="J10" s="90"/>
      <c r="K10" s="90"/>
      <c r="L10" s="104"/>
      <c r="M10" s="103"/>
      <c r="N10" s="90"/>
      <c r="O10" s="90"/>
      <c r="P10" s="90"/>
      <c r="Q10" s="90"/>
      <c r="R10" s="90"/>
      <c r="S10" s="104"/>
      <c r="T10" s="374"/>
      <c r="U10" s="374"/>
      <c r="V10" s="105">
        <f t="shared" si="0"/>
        <v>0</v>
      </c>
    </row>
    <row r="11" spans="1:22" s="91" customFormat="1">
      <c r="A11" s="102">
        <v>5</v>
      </c>
      <c r="B11" s="1" t="s">
        <v>98</v>
      </c>
      <c r="C11" s="103"/>
      <c r="D11" s="373"/>
      <c r="E11" s="90"/>
      <c r="F11" s="90"/>
      <c r="G11" s="90"/>
      <c r="H11" s="90"/>
      <c r="I11" s="90"/>
      <c r="J11" s="90"/>
      <c r="K11" s="90"/>
      <c r="L11" s="104"/>
      <c r="M11" s="103"/>
      <c r="N11" s="90"/>
      <c r="O11" s="90"/>
      <c r="P11" s="90"/>
      <c r="Q11" s="90"/>
      <c r="R11" s="90"/>
      <c r="S11" s="104"/>
      <c r="T11" s="374"/>
      <c r="U11" s="374"/>
      <c r="V11" s="105">
        <f t="shared" si="0"/>
        <v>0</v>
      </c>
    </row>
    <row r="12" spans="1:22" s="91" customFormat="1">
      <c r="A12" s="102">
        <v>6</v>
      </c>
      <c r="B12" s="1" t="s">
        <v>99</v>
      </c>
      <c r="C12" s="103"/>
      <c r="D12" s="373"/>
      <c r="E12" s="90"/>
      <c r="F12" s="90"/>
      <c r="G12" s="90"/>
      <c r="H12" s="90"/>
      <c r="I12" s="90"/>
      <c r="J12" s="90"/>
      <c r="K12" s="90"/>
      <c r="L12" s="104"/>
      <c r="M12" s="103"/>
      <c r="N12" s="90"/>
      <c r="O12" s="90"/>
      <c r="P12" s="90"/>
      <c r="Q12" s="90"/>
      <c r="R12" s="90"/>
      <c r="S12" s="104"/>
      <c r="T12" s="374"/>
      <c r="U12" s="374"/>
      <c r="V12" s="105">
        <f t="shared" si="0"/>
        <v>0</v>
      </c>
    </row>
    <row r="13" spans="1:22" s="91" customFormat="1">
      <c r="A13" s="102">
        <v>7</v>
      </c>
      <c r="B13" s="1" t="s">
        <v>100</v>
      </c>
      <c r="C13" s="103"/>
      <c r="D13" s="373">
        <v>32739278.690000001</v>
      </c>
      <c r="E13" s="90"/>
      <c r="F13" s="90"/>
      <c r="G13" s="90"/>
      <c r="H13" s="90"/>
      <c r="I13" s="90"/>
      <c r="J13" s="90"/>
      <c r="K13" s="90"/>
      <c r="L13" s="104"/>
      <c r="M13" s="103"/>
      <c r="N13" s="90"/>
      <c r="O13" s="90"/>
      <c r="P13" s="90"/>
      <c r="Q13" s="90"/>
      <c r="R13" s="90"/>
      <c r="S13" s="104"/>
      <c r="T13" s="374">
        <v>31336090.940000001</v>
      </c>
      <c r="U13" s="374"/>
      <c r="V13" s="105">
        <f t="shared" si="0"/>
        <v>32739278.690000001</v>
      </c>
    </row>
    <row r="14" spans="1:22" s="91" customFormat="1">
      <c r="A14" s="102">
        <v>8</v>
      </c>
      <c r="B14" s="1" t="s">
        <v>101</v>
      </c>
      <c r="C14" s="103"/>
      <c r="D14" s="373">
        <v>15583575.710458748</v>
      </c>
      <c r="E14" s="90"/>
      <c r="F14" s="90"/>
      <c r="G14" s="90"/>
      <c r="H14" s="90"/>
      <c r="I14" s="90"/>
      <c r="J14" s="90"/>
      <c r="K14" s="90"/>
      <c r="L14" s="104"/>
      <c r="M14" s="103"/>
      <c r="N14" s="90"/>
      <c r="O14" s="90"/>
      <c r="P14" s="90"/>
      <c r="Q14" s="90"/>
      <c r="R14" s="90"/>
      <c r="S14" s="104"/>
      <c r="T14" s="374">
        <v>13911705.074999997</v>
      </c>
      <c r="U14" s="374">
        <v>3075058.3854587502</v>
      </c>
      <c r="V14" s="105">
        <f t="shared" si="0"/>
        <v>15583575.710458748</v>
      </c>
    </row>
    <row r="15" spans="1:22" s="91" customFormat="1">
      <c r="A15" s="102">
        <v>9</v>
      </c>
      <c r="B15" s="1" t="s">
        <v>102</v>
      </c>
      <c r="C15" s="103"/>
      <c r="D15" s="373">
        <v>165658.584</v>
      </c>
      <c r="E15" s="90"/>
      <c r="F15" s="90"/>
      <c r="G15" s="90"/>
      <c r="H15" s="90"/>
      <c r="I15" s="90"/>
      <c r="J15" s="90"/>
      <c r="K15" s="90"/>
      <c r="L15" s="104"/>
      <c r="M15" s="103"/>
      <c r="N15" s="90"/>
      <c r="O15" s="90"/>
      <c r="P15" s="90"/>
      <c r="Q15" s="90"/>
      <c r="R15" s="90"/>
      <c r="S15" s="104"/>
      <c r="T15" s="374">
        <v>165658.584</v>
      </c>
      <c r="U15" s="374"/>
      <c r="V15" s="105">
        <f t="shared" si="0"/>
        <v>165658.584</v>
      </c>
    </row>
    <row r="16" spans="1:22" s="91" customFormat="1">
      <c r="A16" s="102">
        <v>10</v>
      </c>
      <c r="B16" s="1" t="s">
        <v>103</v>
      </c>
      <c r="C16" s="103"/>
      <c r="D16" s="373">
        <v>3002.31</v>
      </c>
      <c r="E16" s="90"/>
      <c r="F16" s="90"/>
      <c r="G16" s="90"/>
      <c r="H16" s="90"/>
      <c r="I16" s="90"/>
      <c r="J16" s="90"/>
      <c r="K16" s="90"/>
      <c r="L16" s="104"/>
      <c r="M16" s="103"/>
      <c r="N16" s="90"/>
      <c r="O16" s="90"/>
      <c r="P16" s="90"/>
      <c r="Q16" s="90"/>
      <c r="R16" s="90"/>
      <c r="S16" s="104"/>
      <c r="T16" s="374">
        <v>3002.31</v>
      </c>
      <c r="U16" s="374"/>
      <c r="V16" s="105">
        <f t="shared" si="0"/>
        <v>3002.31</v>
      </c>
    </row>
    <row r="17" spans="1:22" s="91" customFormat="1">
      <c r="A17" s="102">
        <v>11</v>
      </c>
      <c r="B17" s="1" t="s">
        <v>104</v>
      </c>
      <c r="C17" s="103"/>
      <c r="D17" s="373"/>
      <c r="E17" s="90"/>
      <c r="F17" s="90"/>
      <c r="G17" s="90"/>
      <c r="H17" s="90"/>
      <c r="I17" s="90"/>
      <c r="J17" s="90"/>
      <c r="K17" s="90"/>
      <c r="L17" s="104"/>
      <c r="M17" s="103"/>
      <c r="N17" s="90"/>
      <c r="O17" s="90"/>
      <c r="P17" s="90"/>
      <c r="Q17" s="90"/>
      <c r="R17" s="90"/>
      <c r="S17" s="104"/>
      <c r="T17" s="374"/>
      <c r="U17" s="374"/>
      <c r="V17" s="105">
        <f t="shared" si="0"/>
        <v>0</v>
      </c>
    </row>
    <row r="18" spans="1:22" s="91" customFormat="1">
      <c r="A18" s="102">
        <v>12</v>
      </c>
      <c r="B18" s="1" t="s">
        <v>105</v>
      </c>
      <c r="C18" s="103"/>
      <c r="D18" s="373"/>
      <c r="E18" s="90"/>
      <c r="F18" s="90"/>
      <c r="G18" s="90"/>
      <c r="H18" s="90"/>
      <c r="I18" s="90"/>
      <c r="J18" s="90"/>
      <c r="K18" s="90"/>
      <c r="L18" s="104"/>
      <c r="M18" s="103"/>
      <c r="N18" s="90"/>
      <c r="O18" s="90"/>
      <c r="P18" s="90"/>
      <c r="Q18" s="90"/>
      <c r="R18" s="90"/>
      <c r="S18" s="104"/>
      <c r="T18" s="374"/>
      <c r="U18" s="374"/>
      <c r="V18" s="105">
        <f t="shared" si="0"/>
        <v>0</v>
      </c>
    </row>
    <row r="19" spans="1:22" s="91" customFormat="1">
      <c r="A19" s="102">
        <v>13</v>
      </c>
      <c r="B19" s="1" t="s">
        <v>106</v>
      </c>
      <c r="C19" s="103"/>
      <c r="D19" s="373"/>
      <c r="E19" s="90"/>
      <c r="F19" s="90"/>
      <c r="G19" s="90"/>
      <c r="H19" s="90"/>
      <c r="I19" s="90"/>
      <c r="J19" s="90"/>
      <c r="K19" s="90"/>
      <c r="L19" s="104"/>
      <c r="M19" s="103"/>
      <c r="N19" s="90"/>
      <c r="O19" s="90"/>
      <c r="P19" s="90"/>
      <c r="Q19" s="90"/>
      <c r="R19" s="90"/>
      <c r="S19" s="104"/>
      <c r="T19" s="374"/>
      <c r="U19" s="374"/>
      <c r="V19" s="105">
        <f t="shared" si="0"/>
        <v>0</v>
      </c>
    </row>
    <row r="20" spans="1:22" s="91" customFormat="1">
      <c r="A20" s="102">
        <v>14</v>
      </c>
      <c r="B20" s="1" t="s">
        <v>107</v>
      </c>
      <c r="C20" s="103"/>
      <c r="D20" s="373"/>
      <c r="E20" s="90"/>
      <c r="F20" s="90"/>
      <c r="G20" s="90"/>
      <c r="H20" s="90"/>
      <c r="I20" s="90"/>
      <c r="J20" s="90"/>
      <c r="K20" s="90"/>
      <c r="L20" s="104"/>
      <c r="M20" s="103"/>
      <c r="N20" s="90"/>
      <c r="O20" s="90"/>
      <c r="P20" s="90"/>
      <c r="Q20" s="90"/>
      <c r="R20" s="90"/>
      <c r="S20" s="104"/>
      <c r="T20" s="374"/>
      <c r="U20" s="374"/>
      <c r="V20" s="105">
        <f t="shared" si="0"/>
        <v>0</v>
      </c>
    </row>
    <row r="21" spans="1:22" ht="13.5" thickBot="1">
      <c r="A21" s="92"/>
      <c r="B21" s="106" t="s">
        <v>108</v>
      </c>
      <c r="C21" s="107">
        <f>SUM(C7:C20)</f>
        <v>0</v>
      </c>
      <c r="D21" s="94">
        <f t="shared" ref="D21:V21" si="1">SUM(D7:D20)</f>
        <v>48491515.294458754</v>
      </c>
      <c r="E21" s="94">
        <f t="shared" si="1"/>
        <v>0</v>
      </c>
      <c r="F21" s="94">
        <f t="shared" si="1"/>
        <v>0</v>
      </c>
      <c r="G21" s="94">
        <f t="shared" si="1"/>
        <v>0</v>
      </c>
      <c r="H21" s="94">
        <f t="shared" si="1"/>
        <v>0</v>
      </c>
      <c r="I21" s="94">
        <f t="shared" si="1"/>
        <v>0</v>
      </c>
      <c r="J21" s="94">
        <f t="shared" si="1"/>
        <v>0</v>
      </c>
      <c r="K21" s="94">
        <f t="shared" si="1"/>
        <v>0</v>
      </c>
      <c r="L21" s="108">
        <f t="shared" si="1"/>
        <v>0</v>
      </c>
      <c r="M21" s="107">
        <f t="shared" si="1"/>
        <v>0</v>
      </c>
      <c r="N21" s="94">
        <f t="shared" si="1"/>
        <v>0</v>
      </c>
      <c r="O21" s="94">
        <f t="shared" si="1"/>
        <v>0</v>
      </c>
      <c r="P21" s="94">
        <f t="shared" si="1"/>
        <v>0</v>
      </c>
      <c r="Q21" s="94">
        <f t="shared" si="1"/>
        <v>0</v>
      </c>
      <c r="R21" s="94">
        <f t="shared" si="1"/>
        <v>0</v>
      </c>
      <c r="S21" s="108">
        <f>SUM(S7:S20)</f>
        <v>0</v>
      </c>
      <c r="T21" s="108">
        <f>SUM(T7:T20)</f>
        <v>45416456.909000002</v>
      </c>
      <c r="U21" s="108">
        <f t="shared" ref="U21" si="2">SUM(U7:U20)</f>
        <v>3075058.3854587502</v>
      </c>
      <c r="V21" s="109">
        <f t="shared" si="1"/>
        <v>48491515.294458754</v>
      </c>
    </row>
    <row r="24" spans="1:22">
      <c r="A24" s="6"/>
      <c r="B24" s="6"/>
      <c r="C24" s="13"/>
      <c r="D24" s="13"/>
      <c r="E24" s="13"/>
    </row>
    <row r="25" spans="1:22">
      <c r="A25" s="110"/>
      <c r="B25" s="110"/>
      <c r="C25" s="6"/>
      <c r="D25" s="13"/>
      <c r="E25" s="13"/>
    </row>
    <row r="26" spans="1:22">
      <c r="A26" s="110"/>
      <c r="B26" s="14"/>
      <c r="C26" s="6"/>
      <c r="D26" s="13"/>
      <c r="E26" s="13"/>
    </row>
    <row r="27" spans="1:22">
      <c r="A27" s="110"/>
      <c r="B27" s="110"/>
      <c r="C27" s="6"/>
      <c r="D27" s="13"/>
      <c r="E27" s="13"/>
    </row>
    <row r="28" spans="1:22">
      <c r="A28" s="110"/>
      <c r="B28" s="14"/>
      <c r="C28" s="6"/>
      <c r="D28" s="13"/>
      <c r="E28" s="1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10.5703125" style="4" bestFit="1" customWidth="1"/>
    <col min="2" max="2" width="76.85546875" style="4" customWidth="1"/>
    <col min="3" max="3" width="14.85546875" style="180" customWidth="1"/>
    <col min="4" max="4" width="14.85546875" style="180" bestFit="1" customWidth="1"/>
    <col min="5" max="5" width="17.7109375" style="180" customWidth="1"/>
    <col min="6" max="6" width="15.85546875" style="180" customWidth="1"/>
    <col min="7" max="7" width="17.42578125" style="180" customWidth="1"/>
    <col min="8" max="8" width="15.28515625" style="180" customWidth="1"/>
    <col min="9" max="16384" width="9.140625" style="8"/>
  </cols>
  <sheetData>
    <row r="1" spans="1:9">
      <c r="A1" s="2" t="s">
        <v>30</v>
      </c>
      <c r="B1" s="4" t="str">
        <f>'Info '!C2</f>
        <v>JSC "Liberty Bank"</v>
      </c>
      <c r="C1" s="3"/>
    </row>
    <row r="2" spans="1:9">
      <c r="A2" s="2" t="s">
        <v>31</v>
      </c>
      <c r="B2" s="357">
        <f>'1. key ratios '!B2</f>
        <v>44742</v>
      </c>
      <c r="C2" s="278"/>
    </row>
    <row r="4" spans="1:9" ht="13.5" thickBot="1">
      <c r="A4" s="2" t="s">
        <v>252</v>
      </c>
      <c r="B4" s="95" t="s">
        <v>375</v>
      </c>
    </row>
    <row r="5" spans="1:9">
      <c r="A5" s="96"/>
      <c r="B5" s="111"/>
      <c r="C5" s="365" t="s">
        <v>0</v>
      </c>
      <c r="D5" s="365" t="s">
        <v>1</v>
      </c>
      <c r="E5" s="365" t="s">
        <v>2</v>
      </c>
      <c r="F5" s="365" t="s">
        <v>3</v>
      </c>
      <c r="G5" s="366" t="s">
        <v>4</v>
      </c>
      <c r="H5" s="367" t="s">
        <v>5</v>
      </c>
      <c r="I5" s="112"/>
    </row>
    <row r="6" spans="1:9" s="112" customFormat="1" ht="12.75" customHeight="1">
      <c r="A6" s="113"/>
      <c r="B6" s="765" t="s">
        <v>251</v>
      </c>
      <c r="C6" s="767" t="s">
        <v>367</v>
      </c>
      <c r="D6" s="769" t="s">
        <v>366</v>
      </c>
      <c r="E6" s="770"/>
      <c r="F6" s="767" t="s">
        <v>371</v>
      </c>
      <c r="G6" s="767" t="s">
        <v>372</v>
      </c>
      <c r="H6" s="763" t="s">
        <v>370</v>
      </c>
    </row>
    <row r="7" spans="1:9" ht="38.25">
      <c r="A7" s="115"/>
      <c r="B7" s="766"/>
      <c r="C7" s="768"/>
      <c r="D7" s="429" t="s">
        <v>369</v>
      </c>
      <c r="E7" s="429" t="s">
        <v>368</v>
      </c>
      <c r="F7" s="768"/>
      <c r="G7" s="768"/>
      <c r="H7" s="764"/>
      <c r="I7" s="112"/>
    </row>
    <row r="8" spans="1:9">
      <c r="A8" s="113">
        <v>1</v>
      </c>
      <c r="B8" s="379" t="s">
        <v>95</v>
      </c>
      <c r="C8" s="383">
        <v>343872430.01816201</v>
      </c>
      <c r="D8" s="384"/>
      <c r="E8" s="383"/>
      <c r="F8" s="383">
        <v>67098975.828162</v>
      </c>
      <c r="G8" s="430">
        <v>67098975.828162</v>
      </c>
      <c r="H8" s="431">
        <f>G8/(C8+E8)</f>
        <v>0.19512752396177294</v>
      </c>
    </row>
    <row r="9" spans="1:9" ht="15" customHeight="1">
      <c r="A9" s="113">
        <v>2</v>
      </c>
      <c r="B9" s="379" t="s">
        <v>96</v>
      </c>
      <c r="C9" s="383">
        <v>0</v>
      </c>
      <c r="D9" s="384"/>
      <c r="E9" s="383"/>
      <c r="F9" s="383"/>
      <c r="G9" s="430"/>
      <c r="H9" s="432" t="s">
        <v>757</v>
      </c>
    </row>
    <row r="10" spans="1:9">
      <c r="A10" s="113">
        <v>3</v>
      </c>
      <c r="B10" s="379" t="s">
        <v>269</v>
      </c>
      <c r="C10" s="383">
        <v>0</v>
      </c>
      <c r="D10" s="384"/>
      <c r="E10" s="383"/>
      <c r="F10" s="383"/>
      <c r="G10" s="430"/>
      <c r="H10" s="432" t="s">
        <v>757</v>
      </c>
    </row>
    <row r="11" spans="1:9">
      <c r="A11" s="113">
        <v>4</v>
      </c>
      <c r="B11" s="379" t="s">
        <v>97</v>
      </c>
      <c r="C11" s="383">
        <v>462852.33</v>
      </c>
      <c r="D11" s="384"/>
      <c r="E11" s="383"/>
      <c r="F11" s="383"/>
      <c r="G11" s="430"/>
      <c r="H11" s="432" t="s">
        <v>757</v>
      </c>
    </row>
    <row r="12" spans="1:9">
      <c r="A12" s="113">
        <v>5</v>
      </c>
      <c r="B12" s="379" t="s">
        <v>98</v>
      </c>
      <c r="C12" s="383">
        <v>978954.23999999999</v>
      </c>
      <c r="D12" s="384"/>
      <c r="E12" s="383"/>
      <c r="F12" s="383">
        <v>978954.23999999999</v>
      </c>
      <c r="G12" s="430">
        <v>978954.23999999999</v>
      </c>
      <c r="H12" s="432" t="s">
        <v>757</v>
      </c>
    </row>
    <row r="13" spans="1:9">
      <c r="A13" s="113">
        <v>6</v>
      </c>
      <c r="B13" s="379" t="s">
        <v>99</v>
      </c>
      <c r="C13" s="383">
        <v>232439823.43910387</v>
      </c>
      <c r="D13" s="384"/>
      <c r="E13" s="383"/>
      <c r="F13" s="383">
        <v>51385269.506028026</v>
      </c>
      <c r="G13" s="430">
        <v>51385269.506028026</v>
      </c>
      <c r="H13" s="431">
        <f t="shared" ref="H13:H21" si="0">G13/(C13+E13)</f>
        <v>0.22106912983217905</v>
      </c>
    </row>
    <row r="14" spans="1:9">
      <c r="A14" s="113">
        <v>7</v>
      </c>
      <c r="B14" s="379" t="s">
        <v>100</v>
      </c>
      <c r="C14" s="383">
        <v>442003586.61535823</v>
      </c>
      <c r="D14" s="384">
        <v>159212249.35684797</v>
      </c>
      <c r="E14" s="383">
        <v>53823366.336249493</v>
      </c>
      <c r="F14" s="383">
        <v>495826952.95160747</v>
      </c>
      <c r="G14" s="430">
        <v>462818991.3761487</v>
      </c>
      <c r="H14" s="431">
        <f t="shared" si="0"/>
        <v>0.93342846455004924</v>
      </c>
    </row>
    <row r="15" spans="1:9">
      <c r="A15" s="113">
        <v>8</v>
      </c>
      <c r="B15" s="379" t="s">
        <v>101</v>
      </c>
      <c r="C15" s="383">
        <v>1234377777.4257236</v>
      </c>
      <c r="D15" s="384">
        <v>77736478.362440005</v>
      </c>
      <c r="E15" s="383">
        <v>25461671.836804003</v>
      </c>
      <c r="F15" s="383">
        <v>944879610.92939603</v>
      </c>
      <c r="G15" s="430">
        <v>929564718.10439503</v>
      </c>
      <c r="H15" s="431">
        <f t="shared" si="0"/>
        <v>0.73784379322979177</v>
      </c>
    </row>
    <row r="16" spans="1:9">
      <c r="A16" s="113">
        <v>9</v>
      </c>
      <c r="B16" s="379" t="s">
        <v>102</v>
      </c>
      <c r="C16" s="383">
        <v>342662133.52560121</v>
      </c>
      <c r="D16" s="384"/>
      <c r="E16" s="383"/>
      <c r="F16" s="383">
        <v>119931746.73396042</v>
      </c>
      <c r="G16" s="430">
        <v>119766088.14996041</v>
      </c>
      <c r="H16" s="431">
        <f t="shared" si="0"/>
        <v>0.34951655415701882</v>
      </c>
    </row>
    <row r="17" spans="1:8">
      <c r="A17" s="113">
        <v>10</v>
      </c>
      <c r="B17" s="379" t="s">
        <v>103</v>
      </c>
      <c r="C17" s="383">
        <v>8927781.3700000029</v>
      </c>
      <c r="D17" s="384"/>
      <c r="E17" s="383"/>
      <c r="F17" s="383">
        <v>8230406.3240000037</v>
      </c>
      <c r="G17" s="430">
        <v>8227404.0140000042</v>
      </c>
      <c r="H17" s="431">
        <f t="shared" si="0"/>
        <v>0.9215507944276643</v>
      </c>
    </row>
    <row r="18" spans="1:8">
      <c r="A18" s="113">
        <v>11</v>
      </c>
      <c r="B18" s="379" t="s">
        <v>104</v>
      </c>
      <c r="C18" s="383">
        <v>294146562.18590903</v>
      </c>
      <c r="D18" s="384"/>
      <c r="E18" s="383"/>
      <c r="F18" s="383">
        <v>390183158.37567598</v>
      </c>
      <c r="G18" s="430">
        <v>390183158.37567598</v>
      </c>
      <c r="H18" s="431">
        <f t="shared" si="0"/>
        <v>1.3264923291167654</v>
      </c>
    </row>
    <row r="19" spans="1:8">
      <c r="A19" s="113">
        <v>12</v>
      </c>
      <c r="B19" s="379" t="s">
        <v>105</v>
      </c>
      <c r="C19" s="383">
        <v>0</v>
      </c>
      <c r="D19" s="384"/>
      <c r="E19" s="383"/>
      <c r="F19" s="383">
        <v>0</v>
      </c>
      <c r="G19" s="430">
        <v>0</v>
      </c>
      <c r="H19" s="432" t="s">
        <v>757</v>
      </c>
    </row>
    <row r="20" spans="1:8">
      <c r="A20" s="113">
        <v>13</v>
      </c>
      <c r="B20" s="379" t="s">
        <v>246</v>
      </c>
      <c r="C20" s="383">
        <v>0</v>
      </c>
      <c r="D20" s="384"/>
      <c r="E20" s="383"/>
      <c r="F20" s="383">
        <v>0</v>
      </c>
      <c r="G20" s="430">
        <v>0</v>
      </c>
      <c r="H20" s="432" t="s">
        <v>757</v>
      </c>
    </row>
    <row r="21" spans="1:8">
      <c r="A21" s="113">
        <v>14</v>
      </c>
      <c r="B21" s="379" t="s">
        <v>107</v>
      </c>
      <c r="C21" s="383">
        <v>399371600.33900011</v>
      </c>
      <c r="D21" s="384"/>
      <c r="E21" s="383"/>
      <c r="F21" s="383">
        <v>155220086.10900006</v>
      </c>
      <c r="G21" s="430">
        <v>155220086.10900006</v>
      </c>
      <c r="H21" s="431">
        <f t="shared" si="0"/>
        <v>0.38866080106157774</v>
      </c>
    </row>
    <row r="22" spans="1:8" ht="13.5" thickBot="1">
      <c r="A22" s="116"/>
      <c r="B22" s="117" t="s">
        <v>108</v>
      </c>
      <c r="C22" s="181">
        <f>SUM(C8:C21)</f>
        <v>3299243501.4888587</v>
      </c>
      <c r="D22" s="181">
        <f>SUM(D8:D21)</f>
        <v>236948727.71928799</v>
      </c>
      <c r="E22" s="181">
        <f>SUM(E8:E21)</f>
        <v>79285038.173053503</v>
      </c>
      <c r="F22" s="181">
        <f>SUM(F8:F21)</f>
        <v>2233735160.9978299</v>
      </c>
      <c r="G22" s="181">
        <f>SUM(G8:G21)</f>
        <v>2185243645.7033701</v>
      </c>
      <c r="H22" s="182">
        <f>G22/(C22+E22)</f>
        <v>0.64680337018021661</v>
      </c>
    </row>
  </sheetData>
  <mergeCells count="6">
    <mergeCell ref="H6:H7"/>
    <mergeCell ref="B6:B7"/>
    <mergeCell ref="C6:C7"/>
    <mergeCell ref="D6:E6"/>
    <mergeCell ref="F6:F7"/>
    <mergeCell ref="G6:G7"/>
  </mergeCells>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pane xSplit="2" ySplit="6" topLeftCell="C7"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10.5703125" style="435" bestFit="1" customWidth="1"/>
    <col min="2" max="2" width="86.85546875" style="435" customWidth="1"/>
    <col min="3" max="11" width="16.85546875" style="435" customWidth="1"/>
    <col min="12" max="16384" width="9.140625" style="435"/>
  </cols>
  <sheetData>
    <row r="1" spans="1:11">
      <c r="A1" s="435" t="s">
        <v>30</v>
      </c>
      <c r="B1" s="434" t="str">
        <f>'Info '!C2</f>
        <v>JSC "Liberty Bank"</v>
      </c>
    </row>
    <row r="2" spans="1:11">
      <c r="A2" s="435" t="s">
        <v>31</v>
      </c>
      <c r="B2" s="436">
        <f>'1. key ratios '!B2</f>
        <v>44742</v>
      </c>
      <c r="C2" s="549"/>
      <c r="D2" s="549"/>
    </row>
    <row r="3" spans="1:11">
      <c r="B3" s="549"/>
      <c r="C3" s="549"/>
      <c r="D3" s="549"/>
    </row>
    <row r="4" spans="1:11" ht="13.5" thickBot="1">
      <c r="A4" s="435" t="s">
        <v>248</v>
      </c>
      <c r="B4" s="601" t="s">
        <v>376</v>
      </c>
      <c r="C4" s="549"/>
      <c r="D4" s="549"/>
    </row>
    <row r="5" spans="1:11" ht="30" customHeight="1">
      <c r="A5" s="771"/>
      <c r="B5" s="772"/>
      <c r="C5" s="773" t="s">
        <v>428</v>
      </c>
      <c r="D5" s="773"/>
      <c r="E5" s="773"/>
      <c r="F5" s="773" t="s">
        <v>429</v>
      </c>
      <c r="G5" s="773"/>
      <c r="H5" s="773"/>
      <c r="I5" s="773" t="s">
        <v>430</v>
      </c>
      <c r="J5" s="773"/>
      <c r="K5" s="774"/>
    </row>
    <row r="6" spans="1:11">
      <c r="A6" s="602"/>
      <c r="B6" s="603"/>
      <c r="C6" s="577" t="s">
        <v>69</v>
      </c>
      <c r="D6" s="577" t="s">
        <v>70</v>
      </c>
      <c r="E6" s="577" t="s">
        <v>71</v>
      </c>
      <c r="F6" s="577" t="s">
        <v>69</v>
      </c>
      <c r="G6" s="577" t="s">
        <v>70</v>
      </c>
      <c r="H6" s="577" t="s">
        <v>71</v>
      </c>
      <c r="I6" s="577" t="s">
        <v>69</v>
      </c>
      <c r="J6" s="577" t="s">
        <v>70</v>
      </c>
      <c r="K6" s="578" t="s">
        <v>71</v>
      </c>
    </row>
    <row r="7" spans="1:11">
      <c r="A7" s="604" t="s">
        <v>379</v>
      </c>
      <c r="B7" s="579"/>
      <c r="C7" s="579"/>
      <c r="D7" s="579"/>
      <c r="E7" s="579"/>
      <c r="F7" s="579"/>
      <c r="G7" s="579"/>
      <c r="H7" s="579"/>
      <c r="I7" s="579"/>
      <c r="J7" s="579"/>
      <c r="K7" s="580"/>
    </row>
    <row r="8" spans="1:11">
      <c r="A8" s="605">
        <v>1</v>
      </c>
      <c r="B8" s="606" t="s">
        <v>377</v>
      </c>
      <c r="C8" s="581"/>
      <c r="D8" s="581"/>
      <c r="E8" s="581"/>
      <c r="F8" s="582">
        <v>424361049.95502496</v>
      </c>
      <c r="G8" s="582">
        <v>329802104.44198519</v>
      </c>
      <c r="H8" s="582">
        <v>754163154.39700997</v>
      </c>
      <c r="I8" s="582">
        <v>416120779.28241616</v>
      </c>
      <c r="J8" s="582">
        <v>127345348.9465252</v>
      </c>
      <c r="K8" s="583">
        <v>543466128.22894132</v>
      </c>
    </row>
    <row r="9" spans="1:11">
      <c r="A9" s="604" t="s">
        <v>380</v>
      </c>
      <c r="B9" s="579"/>
      <c r="C9" s="579"/>
      <c r="D9" s="579"/>
      <c r="E9" s="579"/>
      <c r="F9" s="582"/>
      <c r="G9" s="582"/>
      <c r="H9" s="582"/>
      <c r="I9" s="582"/>
      <c r="J9" s="582"/>
      <c r="K9" s="583"/>
    </row>
    <row r="10" spans="1:11">
      <c r="A10" s="510">
        <v>2</v>
      </c>
      <c r="B10" s="607" t="s">
        <v>388</v>
      </c>
      <c r="C10" s="584">
        <v>808546851.47201526</v>
      </c>
      <c r="D10" s="584">
        <v>409696751.04444087</v>
      </c>
      <c r="E10" s="584">
        <v>1218243602.5164552</v>
      </c>
      <c r="F10" s="582">
        <v>130273386.40932636</v>
      </c>
      <c r="G10" s="582">
        <v>80446638.827833921</v>
      </c>
      <c r="H10" s="582">
        <v>210720025.23716024</v>
      </c>
      <c r="I10" s="582">
        <v>33645176.171027929</v>
      </c>
      <c r="J10" s="582">
        <v>20664736.197455931</v>
      </c>
      <c r="K10" s="583">
        <v>54309912.368483856</v>
      </c>
    </row>
    <row r="11" spans="1:11">
      <c r="A11" s="510">
        <v>3</v>
      </c>
      <c r="B11" s="607" t="s">
        <v>382</v>
      </c>
      <c r="C11" s="584">
        <v>943705111.57654405</v>
      </c>
      <c r="D11" s="584">
        <v>435116447.70432913</v>
      </c>
      <c r="E11" s="584">
        <v>1378821559.2808726</v>
      </c>
      <c r="F11" s="582">
        <v>358907824.51027453</v>
      </c>
      <c r="G11" s="582">
        <v>107146318.16616991</v>
      </c>
      <c r="H11" s="582">
        <v>466054142.67644453</v>
      </c>
      <c r="I11" s="582">
        <v>306652636.53450012</v>
      </c>
      <c r="J11" s="582">
        <v>92493538.66009438</v>
      </c>
      <c r="K11" s="583">
        <v>399146175.19459444</v>
      </c>
    </row>
    <row r="12" spans="1:11">
      <c r="A12" s="510">
        <v>4</v>
      </c>
      <c r="B12" s="607" t="s">
        <v>383</v>
      </c>
      <c r="C12" s="584">
        <v>0</v>
      </c>
      <c r="D12" s="584">
        <v>0</v>
      </c>
      <c r="E12" s="584">
        <v>0</v>
      </c>
      <c r="F12" s="582">
        <v>0</v>
      </c>
      <c r="G12" s="582">
        <v>0</v>
      </c>
      <c r="H12" s="582">
        <v>0</v>
      </c>
      <c r="I12" s="582">
        <v>0</v>
      </c>
      <c r="J12" s="582">
        <v>0</v>
      </c>
      <c r="K12" s="583">
        <v>0</v>
      </c>
    </row>
    <row r="13" spans="1:11">
      <c r="A13" s="510">
        <v>5</v>
      </c>
      <c r="B13" s="607" t="s">
        <v>391</v>
      </c>
      <c r="C13" s="584">
        <v>2254279.553369564</v>
      </c>
      <c r="D13" s="584">
        <v>0</v>
      </c>
      <c r="E13" s="584">
        <v>2254279.553369564</v>
      </c>
      <c r="F13" s="582">
        <v>12926.024999999996</v>
      </c>
      <c r="G13" s="582">
        <v>0</v>
      </c>
      <c r="H13" s="582">
        <v>12926.024999999996</v>
      </c>
      <c r="I13" s="582">
        <v>12926.024999999996</v>
      </c>
      <c r="J13" s="582">
        <v>0</v>
      </c>
      <c r="K13" s="583">
        <v>12926.024999999996</v>
      </c>
    </row>
    <row r="14" spans="1:11">
      <c r="A14" s="510">
        <v>6</v>
      </c>
      <c r="B14" s="607" t="s">
        <v>423</v>
      </c>
      <c r="C14" s="584">
        <v>59548795.255108699</v>
      </c>
      <c r="D14" s="584">
        <v>22650271.311610032</v>
      </c>
      <c r="E14" s="584">
        <v>82199066.566718772</v>
      </c>
      <c r="F14" s="582">
        <v>23108851.881423909</v>
      </c>
      <c r="G14" s="582">
        <v>19728742.114084143</v>
      </c>
      <c r="H14" s="582">
        <v>42837593.99550806</v>
      </c>
      <c r="I14" s="582">
        <v>7413137.5624402165</v>
      </c>
      <c r="J14" s="582">
        <v>6770416.5117546329</v>
      </c>
      <c r="K14" s="583">
        <v>14183554.074194849</v>
      </c>
    </row>
    <row r="15" spans="1:11">
      <c r="A15" s="510">
        <v>7</v>
      </c>
      <c r="B15" s="607" t="s">
        <v>424</v>
      </c>
      <c r="C15" s="584">
        <v>126448741.21591885</v>
      </c>
      <c r="D15" s="584">
        <v>61249081.075658508</v>
      </c>
      <c r="E15" s="584">
        <v>187697822.29157743</v>
      </c>
      <c r="F15" s="582">
        <v>43425293.096445657</v>
      </c>
      <c r="G15" s="582">
        <v>20176541.818576086</v>
      </c>
      <c r="H15" s="582">
        <v>63601834.91502177</v>
      </c>
      <c r="I15" s="582">
        <v>41998434.242266297</v>
      </c>
      <c r="J15" s="582">
        <v>20560625.586226698</v>
      </c>
      <c r="K15" s="583">
        <v>62559059.828492992</v>
      </c>
    </row>
    <row r="16" spans="1:11">
      <c r="A16" s="510">
        <v>8</v>
      </c>
      <c r="B16" s="608" t="s">
        <v>384</v>
      </c>
      <c r="C16" s="584">
        <v>1940503779.0729561</v>
      </c>
      <c r="D16" s="584">
        <v>928712551.13603854</v>
      </c>
      <c r="E16" s="584">
        <v>2869216330.2089949</v>
      </c>
      <c r="F16" s="582">
        <v>555728281.92247045</v>
      </c>
      <c r="G16" s="582">
        <v>227498240.92666408</v>
      </c>
      <c r="H16" s="582">
        <v>783226522.84913456</v>
      </c>
      <c r="I16" s="582">
        <v>389722310.53523451</v>
      </c>
      <c r="J16" s="582">
        <v>140489316.95553163</v>
      </c>
      <c r="K16" s="583">
        <v>530211627.49076617</v>
      </c>
    </row>
    <row r="17" spans="1:11">
      <c r="A17" s="604" t="s">
        <v>381</v>
      </c>
      <c r="B17" s="579"/>
      <c r="C17" s="584"/>
      <c r="D17" s="584"/>
      <c r="E17" s="584"/>
      <c r="F17" s="582"/>
      <c r="G17" s="582"/>
      <c r="H17" s="582"/>
      <c r="I17" s="582"/>
      <c r="J17" s="582"/>
      <c r="K17" s="583"/>
    </row>
    <row r="18" spans="1:11">
      <c r="A18" s="510">
        <v>9</v>
      </c>
      <c r="B18" s="607" t="s">
        <v>387</v>
      </c>
      <c r="C18" s="584">
        <v>6750000</v>
      </c>
      <c r="D18" s="584">
        <v>0</v>
      </c>
      <c r="E18" s="584">
        <v>6750000</v>
      </c>
      <c r="F18" s="582">
        <v>0</v>
      </c>
      <c r="G18" s="582">
        <v>0</v>
      </c>
      <c r="H18" s="582">
        <v>0</v>
      </c>
      <c r="I18" s="582">
        <v>0</v>
      </c>
      <c r="J18" s="582">
        <v>0</v>
      </c>
      <c r="K18" s="583">
        <v>0</v>
      </c>
    </row>
    <row r="19" spans="1:11">
      <c r="A19" s="510">
        <v>10</v>
      </c>
      <c r="B19" s="607" t="s">
        <v>425</v>
      </c>
      <c r="C19" s="584">
        <v>1605639787.5134187</v>
      </c>
      <c r="D19" s="584">
        <v>572497238.61925733</v>
      </c>
      <c r="E19" s="584">
        <v>2178137026.1326761</v>
      </c>
      <c r="F19" s="582">
        <v>76379378.211484149</v>
      </c>
      <c r="G19" s="582">
        <v>13023367.648393294</v>
      </c>
      <c r="H19" s="582">
        <v>89402745.859877452</v>
      </c>
      <c r="I19" s="582">
        <v>84626480.749418929</v>
      </c>
      <c r="J19" s="582">
        <v>217452805.65600869</v>
      </c>
      <c r="K19" s="583">
        <v>302079286.40542775</v>
      </c>
    </row>
    <row r="20" spans="1:11">
      <c r="A20" s="510">
        <v>11</v>
      </c>
      <c r="B20" s="607" t="s">
        <v>386</v>
      </c>
      <c r="C20" s="584">
        <v>51590445.098459795</v>
      </c>
      <c r="D20" s="584">
        <v>8424551.7440760899</v>
      </c>
      <c r="E20" s="584">
        <v>60014996.842535838</v>
      </c>
      <c r="F20" s="582">
        <v>1602663.0153391305</v>
      </c>
      <c r="G20" s="582">
        <v>0</v>
      </c>
      <c r="H20" s="582">
        <v>1602663.0153391305</v>
      </c>
      <c r="I20" s="582">
        <v>1602663.0153391305</v>
      </c>
      <c r="J20" s="582">
        <v>0</v>
      </c>
      <c r="K20" s="583">
        <v>1602663.0153391305</v>
      </c>
    </row>
    <row r="21" spans="1:11" ht="13.5" thickBot="1">
      <c r="A21" s="519">
        <v>12</v>
      </c>
      <c r="B21" s="609" t="s">
        <v>385</v>
      </c>
      <c r="C21" s="585">
        <v>1663980232.6118784</v>
      </c>
      <c r="D21" s="585">
        <v>580921790.36333346</v>
      </c>
      <c r="E21" s="585">
        <v>2244902022.9752121</v>
      </c>
      <c r="F21" s="586">
        <v>77982041.226823285</v>
      </c>
      <c r="G21" s="586">
        <v>13023367.648393294</v>
      </c>
      <c r="H21" s="586">
        <v>91005408.875216588</v>
      </c>
      <c r="I21" s="586">
        <v>86229143.764758065</v>
      </c>
      <c r="J21" s="586">
        <v>217452805.65600869</v>
      </c>
      <c r="K21" s="587">
        <v>303681949.42076677</v>
      </c>
    </row>
    <row r="22" spans="1:11" ht="38.25" customHeight="1" thickBot="1">
      <c r="A22" s="610"/>
      <c r="B22" s="588"/>
      <c r="C22" s="588"/>
      <c r="D22" s="588"/>
      <c r="E22" s="588"/>
      <c r="F22" s="775" t="s">
        <v>427</v>
      </c>
      <c r="G22" s="773"/>
      <c r="H22" s="773"/>
      <c r="I22" s="775" t="s">
        <v>392</v>
      </c>
      <c r="J22" s="773"/>
      <c r="K22" s="774"/>
    </row>
    <row r="23" spans="1:11">
      <c r="A23" s="611">
        <v>13</v>
      </c>
      <c r="B23" s="612" t="s">
        <v>377</v>
      </c>
      <c r="C23" s="589"/>
      <c r="D23" s="589"/>
      <c r="E23" s="589"/>
      <c r="F23" s="590">
        <v>424361049.95502496</v>
      </c>
      <c r="G23" s="590">
        <v>329802104.44198519</v>
      </c>
      <c r="H23" s="590">
        <v>754163154.39701009</v>
      </c>
      <c r="I23" s="591">
        <v>416120779.28241616</v>
      </c>
      <c r="J23" s="591">
        <v>127345348.9465252</v>
      </c>
      <c r="K23" s="592">
        <v>543466128.22894132</v>
      </c>
    </row>
    <row r="24" spans="1:11" ht="13.5" thickBot="1">
      <c r="A24" s="613">
        <v>14</v>
      </c>
      <c r="B24" s="614" t="s">
        <v>389</v>
      </c>
      <c r="C24" s="593"/>
      <c r="D24" s="594"/>
      <c r="E24" s="595"/>
      <c r="F24" s="596">
        <v>477746240.69564718</v>
      </c>
      <c r="G24" s="596">
        <v>214474873.27827078</v>
      </c>
      <c r="H24" s="596">
        <v>692221113.97391796</v>
      </c>
      <c r="I24" s="596">
        <v>303493166.77047646</v>
      </c>
      <c r="J24" s="596">
        <v>35122329.238882907</v>
      </c>
      <c r="K24" s="597">
        <v>226529678.0699994</v>
      </c>
    </row>
    <row r="25" spans="1:11" ht="13.5" thickBot="1">
      <c r="A25" s="615">
        <v>15</v>
      </c>
      <c r="B25" s="616" t="s">
        <v>390</v>
      </c>
      <c r="C25" s="598"/>
      <c r="D25" s="598"/>
      <c r="E25" s="598"/>
      <c r="F25" s="599">
        <v>0.88825617829480363</v>
      </c>
      <c r="G25" s="599">
        <v>1.5377190782347865</v>
      </c>
      <c r="H25" s="599">
        <v>1.0894830266986424</v>
      </c>
      <c r="I25" s="599">
        <v>1.3711042779329423</v>
      </c>
      <c r="J25" s="599">
        <v>3.6257660498650779</v>
      </c>
      <c r="K25" s="600">
        <v>2.3990946036704566</v>
      </c>
    </row>
    <row r="27" spans="1:11" ht="38.25">
      <c r="B27" s="533" t="s">
        <v>426</v>
      </c>
    </row>
  </sheetData>
  <mergeCells count="6">
    <mergeCell ref="A5:B5"/>
    <mergeCell ref="C5:E5"/>
    <mergeCell ref="F5:H5"/>
    <mergeCell ref="I5:K5"/>
    <mergeCell ref="F22:H22"/>
    <mergeCell ref="I22:K22"/>
  </mergeCells>
  <pageMargins left="0.7" right="0.7" top="0.75" bottom="0.75" header="0.3" footer="0.3"/>
  <pageSetup paperSize="9" scale="3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10.5703125" style="4" bestFit="1" customWidth="1"/>
    <col min="2" max="2" width="39" style="4" customWidth="1"/>
    <col min="3" max="3" width="15.5703125" style="4" customWidth="1"/>
    <col min="4" max="4" width="13.42578125" style="4" customWidth="1"/>
    <col min="5" max="5" width="18.28515625" style="4" bestFit="1" customWidth="1"/>
    <col min="6" max="13" width="12.7109375" style="4" customWidth="1"/>
    <col min="14" max="14" width="26.42578125" style="4" customWidth="1"/>
    <col min="15" max="16384" width="9.140625" style="8"/>
  </cols>
  <sheetData>
    <row r="1" spans="1:14">
      <c r="A1" s="4" t="s">
        <v>30</v>
      </c>
      <c r="B1" s="3" t="str">
        <f>'Info '!C2</f>
        <v>JSC "Liberty Bank"</v>
      </c>
    </row>
    <row r="2" spans="1:14" ht="14.25" customHeight="1">
      <c r="A2" s="4" t="s">
        <v>31</v>
      </c>
      <c r="B2" s="356">
        <f>'1. key ratios '!B2</f>
        <v>44742</v>
      </c>
    </row>
    <row r="3" spans="1:14" ht="14.25" customHeight="1"/>
    <row r="4" spans="1:14" ht="13.5" thickBot="1">
      <c r="A4" s="4" t="s">
        <v>264</v>
      </c>
      <c r="B4" s="153" t="s">
        <v>28</v>
      </c>
    </row>
    <row r="5" spans="1:14" s="123" customFormat="1">
      <c r="A5" s="119"/>
      <c r="B5" s="120"/>
      <c r="C5" s="121" t="s">
        <v>0</v>
      </c>
      <c r="D5" s="121" t="s">
        <v>1</v>
      </c>
      <c r="E5" s="121" t="s">
        <v>2</v>
      </c>
      <c r="F5" s="121" t="s">
        <v>3</v>
      </c>
      <c r="G5" s="121" t="s">
        <v>4</v>
      </c>
      <c r="H5" s="121" t="s">
        <v>5</v>
      </c>
      <c r="I5" s="121" t="s">
        <v>8</v>
      </c>
      <c r="J5" s="121" t="s">
        <v>9</v>
      </c>
      <c r="K5" s="121" t="s">
        <v>10</v>
      </c>
      <c r="L5" s="121" t="s">
        <v>11</v>
      </c>
      <c r="M5" s="121" t="s">
        <v>12</v>
      </c>
      <c r="N5" s="122" t="s">
        <v>13</v>
      </c>
    </row>
    <row r="6" spans="1:14" ht="25.5">
      <c r="A6" s="124"/>
      <c r="B6" s="409"/>
      <c r="C6" s="410" t="s">
        <v>263</v>
      </c>
      <c r="D6" s="411" t="s">
        <v>262</v>
      </c>
      <c r="E6" s="412" t="s">
        <v>261</v>
      </c>
      <c r="F6" s="413">
        <v>0</v>
      </c>
      <c r="G6" s="413">
        <v>0.2</v>
      </c>
      <c r="H6" s="413">
        <v>0.35</v>
      </c>
      <c r="I6" s="413">
        <v>0.5</v>
      </c>
      <c r="J6" s="413">
        <v>0.75</v>
      </c>
      <c r="K6" s="413">
        <v>1</v>
      </c>
      <c r="L6" s="413">
        <v>1.5</v>
      </c>
      <c r="M6" s="413">
        <v>2.5</v>
      </c>
      <c r="N6" s="414" t="s">
        <v>275</v>
      </c>
    </row>
    <row r="7" spans="1:14" ht="15">
      <c r="A7" s="415">
        <v>1</v>
      </c>
      <c r="B7" s="416" t="s">
        <v>260</v>
      </c>
      <c r="C7" s="417">
        <f>SUM(C8:C13)</f>
        <v>221255129.80000001</v>
      </c>
      <c r="D7" s="409"/>
      <c r="E7" s="418">
        <f t="shared" ref="E7:M7" si="0">SUM(E8:E13)</f>
        <v>13969616.186000001</v>
      </c>
      <c r="F7" s="419">
        <f>SUM(F8:F13)</f>
        <v>0</v>
      </c>
      <c r="G7" s="419">
        <f t="shared" si="0"/>
        <v>0</v>
      </c>
      <c r="H7" s="419">
        <f t="shared" si="0"/>
        <v>0</v>
      </c>
      <c r="I7" s="419">
        <f t="shared" si="0"/>
        <v>0</v>
      </c>
      <c r="J7" s="419">
        <f t="shared" si="0"/>
        <v>0</v>
      </c>
      <c r="K7" s="419">
        <f t="shared" si="0"/>
        <v>13969616.186000001</v>
      </c>
      <c r="L7" s="419">
        <f t="shared" si="0"/>
        <v>0</v>
      </c>
      <c r="M7" s="419">
        <f t="shared" si="0"/>
        <v>0</v>
      </c>
      <c r="N7" s="420">
        <f>SUM(N8:N13)</f>
        <v>13969616.186000001</v>
      </c>
    </row>
    <row r="8" spans="1:14" ht="15">
      <c r="A8" s="415">
        <v>1.1000000000000001</v>
      </c>
      <c r="B8" s="421" t="s">
        <v>258</v>
      </c>
      <c r="C8" s="422">
        <v>100653847.8</v>
      </c>
      <c r="D8" s="723">
        <v>0.02</v>
      </c>
      <c r="E8" s="418">
        <f>C8*D8</f>
        <v>2013076.956</v>
      </c>
      <c r="F8" s="419"/>
      <c r="G8" s="419"/>
      <c r="H8" s="419"/>
      <c r="I8" s="419"/>
      <c r="J8" s="419"/>
      <c r="K8" s="422">
        <v>2013076.956</v>
      </c>
      <c r="L8" s="419"/>
      <c r="M8" s="419"/>
      <c r="N8" s="420">
        <f>SUMPRODUCT($F$6:$M$6,F8:M8)</f>
        <v>2013076.956</v>
      </c>
    </row>
    <row r="9" spans="1:14" ht="15">
      <c r="A9" s="415">
        <v>1.2</v>
      </c>
      <c r="B9" s="421" t="s">
        <v>257</v>
      </c>
      <c r="C9" s="422">
        <v>0</v>
      </c>
      <c r="D9" s="723">
        <v>0.05</v>
      </c>
      <c r="E9" s="418">
        <f>C9*D9</f>
        <v>0</v>
      </c>
      <c r="F9" s="419"/>
      <c r="G9" s="419"/>
      <c r="H9" s="419"/>
      <c r="I9" s="419"/>
      <c r="J9" s="419"/>
      <c r="K9" s="422">
        <v>0</v>
      </c>
      <c r="L9" s="419"/>
      <c r="M9" s="419"/>
      <c r="N9" s="420">
        <f t="shared" ref="N9:N12" si="1">SUMPRODUCT($F$6:$M$6,F9:M9)</f>
        <v>0</v>
      </c>
    </row>
    <row r="10" spans="1:14" ht="15">
      <c r="A10" s="415">
        <v>1.3</v>
      </c>
      <c r="B10" s="421" t="s">
        <v>256</v>
      </c>
      <c r="C10" s="422">
        <v>61394374</v>
      </c>
      <c r="D10" s="723">
        <v>0.08</v>
      </c>
      <c r="E10" s="418">
        <f>C10*D10</f>
        <v>4911549.92</v>
      </c>
      <c r="F10" s="419"/>
      <c r="G10" s="419"/>
      <c r="H10" s="419"/>
      <c r="I10" s="419"/>
      <c r="J10" s="419"/>
      <c r="K10" s="422">
        <v>4911549.92</v>
      </c>
      <c r="L10" s="419"/>
      <c r="M10" s="419"/>
      <c r="N10" s="420">
        <f>SUMPRODUCT($F$6:$M$6,F10:M10)</f>
        <v>4911549.92</v>
      </c>
    </row>
    <row r="11" spans="1:14" ht="15">
      <c r="A11" s="415">
        <v>1.4</v>
      </c>
      <c r="B11" s="421" t="s">
        <v>255</v>
      </c>
      <c r="C11" s="422">
        <v>41465927</v>
      </c>
      <c r="D11" s="723">
        <v>0.11</v>
      </c>
      <c r="E11" s="418">
        <f>C11*D11</f>
        <v>4561251.97</v>
      </c>
      <c r="F11" s="419"/>
      <c r="G11" s="419"/>
      <c r="H11" s="419"/>
      <c r="I11" s="419"/>
      <c r="J11" s="419"/>
      <c r="K11" s="422">
        <v>4561251.97</v>
      </c>
      <c r="L11" s="419"/>
      <c r="M11" s="419"/>
      <c r="N11" s="420">
        <f t="shared" si="1"/>
        <v>4561251.97</v>
      </c>
    </row>
    <row r="12" spans="1:14" ht="15">
      <c r="A12" s="415">
        <v>1.5</v>
      </c>
      <c r="B12" s="421" t="s">
        <v>254</v>
      </c>
      <c r="C12" s="422">
        <v>17740981</v>
      </c>
      <c r="D12" s="723">
        <v>0.14000000000000001</v>
      </c>
      <c r="E12" s="418">
        <f>C12*D12</f>
        <v>2483737.3400000003</v>
      </c>
      <c r="F12" s="419"/>
      <c r="G12" s="419"/>
      <c r="H12" s="419"/>
      <c r="I12" s="419"/>
      <c r="J12" s="419"/>
      <c r="K12" s="422">
        <v>2483737.3400000003</v>
      </c>
      <c r="L12" s="419"/>
      <c r="M12" s="419"/>
      <c r="N12" s="420">
        <f t="shared" si="1"/>
        <v>2483737.3400000003</v>
      </c>
    </row>
    <row r="13" spans="1:14" ht="14.25">
      <c r="A13" s="415">
        <v>1.6</v>
      </c>
      <c r="B13" s="423" t="s">
        <v>253</v>
      </c>
      <c r="C13" s="422">
        <v>0</v>
      </c>
      <c r="D13" s="424"/>
      <c r="E13" s="419"/>
      <c r="F13" s="419"/>
      <c r="G13" s="419"/>
      <c r="H13" s="419"/>
      <c r="I13" s="419"/>
      <c r="J13" s="419"/>
      <c r="K13" s="422">
        <v>0</v>
      </c>
      <c r="L13" s="419"/>
      <c r="M13" s="419"/>
      <c r="N13" s="420">
        <f>SUMPRODUCT($F$6:$M$6,F13:M13)</f>
        <v>0</v>
      </c>
    </row>
    <row r="14" spans="1:14" ht="15">
      <c r="A14" s="415">
        <v>2</v>
      </c>
      <c r="B14" s="425" t="s">
        <v>259</v>
      </c>
      <c r="C14" s="417">
        <f>SUM(C15:C20)</f>
        <v>0</v>
      </c>
      <c r="D14" s="409"/>
      <c r="E14" s="418">
        <f t="shared" ref="E14:M14" si="2">SUM(E15:E20)</f>
        <v>0</v>
      </c>
      <c r="F14" s="419">
        <f t="shared" si="2"/>
        <v>0</v>
      </c>
      <c r="G14" s="419">
        <f t="shared" si="2"/>
        <v>0</v>
      </c>
      <c r="H14" s="419">
        <f t="shared" si="2"/>
        <v>0</v>
      </c>
      <c r="I14" s="419">
        <f t="shared" si="2"/>
        <v>0</v>
      </c>
      <c r="J14" s="419">
        <f t="shared" si="2"/>
        <v>0</v>
      </c>
      <c r="K14" s="419">
        <f t="shared" si="2"/>
        <v>0</v>
      </c>
      <c r="L14" s="419">
        <f t="shared" si="2"/>
        <v>0</v>
      </c>
      <c r="M14" s="419">
        <f t="shared" si="2"/>
        <v>0</v>
      </c>
      <c r="N14" s="420">
        <f>SUM(N15:N20)</f>
        <v>0</v>
      </c>
    </row>
    <row r="15" spans="1:14" ht="15">
      <c r="A15" s="415">
        <v>2.1</v>
      </c>
      <c r="B15" s="423" t="s">
        <v>258</v>
      </c>
      <c r="C15" s="419"/>
      <c r="D15" s="723">
        <v>5.0000000000000001E-3</v>
      </c>
      <c r="E15" s="418">
        <f>C15*D15</f>
        <v>0</v>
      </c>
      <c r="F15" s="419"/>
      <c r="G15" s="419"/>
      <c r="H15" s="419"/>
      <c r="I15" s="419"/>
      <c r="J15" s="419"/>
      <c r="K15" s="419"/>
      <c r="L15" s="419"/>
      <c r="M15" s="419"/>
      <c r="N15" s="420">
        <f>SUMPRODUCT($F$6:$M$6,F15:M15)</f>
        <v>0</v>
      </c>
    </row>
    <row r="16" spans="1:14" ht="15">
      <c r="A16" s="415">
        <v>2.2000000000000002</v>
      </c>
      <c r="B16" s="423" t="s">
        <v>257</v>
      </c>
      <c r="C16" s="419"/>
      <c r="D16" s="723">
        <v>0.01</v>
      </c>
      <c r="E16" s="418">
        <f>C16*D16</f>
        <v>0</v>
      </c>
      <c r="F16" s="419"/>
      <c r="G16" s="419"/>
      <c r="H16" s="419"/>
      <c r="I16" s="419"/>
      <c r="J16" s="419"/>
      <c r="K16" s="419"/>
      <c r="L16" s="419"/>
      <c r="M16" s="419"/>
      <c r="N16" s="420">
        <f t="shared" ref="N16:N20" si="3">SUMPRODUCT($F$6:$M$6,F16:M16)</f>
        <v>0</v>
      </c>
    </row>
    <row r="17" spans="1:14" ht="15">
      <c r="A17" s="415">
        <v>2.2999999999999998</v>
      </c>
      <c r="B17" s="423" t="s">
        <v>256</v>
      </c>
      <c r="C17" s="419"/>
      <c r="D17" s="723">
        <v>0.02</v>
      </c>
      <c r="E17" s="418">
        <f>C17*D17</f>
        <v>0</v>
      </c>
      <c r="F17" s="419"/>
      <c r="G17" s="419"/>
      <c r="H17" s="419"/>
      <c r="I17" s="419"/>
      <c r="J17" s="419"/>
      <c r="K17" s="419"/>
      <c r="L17" s="419"/>
      <c r="M17" s="419"/>
      <c r="N17" s="420">
        <f t="shared" si="3"/>
        <v>0</v>
      </c>
    </row>
    <row r="18" spans="1:14" ht="15">
      <c r="A18" s="415">
        <v>2.4</v>
      </c>
      <c r="B18" s="423" t="s">
        <v>255</v>
      </c>
      <c r="C18" s="419"/>
      <c r="D18" s="723">
        <v>0.03</v>
      </c>
      <c r="E18" s="418">
        <f>C18*D18</f>
        <v>0</v>
      </c>
      <c r="F18" s="419"/>
      <c r="G18" s="419"/>
      <c r="H18" s="419"/>
      <c r="I18" s="419"/>
      <c r="J18" s="419"/>
      <c r="K18" s="419"/>
      <c r="L18" s="419"/>
      <c r="M18" s="419"/>
      <c r="N18" s="420">
        <f t="shared" si="3"/>
        <v>0</v>
      </c>
    </row>
    <row r="19" spans="1:14" ht="15">
      <c r="A19" s="415">
        <v>2.5</v>
      </c>
      <c r="B19" s="423" t="s">
        <v>254</v>
      </c>
      <c r="C19" s="419"/>
      <c r="D19" s="723">
        <v>0.04</v>
      </c>
      <c r="E19" s="418">
        <f>C19*D19</f>
        <v>0</v>
      </c>
      <c r="F19" s="419"/>
      <c r="G19" s="419"/>
      <c r="H19" s="419"/>
      <c r="I19" s="419"/>
      <c r="J19" s="419"/>
      <c r="K19" s="419"/>
      <c r="L19" s="419"/>
      <c r="M19" s="419"/>
      <c r="N19" s="420">
        <f t="shared" si="3"/>
        <v>0</v>
      </c>
    </row>
    <row r="20" spans="1:14" ht="14.25">
      <c r="A20" s="415">
        <v>2.6</v>
      </c>
      <c r="B20" s="423" t="s">
        <v>253</v>
      </c>
      <c r="C20" s="419"/>
      <c r="D20" s="424"/>
      <c r="E20" s="426"/>
      <c r="F20" s="419"/>
      <c r="G20" s="419"/>
      <c r="H20" s="419"/>
      <c r="I20" s="419"/>
      <c r="J20" s="419"/>
      <c r="K20" s="419"/>
      <c r="L20" s="419"/>
      <c r="M20" s="419"/>
      <c r="N20" s="420">
        <f t="shared" si="3"/>
        <v>0</v>
      </c>
    </row>
    <row r="21" spans="1:14" ht="15.75" thickBot="1">
      <c r="A21" s="427"/>
      <c r="B21" s="428" t="s">
        <v>108</v>
      </c>
      <c r="C21" s="118">
        <f>C14+C7</f>
        <v>221255129.80000001</v>
      </c>
      <c r="D21" s="126"/>
      <c r="E21" s="127">
        <f>E14+E7</f>
        <v>13969616.186000001</v>
      </c>
      <c r="F21" s="128">
        <f>F7+F14</f>
        <v>0</v>
      </c>
      <c r="G21" s="128">
        <f t="shared" ref="G21:L21" si="4">G7+G14</f>
        <v>0</v>
      </c>
      <c r="H21" s="128">
        <f t="shared" si="4"/>
        <v>0</v>
      </c>
      <c r="I21" s="128">
        <f t="shared" si="4"/>
        <v>0</v>
      </c>
      <c r="J21" s="128">
        <f t="shared" si="4"/>
        <v>0</v>
      </c>
      <c r="K21" s="128">
        <f t="shared" si="4"/>
        <v>13969616.186000001</v>
      </c>
      <c r="L21" s="128">
        <f t="shared" si="4"/>
        <v>0</v>
      </c>
      <c r="M21" s="128">
        <f>M7+M14</f>
        <v>0</v>
      </c>
      <c r="N21" s="129">
        <f>N14+N7</f>
        <v>13969616.186000001</v>
      </c>
    </row>
    <row r="22" spans="1:14">
      <c r="E22" s="130"/>
      <c r="F22" s="130"/>
      <c r="G22" s="130"/>
      <c r="H22" s="130"/>
      <c r="I22" s="130"/>
      <c r="J22" s="130"/>
      <c r="K22" s="130"/>
      <c r="L22" s="130"/>
      <c r="M22" s="13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scale="3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85" zoomScaleNormal="85" workbookViewId="0">
      <selection activeCell="D18" sqref="D18"/>
    </sheetView>
  </sheetViews>
  <sheetFormatPr defaultRowHeight="15"/>
  <cols>
    <col min="1" max="1" width="11.42578125" customWidth="1"/>
    <col min="2" max="2" width="76.85546875" style="220" customWidth="1"/>
    <col min="3" max="3" width="22.85546875" customWidth="1"/>
  </cols>
  <sheetData>
    <row r="1" spans="1:3">
      <c r="A1" s="2" t="s">
        <v>30</v>
      </c>
      <c r="B1" s="3" t="str">
        <f>'Info '!C2</f>
        <v>JSC "Liberty Bank"</v>
      </c>
    </row>
    <row r="2" spans="1:3">
      <c r="A2" s="2" t="s">
        <v>31</v>
      </c>
      <c r="B2" s="356">
        <f>'1. key ratios '!B2</f>
        <v>44742</v>
      </c>
    </row>
    <row r="3" spans="1:3">
      <c r="A3" s="4"/>
      <c r="B3"/>
    </row>
    <row r="4" spans="1:3">
      <c r="A4" s="4" t="s">
        <v>431</v>
      </c>
      <c r="B4" t="s">
        <v>432</v>
      </c>
    </row>
    <row r="5" spans="1:3">
      <c r="A5" s="221" t="s">
        <v>433</v>
      </c>
      <c r="B5" s="222"/>
      <c r="C5" s="223"/>
    </row>
    <row r="6" spans="1:3" ht="24">
      <c r="A6" s="224">
        <v>1</v>
      </c>
      <c r="B6" s="225" t="s">
        <v>484</v>
      </c>
      <c r="C6" s="226">
        <v>3389491352.0288577</v>
      </c>
    </row>
    <row r="7" spans="1:3">
      <c r="A7" s="224">
        <v>2</v>
      </c>
      <c r="B7" s="225" t="s">
        <v>434</v>
      </c>
      <c r="C7" s="226">
        <v>-93284851.5037314</v>
      </c>
    </row>
    <row r="8" spans="1:3" ht="24">
      <c r="A8" s="227">
        <v>3</v>
      </c>
      <c r="B8" s="228" t="s">
        <v>435</v>
      </c>
      <c r="C8" s="226">
        <f>C6+C7</f>
        <v>3296206500.5251265</v>
      </c>
    </row>
    <row r="9" spans="1:3">
      <c r="A9" s="221" t="s">
        <v>436</v>
      </c>
      <c r="B9" s="222"/>
      <c r="C9" s="229"/>
    </row>
    <row r="10" spans="1:3" ht="24">
      <c r="A10" s="230">
        <v>4</v>
      </c>
      <c r="B10" s="231" t="s">
        <v>437</v>
      </c>
      <c r="C10" s="226"/>
    </row>
    <row r="11" spans="1:3">
      <c r="A11" s="230">
        <v>5</v>
      </c>
      <c r="B11" s="232" t="s">
        <v>438</v>
      </c>
      <c r="C11" s="226"/>
    </row>
    <row r="12" spans="1:3">
      <c r="A12" s="230" t="s">
        <v>439</v>
      </c>
      <c r="B12" s="232" t="s">
        <v>440</v>
      </c>
      <c r="C12" s="226">
        <f>'15. CCR '!E21</f>
        <v>13969616.186000001</v>
      </c>
    </row>
    <row r="13" spans="1:3" ht="24">
      <c r="A13" s="233">
        <v>6</v>
      </c>
      <c r="B13" s="231" t="s">
        <v>441</v>
      </c>
      <c r="C13" s="226"/>
    </row>
    <row r="14" spans="1:3">
      <c r="A14" s="233">
        <v>7</v>
      </c>
      <c r="B14" s="234" t="s">
        <v>442</v>
      </c>
      <c r="C14" s="226"/>
    </row>
    <row r="15" spans="1:3">
      <c r="A15" s="235">
        <v>8</v>
      </c>
      <c r="B15" s="236" t="s">
        <v>443</v>
      </c>
      <c r="C15" s="226"/>
    </row>
    <row r="16" spans="1:3">
      <c r="A16" s="233">
        <v>9</v>
      </c>
      <c r="B16" s="234" t="s">
        <v>444</v>
      </c>
      <c r="C16" s="226"/>
    </row>
    <row r="17" spans="1:3">
      <c r="A17" s="233">
        <v>10</v>
      </c>
      <c r="B17" s="234" t="s">
        <v>445</v>
      </c>
      <c r="C17" s="226"/>
    </row>
    <row r="18" spans="1:3">
      <c r="A18" s="237">
        <v>11</v>
      </c>
      <c r="B18" s="238" t="s">
        <v>446</v>
      </c>
      <c r="C18" s="239">
        <f>SUM(C10:C17)</f>
        <v>13969616.186000001</v>
      </c>
    </row>
    <row r="19" spans="1:3">
      <c r="A19" s="240" t="s">
        <v>447</v>
      </c>
      <c r="B19" s="241"/>
      <c r="C19" s="242"/>
    </row>
    <row r="20" spans="1:3" ht="24">
      <c r="A20" s="243">
        <v>12</v>
      </c>
      <c r="B20" s="231" t="s">
        <v>448</v>
      </c>
      <c r="C20" s="226"/>
    </row>
    <row r="21" spans="1:3">
      <c r="A21" s="243">
        <v>13</v>
      </c>
      <c r="B21" s="231" t="s">
        <v>449</v>
      </c>
      <c r="C21" s="226"/>
    </row>
    <row r="22" spans="1:3">
      <c r="A22" s="243">
        <v>14</v>
      </c>
      <c r="B22" s="231" t="s">
        <v>450</v>
      </c>
      <c r="C22" s="226"/>
    </row>
    <row r="23" spans="1:3" ht="24">
      <c r="A23" s="243" t="s">
        <v>451</v>
      </c>
      <c r="B23" s="231" t="s">
        <v>452</v>
      </c>
      <c r="C23" s="226"/>
    </row>
    <row r="24" spans="1:3">
      <c r="A24" s="243">
        <v>15</v>
      </c>
      <c r="B24" s="231" t="s">
        <v>453</v>
      </c>
      <c r="C24" s="226"/>
    </row>
    <row r="25" spans="1:3">
      <c r="A25" s="243" t="s">
        <v>454</v>
      </c>
      <c r="B25" s="231" t="s">
        <v>455</v>
      </c>
      <c r="C25" s="226"/>
    </row>
    <row r="26" spans="1:3">
      <c r="A26" s="244">
        <v>16</v>
      </c>
      <c r="B26" s="245" t="s">
        <v>456</v>
      </c>
      <c r="C26" s="239">
        <f>SUM(C20:C25)</f>
        <v>0</v>
      </c>
    </row>
    <row r="27" spans="1:3">
      <c r="A27" s="221" t="s">
        <v>457</v>
      </c>
      <c r="B27" s="222"/>
      <c r="C27" s="229"/>
    </row>
    <row r="28" spans="1:3">
      <c r="A28" s="246">
        <v>17</v>
      </c>
      <c r="B28" s="232" t="s">
        <v>458</v>
      </c>
      <c r="C28" s="226">
        <v>236948727.71928799</v>
      </c>
    </row>
    <row r="29" spans="1:3">
      <c r="A29" s="246">
        <v>18</v>
      </c>
      <c r="B29" s="232" t="s">
        <v>459</v>
      </c>
      <c r="C29" s="226">
        <v>-148784297.3589164</v>
      </c>
    </row>
    <row r="30" spans="1:3">
      <c r="A30" s="244">
        <v>19</v>
      </c>
      <c r="B30" s="245" t="s">
        <v>460</v>
      </c>
      <c r="C30" s="239">
        <f>C28+C29</f>
        <v>88164430.36037159</v>
      </c>
    </row>
    <row r="31" spans="1:3">
      <c r="A31" s="221" t="s">
        <v>461</v>
      </c>
      <c r="B31" s="222"/>
      <c r="C31" s="229"/>
    </row>
    <row r="32" spans="1:3" ht="24">
      <c r="A32" s="246" t="s">
        <v>462</v>
      </c>
      <c r="B32" s="231" t="s">
        <v>463</v>
      </c>
      <c r="C32" s="247"/>
    </row>
    <row r="33" spans="1:3">
      <c r="A33" s="246" t="s">
        <v>464</v>
      </c>
      <c r="B33" s="232" t="s">
        <v>465</v>
      </c>
      <c r="C33" s="247"/>
    </row>
    <row r="34" spans="1:3">
      <c r="A34" s="221" t="s">
        <v>466</v>
      </c>
      <c r="B34" s="222"/>
      <c r="C34" s="229"/>
    </row>
    <row r="35" spans="1:3">
      <c r="A35" s="248">
        <v>20</v>
      </c>
      <c r="B35" s="249" t="s">
        <v>467</v>
      </c>
      <c r="C35" s="239">
        <f>'1. key ratios '!C9</f>
        <v>266525144.4962686</v>
      </c>
    </row>
    <row r="36" spans="1:3">
      <c r="A36" s="244">
        <v>21</v>
      </c>
      <c r="B36" s="245" t="s">
        <v>468</v>
      </c>
      <c r="C36" s="239">
        <f>C8+C18+C26+C30</f>
        <v>3398340547.0714979</v>
      </c>
    </row>
    <row r="37" spans="1:3">
      <c r="A37" s="221" t="s">
        <v>469</v>
      </c>
      <c r="B37" s="222"/>
      <c r="C37" s="229"/>
    </row>
    <row r="38" spans="1:3">
      <c r="A38" s="244">
        <v>22</v>
      </c>
      <c r="B38" s="245" t="s">
        <v>469</v>
      </c>
      <c r="C38" s="375">
        <f t="shared" ref="C38" si="0">C35/C36</f>
        <v>7.8428027092795408E-2</v>
      </c>
    </row>
    <row r="39" spans="1:3">
      <c r="A39" s="221" t="s">
        <v>470</v>
      </c>
      <c r="B39" s="222"/>
      <c r="C39" s="229"/>
    </row>
    <row r="40" spans="1:3">
      <c r="A40" s="250" t="s">
        <v>471</v>
      </c>
      <c r="B40" s="231" t="s">
        <v>472</v>
      </c>
      <c r="C40" s="247"/>
    </row>
    <row r="41" spans="1:3" ht="24">
      <c r="A41" s="251" t="s">
        <v>473</v>
      </c>
      <c r="B41" s="225" t="s">
        <v>474</v>
      </c>
      <c r="C41" s="247"/>
    </row>
    <row r="43" spans="1:3">
      <c r="B43" s="220" t="s">
        <v>485</v>
      </c>
    </row>
  </sheetData>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5"/>
  <cols>
    <col min="1" max="1" width="8.7109375" style="617"/>
    <col min="2" max="2" width="82.5703125" style="637" customWidth="1"/>
    <col min="3" max="6" width="17.5703125" style="180" customWidth="1"/>
    <col min="7" max="7" width="19.7109375" style="180" customWidth="1"/>
    <col min="8" max="16384" width="9.140625" style="618"/>
  </cols>
  <sheetData>
    <row r="1" spans="1:7">
      <c r="A1" s="617" t="s">
        <v>30</v>
      </c>
      <c r="B1" s="638" t="str">
        <f>'Info '!C2</f>
        <v>JSC "Liberty Bank"</v>
      </c>
    </row>
    <row r="2" spans="1:7">
      <c r="A2" s="617" t="s">
        <v>31</v>
      </c>
      <c r="B2" s="639">
        <f>'1. key ratios '!B2</f>
        <v>44742</v>
      </c>
    </row>
    <row r="4" spans="1:7" ht="15.75" thickBot="1">
      <c r="A4" s="617" t="s">
        <v>535</v>
      </c>
      <c r="B4" s="619" t="s">
        <v>496</v>
      </c>
    </row>
    <row r="5" spans="1:7">
      <c r="A5" s="620"/>
      <c r="B5" s="621"/>
      <c r="C5" s="776" t="s">
        <v>497</v>
      </c>
      <c r="D5" s="776"/>
      <c r="E5" s="776"/>
      <c r="F5" s="776"/>
      <c r="G5" s="777" t="s">
        <v>498</v>
      </c>
    </row>
    <row r="6" spans="1:7">
      <c r="A6" s="622"/>
      <c r="B6" s="623"/>
      <c r="C6" s="687" t="s">
        <v>499</v>
      </c>
      <c r="D6" s="688" t="s">
        <v>500</v>
      </c>
      <c r="E6" s="688" t="s">
        <v>501</v>
      </c>
      <c r="F6" s="688" t="s">
        <v>502</v>
      </c>
      <c r="G6" s="778"/>
    </row>
    <row r="7" spans="1:7">
      <c r="A7" s="624"/>
      <c r="B7" s="625" t="s">
        <v>503</v>
      </c>
      <c r="C7" s="689"/>
      <c r="D7" s="689"/>
      <c r="E7" s="689"/>
      <c r="F7" s="689"/>
      <c r="G7" s="690"/>
    </row>
    <row r="8" spans="1:7">
      <c r="A8" s="626">
        <v>1</v>
      </c>
      <c r="B8" s="627" t="s">
        <v>504</v>
      </c>
      <c r="C8" s="383">
        <f>SUM(C9:C10)</f>
        <v>266525160.37999991</v>
      </c>
      <c r="D8" s="383">
        <f>SUM(D9:D10)</f>
        <v>0</v>
      </c>
      <c r="E8" s="383">
        <f>SUM(E9:E10)</f>
        <v>0</v>
      </c>
      <c r="F8" s="383">
        <f>SUM(F9:F10)</f>
        <v>442956257.9236868</v>
      </c>
      <c r="G8" s="691">
        <f>SUM(G9:G10)</f>
        <v>709481418.30368662</v>
      </c>
    </row>
    <row r="9" spans="1:7">
      <c r="A9" s="626">
        <v>2</v>
      </c>
      <c r="B9" s="628" t="s">
        <v>505</v>
      </c>
      <c r="C9" s="383">
        <v>266525160.37999991</v>
      </c>
      <c r="D9" s="383"/>
      <c r="E9" s="383"/>
      <c r="F9" s="383">
        <v>63459936.026000001</v>
      </c>
      <c r="G9" s="691">
        <v>329985096.4059999</v>
      </c>
    </row>
    <row r="10" spans="1:7">
      <c r="A10" s="626">
        <v>3</v>
      </c>
      <c r="B10" s="628" t="s">
        <v>506</v>
      </c>
      <c r="C10" s="692"/>
      <c r="D10" s="692"/>
      <c r="E10" s="692"/>
      <c r="F10" s="383">
        <v>379496321.89768678</v>
      </c>
      <c r="G10" s="691">
        <v>379496321.89768678</v>
      </c>
    </row>
    <row r="11" spans="1:7" ht="14.45" customHeight="1">
      <c r="A11" s="626">
        <v>4</v>
      </c>
      <c r="B11" s="627" t="s">
        <v>507</v>
      </c>
      <c r="C11" s="383">
        <f t="shared" ref="C11:F11" si="0">SUM(C12:C13)</f>
        <v>586900987.19633436</v>
      </c>
      <c r="D11" s="383">
        <f t="shared" si="0"/>
        <v>366359358.94329596</v>
      </c>
      <c r="E11" s="383">
        <f t="shared" si="0"/>
        <v>236577349.10867196</v>
      </c>
      <c r="F11" s="383">
        <f t="shared" si="0"/>
        <v>37049242.341829002</v>
      </c>
      <c r="G11" s="693">
        <f>SUM(G12:G13)</f>
        <v>1110202304.6427965</v>
      </c>
    </row>
    <row r="12" spans="1:7">
      <c r="A12" s="626">
        <v>5</v>
      </c>
      <c r="B12" s="628" t="s">
        <v>508</v>
      </c>
      <c r="C12" s="383">
        <v>501014029.8354497</v>
      </c>
      <c r="D12" s="694">
        <v>352273517.92591196</v>
      </c>
      <c r="E12" s="383">
        <v>218501266.82977796</v>
      </c>
      <c r="F12" s="383">
        <v>32119709.514929004</v>
      </c>
      <c r="G12" s="693">
        <v>1048713097.9007652</v>
      </c>
    </row>
    <row r="13" spans="1:7">
      <c r="A13" s="626">
        <v>6</v>
      </c>
      <c r="B13" s="628" t="s">
        <v>509</v>
      </c>
      <c r="C13" s="383">
        <v>85886957.360884681</v>
      </c>
      <c r="D13" s="694">
        <v>14085841.017384</v>
      </c>
      <c r="E13" s="383">
        <v>18076082.278894</v>
      </c>
      <c r="F13" s="383">
        <v>4929532.8268999998</v>
      </c>
      <c r="G13" s="693">
        <v>61489206.742031351</v>
      </c>
    </row>
    <row r="14" spans="1:7">
      <c r="A14" s="626">
        <v>7</v>
      </c>
      <c r="B14" s="627" t="s">
        <v>510</v>
      </c>
      <c r="C14" s="383">
        <v>821810518.34659266</v>
      </c>
      <c r="D14" s="383">
        <v>220735755.91440946</v>
      </c>
      <c r="E14" s="383">
        <v>113001229.66402546</v>
      </c>
      <c r="F14" s="383">
        <v>41362919.583853997</v>
      </c>
      <c r="G14" s="693">
        <f>SUM(G15:G16)</f>
        <v>506850594.55201161</v>
      </c>
    </row>
    <row r="15" spans="1:7" ht="39">
      <c r="A15" s="626">
        <v>8</v>
      </c>
      <c r="B15" s="628" t="s">
        <v>511</v>
      </c>
      <c r="C15" s="383">
        <v>748611772.1017344</v>
      </c>
      <c r="D15" s="695">
        <v>110725267.75440945</v>
      </c>
      <c r="E15" s="383">
        <v>95617158.624025449</v>
      </c>
      <c r="F15" s="383">
        <v>41362919.583853997</v>
      </c>
      <c r="G15" s="693">
        <v>498158559.03201163</v>
      </c>
    </row>
    <row r="16" spans="1:7" ht="26.25">
      <c r="A16" s="626">
        <v>9</v>
      </c>
      <c r="B16" s="628" t="s">
        <v>512</v>
      </c>
      <c r="C16" s="383">
        <v>73198746.244858235</v>
      </c>
      <c r="D16" s="695">
        <v>110010488.16000001</v>
      </c>
      <c r="E16" s="383">
        <v>17384071.039999999</v>
      </c>
      <c r="F16" s="383">
        <v>0</v>
      </c>
      <c r="G16" s="691">
        <v>8692035.5199999996</v>
      </c>
    </row>
    <row r="17" spans="1:7">
      <c r="A17" s="626">
        <v>10</v>
      </c>
      <c r="B17" s="627" t="s">
        <v>513</v>
      </c>
      <c r="C17" s="383"/>
      <c r="D17" s="694"/>
      <c r="E17" s="383"/>
      <c r="F17" s="383"/>
      <c r="G17" s="691"/>
    </row>
    <row r="18" spans="1:7">
      <c r="A18" s="626">
        <v>11</v>
      </c>
      <c r="B18" s="627" t="s">
        <v>514</v>
      </c>
      <c r="C18" s="383">
        <f>SUM(C19:C20)</f>
        <v>27523366.125</v>
      </c>
      <c r="D18" s="694">
        <f t="shared" ref="D18:F18" si="1">SUM(D19:D20)</f>
        <v>53503739.748424992</v>
      </c>
      <c r="E18" s="383">
        <f t="shared" si="1"/>
        <v>9365586.7989399992</v>
      </c>
      <c r="F18" s="383">
        <f t="shared" si="1"/>
        <v>57340481.557635009</v>
      </c>
      <c r="G18" s="691">
        <f>SUM(G19:G20)</f>
        <v>0</v>
      </c>
    </row>
    <row r="19" spans="1:7">
      <c r="A19" s="626">
        <v>12</v>
      </c>
      <c r="B19" s="628" t="s">
        <v>515</v>
      </c>
      <c r="C19" s="692"/>
      <c r="D19" s="694">
        <v>650</v>
      </c>
      <c r="E19" s="383">
        <v>0</v>
      </c>
      <c r="F19" s="383">
        <v>2859005.35</v>
      </c>
      <c r="G19" s="691">
        <v>0</v>
      </c>
    </row>
    <row r="20" spans="1:7">
      <c r="A20" s="626">
        <v>13</v>
      </c>
      <c r="B20" s="628" t="s">
        <v>516</v>
      </c>
      <c r="C20" s="383">
        <v>27523366.125</v>
      </c>
      <c r="D20" s="383">
        <v>53503089.748424992</v>
      </c>
      <c r="E20" s="383">
        <v>9365586.7989399992</v>
      </c>
      <c r="F20" s="383">
        <v>54481476.207635008</v>
      </c>
      <c r="G20" s="691">
        <v>0</v>
      </c>
    </row>
    <row r="21" spans="1:7">
      <c r="A21" s="629">
        <v>14</v>
      </c>
      <c r="B21" s="630" t="s">
        <v>517</v>
      </c>
      <c r="C21" s="692"/>
      <c r="D21" s="692"/>
      <c r="E21" s="692"/>
      <c r="F21" s="692"/>
      <c r="G21" s="696">
        <f>SUM(G8,G11,G14,G17,G18)</f>
        <v>2326534317.4984946</v>
      </c>
    </row>
    <row r="22" spans="1:7">
      <c r="A22" s="631"/>
      <c r="B22" s="632" t="s">
        <v>518</v>
      </c>
      <c r="C22" s="697"/>
      <c r="D22" s="698"/>
      <c r="E22" s="697"/>
      <c r="F22" s="697"/>
      <c r="G22" s="699"/>
    </row>
    <row r="23" spans="1:7">
      <c r="A23" s="626">
        <v>15</v>
      </c>
      <c r="B23" s="627" t="s">
        <v>519</v>
      </c>
      <c r="C23" s="384">
        <v>807217304.89552355</v>
      </c>
      <c r="D23" s="700">
        <v>59309700</v>
      </c>
      <c r="E23" s="384">
        <v>0</v>
      </c>
      <c r="F23" s="384">
        <v>0</v>
      </c>
      <c r="G23" s="691">
        <v>26510074.337226178</v>
      </c>
    </row>
    <row r="24" spans="1:7">
      <c r="A24" s="626">
        <v>16</v>
      </c>
      <c r="B24" s="627" t="s">
        <v>520</v>
      </c>
      <c r="C24" s="383">
        <f>SUM(C25:C27,C29,C31)</f>
        <v>1650963.5145803401</v>
      </c>
      <c r="D24" s="694">
        <f t="shared" ref="D24:F24" si="2">SUM(D25:D27,D29,D31)</f>
        <v>534671522.25392872</v>
      </c>
      <c r="E24" s="383">
        <f t="shared" si="2"/>
        <v>323785849.62180144</v>
      </c>
      <c r="F24" s="383">
        <f t="shared" si="2"/>
        <v>1168467757.2353513</v>
      </c>
      <c r="G24" s="691">
        <f>SUM(G25:G27,G29,G31)</f>
        <v>1373917202.6508515</v>
      </c>
    </row>
    <row r="25" spans="1:7">
      <c r="A25" s="626">
        <v>17</v>
      </c>
      <c r="B25" s="628" t="s">
        <v>521</v>
      </c>
      <c r="C25" s="383">
        <v>0</v>
      </c>
      <c r="D25" s="694">
        <v>0</v>
      </c>
      <c r="E25" s="383">
        <v>0</v>
      </c>
      <c r="F25" s="383">
        <v>0</v>
      </c>
      <c r="G25" s="691"/>
    </row>
    <row r="26" spans="1:7" ht="26.25">
      <c r="A26" s="626">
        <v>18</v>
      </c>
      <c r="B26" s="628" t="s">
        <v>522</v>
      </c>
      <c r="C26" s="383">
        <v>1650963.5145803401</v>
      </c>
      <c r="D26" s="695">
        <v>13528477.557423078</v>
      </c>
      <c r="E26" s="383">
        <v>16852176.822645701</v>
      </c>
      <c r="F26" s="383">
        <v>11228254.6754</v>
      </c>
      <c r="G26" s="691">
        <v>21683614.720336311</v>
      </c>
    </row>
    <row r="27" spans="1:7">
      <c r="A27" s="626">
        <v>19</v>
      </c>
      <c r="B27" s="628" t="s">
        <v>523</v>
      </c>
      <c r="C27" s="383"/>
      <c r="D27" s="694">
        <v>487692784.56179887</v>
      </c>
      <c r="E27" s="383">
        <v>274298860.98557985</v>
      </c>
      <c r="F27" s="383">
        <v>920946225.80265594</v>
      </c>
      <c r="G27" s="691">
        <v>1163800114.7059469</v>
      </c>
    </row>
    <row r="28" spans="1:7">
      <c r="A28" s="626">
        <v>20</v>
      </c>
      <c r="B28" s="633" t="s">
        <v>524</v>
      </c>
      <c r="C28" s="383"/>
      <c r="D28" s="694">
        <v>0</v>
      </c>
      <c r="E28" s="383">
        <v>0</v>
      </c>
      <c r="F28" s="383">
        <v>0</v>
      </c>
      <c r="G28" s="691">
        <v>0</v>
      </c>
    </row>
    <row r="29" spans="1:7">
      <c r="A29" s="626">
        <v>21</v>
      </c>
      <c r="B29" s="628" t="s">
        <v>525</v>
      </c>
      <c r="C29" s="383"/>
      <c r="D29" s="694">
        <v>32613290.427669968</v>
      </c>
      <c r="E29" s="383">
        <v>30873141.261537604</v>
      </c>
      <c r="F29" s="383">
        <v>227291739.96637058</v>
      </c>
      <c r="G29" s="691">
        <v>179482846.82274467</v>
      </c>
    </row>
    <row r="30" spans="1:7">
      <c r="A30" s="626">
        <v>22</v>
      </c>
      <c r="B30" s="633" t="s">
        <v>524</v>
      </c>
      <c r="C30" s="383"/>
      <c r="D30" s="694">
        <v>32613290.427669968</v>
      </c>
      <c r="E30" s="383">
        <v>30873141.261537604</v>
      </c>
      <c r="F30" s="383">
        <v>227291739.96637058</v>
      </c>
      <c r="G30" s="691">
        <v>179482846.82274467</v>
      </c>
    </row>
    <row r="31" spans="1:7">
      <c r="A31" s="626">
        <v>23</v>
      </c>
      <c r="B31" s="628" t="s">
        <v>526</v>
      </c>
      <c r="C31" s="383"/>
      <c r="D31" s="695">
        <v>836969.7070368689</v>
      </c>
      <c r="E31" s="383">
        <v>1761670.5520382479</v>
      </c>
      <c r="F31" s="383">
        <v>9001536.7909248881</v>
      </c>
      <c r="G31" s="691">
        <v>8950626.4018237125</v>
      </c>
    </row>
    <row r="32" spans="1:7">
      <c r="A32" s="626">
        <v>24</v>
      </c>
      <c r="B32" s="627" t="s">
        <v>527</v>
      </c>
      <c r="C32" s="383">
        <v>0</v>
      </c>
      <c r="D32" s="694">
        <v>0</v>
      </c>
      <c r="E32" s="383">
        <v>0</v>
      </c>
      <c r="F32" s="383">
        <v>0</v>
      </c>
      <c r="G32" s="691"/>
    </row>
    <row r="33" spans="1:7">
      <c r="A33" s="626">
        <v>25</v>
      </c>
      <c r="B33" s="627" t="s">
        <v>528</v>
      </c>
      <c r="C33" s="383">
        <f>SUM(C34:C35)</f>
        <v>147520878.58999997</v>
      </c>
      <c r="D33" s="383">
        <f>SUM(D34:D35)</f>
        <v>80454666.231229067</v>
      </c>
      <c r="E33" s="383">
        <f>SUM(E34:E35)</f>
        <v>11349865.581185764</v>
      </c>
      <c r="F33" s="383">
        <f>SUM(F34:F35)</f>
        <v>120095875.90877478</v>
      </c>
      <c r="G33" s="691">
        <f>SUM(G34:G35)</f>
        <v>313520245.40998214</v>
      </c>
    </row>
    <row r="34" spans="1:7">
      <c r="A34" s="626">
        <v>26</v>
      </c>
      <c r="B34" s="628" t="s">
        <v>529</v>
      </c>
      <c r="C34" s="692"/>
      <c r="D34" s="694">
        <v>2450.0100000000002</v>
      </c>
      <c r="E34" s="383">
        <v>0</v>
      </c>
      <c r="F34" s="383">
        <v>0</v>
      </c>
      <c r="G34" s="691">
        <v>2450.0100000000002</v>
      </c>
    </row>
    <row r="35" spans="1:7">
      <c r="A35" s="626">
        <v>27</v>
      </c>
      <c r="B35" s="628" t="s">
        <v>530</v>
      </c>
      <c r="C35" s="383">
        <v>147520878.58999997</v>
      </c>
      <c r="D35" s="694">
        <v>80452216.221229061</v>
      </c>
      <c r="E35" s="383">
        <v>11349865.581185764</v>
      </c>
      <c r="F35" s="383">
        <v>120095875.90877478</v>
      </c>
      <c r="G35" s="691">
        <v>313517795.39998215</v>
      </c>
    </row>
    <row r="36" spans="1:7">
      <c r="A36" s="626">
        <v>28</v>
      </c>
      <c r="B36" s="627" t="s">
        <v>531</v>
      </c>
      <c r="C36" s="383">
        <v>151177556.94699994</v>
      </c>
      <c r="D36" s="694">
        <v>21478727.591982</v>
      </c>
      <c r="E36" s="383">
        <v>12978135.460000001</v>
      </c>
      <c r="F36" s="383">
        <v>8259477.990158</v>
      </c>
      <c r="G36" s="691">
        <v>12243485.851071898</v>
      </c>
    </row>
    <row r="37" spans="1:7">
      <c r="A37" s="629">
        <v>29</v>
      </c>
      <c r="B37" s="630" t="s">
        <v>532</v>
      </c>
      <c r="C37" s="692"/>
      <c r="D37" s="692"/>
      <c r="E37" s="692"/>
      <c r="F37" s="692"/>
      <c r="G37" s="696">
        <f>SUM(G23:G24,G32:G33,G36)</f>
        <v>1726191008.2491317</v>
      </c>
    </row>
    <row r="38" spans="1:7">
      <c r="A38" s="624"/>
      <c r="B38" s="634"/>
      <c r="C38" s="701"/>
      <c r="D38" s="701"/>
      <c r="E38" s="701"/>
      <c r="F38" s="701"/>
      <c r="G38" s="702"/>
    </row>
    <row r="39" spans="1:7" ht="15.75" thickBot="1">
      <c r="A39" s="635">
        <v>30</v>
      </c>
      <c r="B39" s="636" t="s">
        <v>533</v>
      </c>
      <c r="C39" s="703"/>
      <c r="D39" s="704"/>
      <c r="E39" s="704"/>
      <c r="F39" s="705"/>
      <c r="G39" s="706">
        <f>IFERROR(G21/G37,0)</f>
        <v>1.3477849822994321</v>
      </c>
    </row>
    <row r="42" spans="1:7" ht="39">
      <c r="B42" s="637" t="s">
        <v>534</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
  <cols>
    <col min="1" max="1" width="9.5703125" style="458" bestFit="1" customWidth="1"/>
    <col min="2" max="2" width="67.85546875" style="458" customWidth="1"/>
    <col min="3" max="7" width="12.7109375" style="550" customWidth="1"/>
    <col min="8" max="9" width="6.7109375" style="459" customWidth="1"/>
    <col min="10" max="16384" width="9.140625" style="459"/>
  </cols>
  <sheetData>
    <row r="1" spans="1:8">
      <c r="A1" s="534" t="s">
        <v>30</v>
      </c>
      <c r="B1" s="458" t="str">
        <f>'Info '!C2</f>
        <v>JSC "Liberty Bank"</v>
      </c>
    </row>
    <row r="2" spans="1:8">
      <c r="A2" s="534" t="s">
        <v>31</v>
      </c>
      <c r="B2" s="535">
        <v>44742</v>
      </c>
      <c r="C2" s="551"/>
      <c r="D2" s="551"/>
      <c r="E2" s="551"/>
      <c r="F2" s="551"/>
      <c r="G2" s="551"/>
      <c r="H2" s="461"/>
    </row>
    <row r="3" spans="1:8">
      <c r="A3" s="534"/>
      <c r="B3" s="462"/>
      <c r="C3" s="551"/>
      <c r="D3" s="551"/>
      <c r="E3" s="551"/>
      <c r="F3" s="551"/>
      <c r="G3" s="551"/>
      <c r="H3" s="461"/>
    </row>
    <row r="4" spans="1:8" ht="12.75" thickBot="1">
      <c r="A4" s="536" t="s">
        <v>139</v>
      </c>
      <c r="B4" s="537" t="s">
        <v>138</v>
      </c>
      <c r="C4" s="552"/>
      <c r="D4" s="552"/>
      <c r="E4" s="552"/>
      <c r="F4" s="552"/>
      <c r="G4" s="552"/>
      <c r="H4" s="461"/>
    </row>
    <row r="5" spans="1:8">
      <c r="A5" s="644" t="s">
        <v>6</v>
      </c>
      <c r="B5" s="539"/>
      <c r="C5" s="553" t="str">
        <f>INT((MONTH($B$2))/3)&amp;"Q"&amp;"-"&amp;YEAR($B$2)</f>
        <v>2Q-2022</v>
      </c>
      <c r="D5" s="553" t="str">
        <f>IF(INT(MONTH($B$2))=3, "4"&amp;"Q"&amp;"-"&amp;YEAR($B$2)-1, IF(INT(MONTH($B$2))=6, "1"&amp;"Q"&amp;"-"&amp;YEAR($B$2), IF(INT(MONTH($B$2))=9, "2"&amp;"Q"&amp;"-"&amp;YEAR($B$2),IF(INT(MONTH($B$2))=12, "3"&amp;"Q"&amp;"-"&amp;YEAR($B$2), 0))))</f>
        <v>1Q-2022</v>
      </c>
      <c r="E5" s="553" t="str">
        <f>IF(INT(MONTH($B$2))=3, "3"&amp;"Q"&amp;"-"&amp;YEAR($B$2)-1, IF(INT(MONTH($B$2))=6, "4"&amp;"Q"&amp;"-"&amp;YEAR($B$2)-1, IF(INT(MONTH($B$2))=9, "1"&amp;"Q"&amp;"-"&amp;YEAR($B$2),IF(INT(MONTH($B$2))=12, "2"&amp;"Q"&amp;"-"&amp;YEAR($B$2), 0))))</f>
        <v>4Q-2021</v>
      </c>
      <c r="F5" s="553" t="str">
        <f>IF(INT(MONTH($B$2))=3, "2"&amp;"Q"&amp;"-"&amp;YEAR($B$2)-1, IF(INT(MONTH($B$2))=6, "3"&amp;"Q"&amp;"-"&amp;YEAR($B$2)-1, IF(INT(MONTH($B$2))=9, "4"&amp;"Q"&amp;"-"&amp;YEAR($B$2)-1,IF(INT(MONTH($B$2))=12, "1"&amp;"Q"&amp;"-"&amp;YEAR($B$2), 0))))</f>
        <v>3Q-2021</v>
      </c>
      <c r="G5" s="554" t="str">
        <f>IF(INT(MONTH($B$2))=3, "1"&amp;"Q"&amp;"-"&amp;YEAR($B$2)-1, IF(INT(MONTH($B$2))=6, "2"&amp;"Q"&amp;"-"&amp;YEAR($B$2)-1, IF(INT(MONTH($B$2))=9, "3"&amp;"Q"&amp;"-"&amp;YEAR($B$2)-1,IF(INT(MONTH($B$2))=12, "4"&amp;"Q"&amp;"-"&amp;YEAR($B$2)-1, 0))))</f>
        <v>2Q-2021</v>
      </c>
    </row>
    <row r="6" spans="1:8">
      <c r="A6" s="645"/>
      <c r="B6" s="646" t="s">
        <v>137</v>
      </c>
      <c r="C6" s="555"/>
      <c r="D6" s="555"/>
      <c r="E6" s="555"/>
      <c r="F6" s="555"/>
      <c r="G6" s="556"/>
    </row>
    <row r="7" spans="1:8">
      <c r="A7" s="540"/>
      <c r="B7" s="647" t="s">
        <v>135</v>
      </c>
      <c r="C7" s="555"/>
      <c r="D7" s="555"/>
      <c r="E7" s="555"/>
      <c r="F7" s="555"/>
      <c r="G7" s="556"/>
    </row>
    <row r="8" spans="1:8">
      <c r="A8" s="541">
        <v>1</v>
      </c>
      <c r="B8" s="648" t="s">
        <v>486</v>
      </c>
      <c r="C8" s="557">
        <v>261959760.4962686</v>
      </c>
      <c r="D8" s="557">
        <v>257291648.56626862</v>
      </c>
      <c r="E8" s="557">
        <v>239971504.78626859</v>
      </c>
      <c r="F8" s="558">
        <v>238023901.9962686</v>
      </c>
      <c r="G8" s="559">
        <v>224739535.25626862</v>
      </c>
    </row>
    <row r="9" spans="1:8">
      <c r="A9" s="541">
        <v>2</v>
      </c>
      <c r="B9" s="648" t="s">
        <v>487</v>
      </c>
      <c r="C9" s="557">
        <v>266525144.4962686</v>
      </c>
      <c r="D9" s="557">
        <v>261857032.56626862</v>
      </c>
      <c r="E9" s="557">
        <v>244536888.78626859</v>
      </c>
      <c r="F9" s="558">
        <v>242589285.9962686</v>
      </c>
      <c r="G9" s="559">
        <v>229304919.25626862</v>
      </c>
    </row>
    <row r="10" spans="1:8">
      <c r="A10" s="541">
        <v>3</v>
      </c>
      <c r="B10" s="648" t="s">
        <v>244</v>
      </c>
      <c r="C10" s="557">
        <v>357475246.29588574</v>
      </c>
      <c r="D10" s="557">
        <v>357374745.26492977</v>
      </c>
      <c r="E10" s="557">
        <v>342241352.30439878</v>
      </c>
      <c r="F10" s="558">
        <v>334343588.30781436</v>
      </c>
      <c r="G10" s="559">
        <v>323037051.60470361</v>
      </c>
    </row>
    <row r="11" spans="1:8">
      <c r="A11" s="541">
        <v>4</v>
      </c>
      <c r="B11" s="648" t="s">
        <v>489</v>
      </c>
      <c r="C11" s="557">
        <v>209656602.6212883</v>
      </c>
      <c r="D11" s="557">
        <v>205689770.97112733</v>
      </c>
      <c r="E11" s="557">
        <v>172250479.98657721</v>
      </c>
      <c r="F11" s="558">
        <v>156018979.0075385</v>
      </c>
      <c r="G11" s="559">
        <v>151151922.81516501</v>
      </c>
    </row>
    <row r="12" spans="1:8">
      <c r="A12" s="541">
        <v>5</v>
      </c>
      <c r="B12" s="648" t="s">
        <v>490</v>
      </c>
      <c r="C12" s="557">
        <v>246912400.42263395</v>
      </c>
      <c r="D12" s="557">
        <v>242241418.20619667</v>
      </c>
      <c r="E12" s="557">
        <v>218094305.47138554</v>
      </c>
      <c r="F12" s="558">
        <v>199262143.70308921</v>
      </c>
      <c r="G12" s="559">
        <v>192858924.53430659</v>
      </c>
    </row>
    <row r="13" spans="1:8">
      <c r="A13" s="541">
        <v>6</v>
      </c>
      <c r="B13" s="648" t="s">
        <v>488</v>
      </c>
      <c r="C13" s="557">
        <v>337282930.35687166</v>
      </c>
      <c r="D13" s="557">
        <v>330837182.62162507</v>
      </c>
      <c r="E13" s="557">
        <v>323604575.02258646</v>
      </c>
      <c r="F13" s="558">
        <v>298191777.33516836</v>
      </c>
      <c r="G13" s="559">
        <v>284201483.55504709</v>
      </c>
    </row>
    <row r="14" spans="1:8">
      <c r="A14" s="540"/>
      <c r="B14" s="646" t="s">
        <v>492</v>
      </c>
      <c r="C14" s="555"/>
      <c r="D14" s="555"/>
      <c r="E14" s="555"/>
      <c r="F14" s="555"/>
      <c r="G14" s="556"/>
    </row>
    <row r="15" spans="1:8" ht="15" customHeight="1">
      <c r="A15" s="541">
        <v>7</v>
      </c>
      <c r="B15" s="648" t="s">
        <v>491</v>
      </c>
      <c r="C15" s="560">
        <v>2612920173.5186205</v>
      </c>
      <c r="D15" s="560">
        <v>2563491446.6701388</v>
      </c>
      <c r="E15" s="560">
        <v>2319960140.7254109</v>
      </c>
      <c r="F15" s="558">
        <v>2197094474.9561591</v>
      </c>
      <c r="G15" s="559">
        <v>2175440353.9832983</v>
      </c>
    </row>
    <row r="16" spans="1:8">
      <c r="A16" s="540"/>
      <c r="B16" s="646" t="s">
        <v>493</v>
      </c>
      <c r="C16" s="555"/>
      <c r="D16" s="555"/>
      <c r="E16" s="555"/>
      <c r="F16" s="555"/>
      <c r="G16" s="556"/>
    </row>
    <row r="17" spans="1:7" s="542" customFormat="1">
      <c r="A17" s="541"/>
      <c r="B17" s="647" t="s">
        <v>477</v>
      </c>
      <c r="C17" s="555"/>
      <c r="D17" s="555"/>
      <c r="E17" s="555"/>
      <c r="F17" s="555"/>
      <c r="G17" s="556"/>
    </row>
    <row r="18" spans="1:7">
      <c r="A18" s="538">
        <v>8</v>
      </c>
      <c r="B18" s="648" t="s">
        <v>486</v>
      </c>
      <c r="C18" s="561">
        <v>0.10025555436066283</v>
      </c>
      <c r="D18" s="561">
        <v>0.10036766414823775</v>
      </c>
      <c r="E18" s="561">
        <v>0.10343777057791764</v>
      </c>
      <c r="F18" s="562">
        <v>0.10833576102867316</v>
      </c>
      <c r="G18" s="563">
        <v>0.10330760613351848</v>
      </c>
    </row>
    <row r="19" spans="1:7" ht="15" customHeight="1">
      <c r="A19" s="538">
        <v>9</v>
      </c>
      <c r="B19" s="648" t="s">
        <v>487</v>
      </c>
      <c r="C19" s="561">
        <v>0.10200278875621351</v>
      </c>
      <c r="D19" s="561">
        <v>0.10214858836623357</v>
      </c>
      <c r="E19" s="561">
        <v>0.10540564231840906</v>
      </c>
      <c r="F19" s="562">
        <v>0.11041367986741181</v>
      </c>
      <c r="G19" s="563">
        <v>0.1054062083735848</v>
      </c>
    </row>
    <row r="20" spans="1:7">
      <c r="A20" s="538">
        <v>10</v>
      </c>
      <c r="B20" s="648" t="s">
        <v>244</v>
      </c>
      <c r="C20" s="561">
        <v>0.1368106266386627</v>
      </c>
      <c r="D20" s="561">
        <v>0.13940937689850444</v>
      </c>
      <c r="E20" s="561">
        <v>0.14752035877538219</v>
      </c>
      <c r="F20" s="562">
        <v>0.15217533525247515</v>
      </c>
      <c r="G20" s="563">
        <v>0.14849271827343499</v>
      </c>
    </row>
    <row r="21" spans="1:7">
      <c r="A21" s="538">
        <v>11</v>
      </c>
      <c r="B21" s="648" t="s">
        <v>489</v>
      </c>
      <c r="C21" s="561">
        <v>8.023842624283456E-2</v>
      </c>
      <c r="D21" s="561">
        <v>8.0238134298559555E-2</v>
      </c>
      <c r="E21" s="561">
        <v>7.4247172165948297E-2</v>
      </c>
      <c r="F21" s="562">
        <v>7.1011502138819821E-2</v>
      </c>
      <c r="G21" s="563">
        <v>6.9481069677870586E-2</v>
      </c>
    </row>
    <row r="22" spans="1:7">
      <c r="A22" s="538">
        <v>12</v>
      </c>
      <c r="B22" s="648" t="s">
        <v>490</v>
      </c>
      <c r="C22" s="561">
        <v>9.4496725512335816E-2</v>
      </c>
      <c r="D22" s="561">
        <v>9.4496675040931954E-2</v>
      </c>
      <c r="E22" s="561">
        <v>9.4007781272996901E-2</v>
      </c>
      <c r="F22" s="562">
        <v>9.0693479945629235E-2</v>
      </c>
      <c r="G22" s="563">
        <v>8.8652821108689994E-2</v>
      </c>
    </row>
    <row r="23" spans="1:7">
      <c r="A23" s="538">
        <v>13</v>
      </c>
      <c r="B23" s="648" t="s">
        <v>488</v>
      </c>
      <c r="C23" s="561">
        <v>0.12908275337882918</v>
      </c>
      <c r="D23" s="561">
        <v>0.12905726018761163</v>
      </c>
      <c r="E23" s="561">
        <v>0.13948712710271005</v>
      </c>
      <c r="F23" s="562">
        <v>0.13572096272333417</v>
      </c>
      <c r="G23" s="563">
        <v>0.13064089899530706</v>
      </c>
    </row>
    <row r="24" spans="1:7">
      <c r="A24" s="540"/>
      <c r="B24" s="646" t="s">
        <v>134</v>
      </c>
      <c r="C24" s="555"/>
      <c r="D24" s="555"/>
      <c r="E24" s="555"/>
      <c r="F24" s="555"/>
      <c r="G24" s="556"/>
    </row>
    <row r="25" spans="1:7" ht="15" customHeight="1">
      <c r="A25" s="543">
        <v>14</v>
      </c>
      <c r="B25" s="648" t="s">
        <v>133</v>
      </c>
      <c r="C25" s="564">
        <v>0.12960200470649397</v>
      </c>
      <c r="D25" s="564">
        <v>0.12636137886196666</v>
      </c>
      <c r="E25" s="564">
        <v>0.12641573908910886</v>
      </c>
      <c r="F25" s="565">
        <v>0.12618266306123194</v>
      </c>
      <c r="G25" s="566">
        <v>0.12296806574064263</v>
      </c>
    </row>
    <row r="26" spans="1:7">
      <c r="A26" s="543">
        <v>15</v>
      </c>
      <c r="B26" s="648" t="s">
        <v>132</v>
      </c>
      <c r="C26" s="564">
        <v>5.5893841202192922E-2</v>
      </c>
      <c r="D26" s="564">
        <v>5.3825197506293616E-2</v>
      </c>
      <c r="E26" s="564">
        <v>5.0859263758845752E-2</v>
      </c>
      <c r="F26" s="565">
        <v>5.03500838788783E-2</v>
      </c>
      <c r="G26" s="566">
        <v>4.9509315513808674E-2</v>
      </c>
    </row>
    <row r="27" spans="1:7">
      <c r="A27" s="543">
        <v>16</v>
      </c>
      <c r="B27" s="648" t="s">
        <v>131</v>
      </c>
      <c r="C27" s="564">
        <v>3.5070808521089035E-2</v>
      </c>
      <c r="D27" s="564">
        <v>4.3288134083159006E-2</v>
      </c>
      <c r="E27" s="564">
        <v>2.9183784673646813E-2</v>
      </c>
      <c r="F27" s="565">
        <v>2.7258008888371776E-2</v>
      </c>
      <c r="G27" s="566">
        <v>2.2644556588418172E-2</v>
      </c>
    </row>
    <row r="28" spans="1:7">
      <c r="A28" s="543">
        <v>17</v>
      </c>
      <c r="B28" s="648" t="s">
        <v>130</v>
      </c>
      <c r="C28" s="564">
        <v>7.3708163504301052E-2</v>
      </c>
      <c r="D28" s="564">
        <v>7.2536181355673024E-2</v>
      </c>
      <c r="E28" s="564">
        <v>7.5556475330263106E-2</v>
      </c>
      <c r="F28" s="565">
        <v>7.5832579182353629E-2</v>
      </c>
      <c r="G28" s="566">
        <v>7.3458750226833958E-2</v>
      </c>
    </row>
    <row r="29" spans="1:7">
      <c r="A29" s="543">
        <v>18</v>
      </c>
      <c r="B29" s="648" t="s">
        <v>270</v>
      </c>
      <c r="C29" s="564">
        <v>1.3047121113516526E-2</v>
      </c>
      <c r="D29" s="564">
        <v>2.1494478910313107E-2</v>
      </c>
      <c r="E29" s="564">
        <v>1.5650111382072847E-2</v>
      </c>
      <c r="F29" s="565">
        <v>1.7169904353683277E-2</v>
      </c>
      <c r="G29" s="566">
        <v>1.6490524324816996E-2</v>
      </c>
    </row>
    <row r="30" spans="1:7">
      <c r="A30" s="543">
        <v>19</v>
      </c>
      <c r="B30" s="648" t="s">
        <v>271</v>
      </c>
      <c r="C30" s="564">
        <v>0.11779523122363592</v>
      </c>
      <c r="D30" s="564">
        <v>0.19026897779628676</v>
      </c>
      <c r="E30" s="564">
        <v>0.14264495317105955</v>
      </c>
      <c r="F30" s="565">
        <v>0.15706547598147924</v>
      </c>
      <c r="G30" s="566">
        <v>0.15514755281852277</v>
      </c>
    </row>
    <row r="31" spans="1:7">
      <c r="A31" s="540"/>
      <c r="B31" s="646" t="s">
        <v>350</v>
      </c>
      <c r="C31" s="567"/>
      <c r="D31" s="567"/>
      <c r="E31" s="567"/>
      <c r="F31" s="567"/>
      <c r="G31" s="568"/>
    </row>
    <row r="32" spans="1:7">
      <c r="A32" s="543">
        <v>20</v>
      </c>
      <c r="B32" s="648" t="s">
        <v>129</v>
      </c>
      <c r="C32" s="564">
        <v>5.1169773345499846E-2</v>
      </c>
      <c r="D32" s="564">
        <v>6.1556160143643242E-2</v>
      </c>
      <c r="E32" s="564">
        <v>7.3078160842098699E-2</v>
      </c>
      <c r="F32" s="565">
        <v>7.1623122248014121E-2</v>
      </c>
      <c r="G32" s="566">
        <v>6.7695495354476692E-2</v>
      </c>
    </row>
    <row r="33" spans="1:7" ht="15" customHeight="1">
      <c r="A33" s="543">
        <v>21</v>
      </c>
      <c r="B33" s="648" t="s">
        <v>128</v>
      </c>
      <c r="C33" s="564">
        <v>5.5314525759976703E-2</v>
      </c>
      <c r="D33" s="564">
        <v>6.271596140199745E-2</v>
      </c>
      <c r="E33" s="564">
        <v>7.1055190258693876E-2</v>
      </c>
      <c r="F33" s="565">
        <v>6.8301162038513039E-2</v>
      </c>
      <c r="G33" s="566">
        <v>6.5760969202974459E-2</v>
      </c>
    </row>
    <row r="34" spans="1:7">
      <c r="A34" s="543">
        <v>22</v>
      </c>
      <c r="B34" s="648" t="s">
        <v>127</v>
      </c>
      <c r="C34" s="564">
        <v>0.21107742912215563</v>
      </c>
      <c r="D34" s="564">
        <v>0.21752848260821303</v>
      </c>
      <c r="E34" s="564">
        <v>0.21381958380525767</v>
      </c>
      <c r="F34" s="565">
        <v>0.21148665605155667</v>
      </c>
      <c r="G34" s="566">
        <v>0.21469617920280459</v>
      </c>
    </row>
    <row r="35" spans="1:7" ht="15" customHeight="1">
      <c r="A35" s="543">
        <v>23</v>
      </c>
      <c r="B35" s="648" t="s">
        <v>126</v>
      </c>
      <c r="C35" s="564">
        <v>0.25463692332198445</v>
      </c>
      <c r="D35" s="564">
        <v>0.24941719926120537</v>
      </c>
      <c r="E35" s="564">
        <v>0.2842838265501757</v>
      </c>
      <c r="F35" s="565">
        <v>0.26249487475197197</v>
      </c>
      <c r="G35" s="566">
        <v>0.23209395678328887</v>
      </c>
    </row>
    <row r="36" spans="1:7">
      <c r="A36" s="543">
        <v>24</v>
      </c>
      <c r="B36" s="648" t="s">
        <v>125</v>
      </c>
      <c r="C36" s="564">
        <v>0.17262708286225306</v>
      </c>
      <c r="D36" s="564">
        <v>0.1525499731519582</v>
      </c>
      <c r="E36" s="564">
        <v>0.18052857783808282</v>
      </c>
      <c r="F36" s="565">
        <v>0.12805845894516912</v>
      </c>
      <c r="G36" s="566">
        <v>8.9336044607946211E-2</v>
      </c>
    </row>
    <row r="37" spans="1:7" ht="15" customHeight="1">
      <c r="A37" s="540"/>
      <c r="B37" s="646" t="s">
        <v>351</v>
      </c>
      <c r="C37" s="567"/>
      <c r="D37" s="567"/>
      <c r="E37" s="567"/>
      <c r="F37" s="567"/>
      <c r="G37" s="568"/>
    </row>
    <row r="38" spans="1:7" ht="15" customHeight="1">
      <c r="A38" s="543">
        <v>25</v>
      </c>
      <c r="B38" s="648" t="s">
        <v>124</v>
      </c>
      <c r="C38" s="564">
        <v>0.23496414824498382</v>
      </c>
      <c r="D38" s="564">
        <v>0.23562293315694099</v>
      </c>
      <c r="E38" s="564">
        <v>0.29004488911640181</v>
      </c>
      <c r="F38" s="564">
        <v>0.25808119781769107</v>
      </c>
      <c r="G38" s="569">
        <v>0.23072733547363608</v>
      </c>
    </row>
    <row r="39" spans="1:7" ht="15" customHeight="1">
      <c r="A39" s="543">
        <v>26</v>
      </c>
      <c r="B39" s="648" t="s">
        <v>123</v>
      </c>
      <c r="C39" s="564">
        <v>0.32587096878234073</v>
      </c>
      <c r="D39" s="564">
        <v>0.31246965607063271</v>
      </c>
      <c r="E39" s="564">
        <v>0.36226396681383172</v>
      </c>
      <c r="F39" s="564">
        <v>0.33786912213508585</v>
      </c>
      <c r="G39" s="569">
        <v>0.31438947143185342</v>
      </c>
    </row>
    <row r="40" spans="1:7" ht="15" customHeight="1">
      <c r="A40" s="543">
        <v>27</v>
      </c>
      <c r="B40" s="648" t="s">
        <v>122</v>
      </c>
      <c r="C40" s="564">
        <v>0.42055741790845863</v>
      </c>
      <c r="D40" s="564">
        <v>0.38932407297478522</v>
      </c>
      <c r="E40" s="564">
        <v>0.41513953229472189</v>
      </c>
      <c r="F40" s="564">
        <v>0.43137820778078279</v>
      </c>
      <c r="G40" s="569">
        <v>0.39546327430299349</v>
      </c>
    </row>
    <row r="41" spans="1:7" ht="15" customHeight="1">
      <c r="A41" s="544"/>
      <c r="B41" s="646" t="s">
        <v>394</v>
      </c>
      <c r="C41" s="555"/>
      <c r="D41" s="555"/>
      <c r="E41" s="555"/>
      <c r="F41" s="555"/>
      <c r="G41" s="556"/>
    </row>
    <row r="42" spans="1:7">
      <c r="A42" s="543">
        <v>28</v>
      </c>
      <c r="B42" s="648" t="s">
        <v>377</v>
      </c>
      <c r="C42" s="570">
        <v>754163154.39701009</v>
      </c>
      <c r="D42" s="570">
        <v>769039032.59851956</v>
      </c>
      <c r="E42" s="570">
        <v>857932874.03108454</v>
      </c>
      <c r="F42" s="570">
        <v>719088088.83692896</v>
      </c>
      <c r="G42" s="571">
        <v>648546873.84498858</v>
      </c>
    </row>
    <row r="43" spans="1:7" ht="15" customHeight="1">
      <c r="A43" s="543">
        <v>29</v>
      </c>
      <c r="B43" s="648" t="s">
        <v>389</v>
      </c>
      <c r="C43" s="570">
        <v>692221113.97391796</v>
      </c>
      <c r="D43" s="570">
        <v>604403521.97954953</v>
      </c>
      <c r="E43" s="570">
        <v>604862125.32647288</v>
      </c>
      <c r="F43" s="572">
        <v>518291441.70533252</v>
      </c>
      <c r="G43" s="573">
        <v>489804713.02241951</v>
      </c>
    </row>
    <row r="44" spans="1:7" ht="15" customHeight="1">
      <c r="A44" s="649">
        <v>30</v>
      </c>
      <c r="B44" s="650" t="s">
        <v>378</v>
      </c>
      <c r="C44" s="564">
        <v>1.0894830266986424</v>
      </c>
      <c r="D44" s="564">
        <v>1.2723933673975854</v>
      </c>
      <c r="E44" s="564">
        <v>1.4183941068685981</v>
      </c>
      <c r="F44" s="564">
        <v>1.38742034109403</v>
      </c>
      <c r="G44" s="569">
        <v>1.3240927590161899</v>
      </c>
    </row>
    <row r="45" spans="1:7" ht="15" customHeight="1">
      <c r="A45" s="649"/>
      <c r="B45" s="646" t="s">
        <v>496</v>
      </c>
      <c r="C45" s="555"/>
      <c r="D45" s="555"/>
      <c r="E45" s="555"/>
      <c r="F45" s="555"/>
      <c r="G45" s="556"/>
    </row>
    <row r="46" spans="1:7" ht="15" customHeight="1">
      <c r="A46" s="649">
        <v>31</v>
      </c>
      <c r="B46" s="650" t="s">
        <v>503</v>
      </c>
      <c r="C46" s="651">
        <v>2326534317.4984946</v>
      </c>
      <c r="D46" s="651">
        <v>2204025168.2041035</v>
      </c>
      <c r="E46" s="651">
        <v>2132240642.5235903</v>
      </c>
      <c r="F46" s="652">
        <v>2077660400.2386599</v>
      </c>
      <c r="G46" s="653">
        <v>1960511450.0617635</v>
      </c>
    </row>
    <row r="47" spans="1:7" ht="15" customHeight="1">
      <c r="A47" s="649">
        <v>32</v>
      </c>
      <c r="B47" s="650" t="s">
        <v>518</v>
      </c>
      <c r="C47" s="651">
        <v>1726191008.2491317</v>
      </c>
      <c r="D47" s="651">
        <v>1767994241.8134978</v>
      </c>
      <c r="E47" s="651">
        <v>1456959714.7557073</v>
      </c>
      <c r="F47" s="652">
        <v>1501117104.595583</v>
      </c>
      <c r="G47" s="653">
        <v>1460869260.0890672</v>
      </c>
    </row>
    <row r="48" spans="1:7" ht="12.75" thickBot="1">
      <c r="A48" s="545">
        <v>33</v>
      </c>
      <c r="B48" s="546" t="s">
        <v>536</v>
      </c>
      <c r="C48" s="574">
        <v>1.3477849822994321</v>
      </c>
      <c r="D48" s="574">
        <v>1.2466246303739952</v>
      </c>
      <c r="E48" s="574">
        <v>1.4634863414058841</v>
      </c>
      <c r="F48" s="575">
        <v>1.3840761615986008</v>
      </c>
      <c r="G48" s="576">
        <v>1.3420170467152097</v>
      </c>
    </row>
    <row r="49" spans="1:2">
      <c r="A49" s="547"/>
    </row>
    <row r="50" spans="1:2" ht="60" customHeight="1">
      <c r="B50" s="548" t="s">
        <v>478</v>
      </c>
    </row>
    <row r="51" spans="1:2" ht="60">
      <c r="B51" s="548" t="s">
        <v>393</v>
      </c>
    </row>
    <row r="53" spans="1:2">
      <c r="B53" s="548"/>
    </row>
  </sheetData>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D18" sqref="D18"/>
    </sheetView>
  </sheetViews>
  <sheetFormatPr defaultColWidth="9.140625" defaultRowHeight="12.75"/>
  <cols>
    <col min="1" max="1" width="11.85546875" style="288" bestFit="1" customWidth="1"/>
    <col min="2" max="2" width="70.7109375" style="288" customWidth="1"/>
    <col min="3" max="3" width="19.28515625" style="288" bestFit="1" customWidth="1"/>
    <col min="4" max="4" width="15.7109375" style="288" customWidth="1"/>
    <col min="5" max="5" width="18.85546875" style="288" bestFit="1" customWidth="1"/>
    <col min="6" max="6" width="15.85546875" style="288" customWidth="1"/>
    <col min="7" max="7" width="20" style="288" customWidth="1"/>
    <col min="8" max="8" width="17.42578125" style="288" customWidth="1"/>
    <col min="9" max="16384" width="9.140625" style="288"/>
  </cols>
  <sheetData>
    <row r="1" spans="1:8" ht="13.5">
      <c r="A1" s="279" t="s">
        <v>30</v>
      </c>
      <c r="B1" s="3" t="str">
        <f>'Info '!C2</f>
        <v>JSC "Liberty Bank"</v>
      </c>
    </row>
    <row r="2" spans="1:8" ht="13.5">
      <c r="A2" s="280" t="s">
        <v>31</v>
      </c>
      <c r="B2" s="358">
        <f>'1. key ratios '!B2</f>
        <v>44742</v>
      </c>
    </row>
    <row r="3" spans="1:8">
      <c r="A3" s="281" t="s">
        <v>543</v>
      </c>
    </row>
    <row r="5" spans="1:8" ht="15" customHeight="1">
      <c r="A5" s="779" t="s">
        <v>544</v>
      </c>
      <c r="B5" s="780"/>
      <c r="C5" s="785" t="s">
        <v>545</v>
      </c>
      <c r="D5" s="786"/>
      <c r="E5" s="786"/>
      <c r="F5" s="786"/>
      <c r="G5" s="786"/>
      <c r="H5" s="787"/>
    </row>
    <row r="6" spans="1:8">
      <c r="A6" s="781"/>
      <c r="B6" s="782"/>
      <c r="C6" s="788"/>
      <c r="D6" s="789"/>
      <c r="E6" s="789"/>
      <c r="F6" s="789"/>
      <c r="G6" s="789"/>
      <c r="H6" s="790"/>
    </row>
    <row r="7" spans="1:8">
      <c r="A7" s="783"/>
      <c r="B7" s="784"/>
      <c r="C7" s="312" t="s">
        <v>546</v>
      </c>
      <c r="D7" s="312" t="s">
        <v>547</v>
      </c>
      <c r="E7" s="312" t="s">
        <v>548</v>
      </c>
      <c r="F7" s="312" t="s">
        <v>549</v>
      </c>
      <c r="G7" s="312" t="s">
        <v>550</v>
      </c>
      <c r="H7" s="312" t="s">
        <v>108</v>
      </c>
    </row>
    <row r="8" spans="1:8">
      <c r="A8" s="283">
        <v>1</v>
      </c>
      <c r="B8" s="282" t="s">
        <v>95</v>
      </c>
      <c r="C8" s="377">
        <v>92216425.578161985</v>
      </c>
      <c r="D8" s="377">
        <v>62855156.359999999</v>
      </c>
      <c r="E8" s="377">
        <v>111566454.45</v>
      </c>
      <c r="F8" s="377">
        <v>72931937.719999999</v>
      </c>
      <c r="G8" s="377">
        <v>4302455.8599999994</v>
      </c>
      <c r="H8" s="377">
        <f>SUM(C8:G8)</f>
        <v>343872429.96816194</v>
      </c>
    </row>
    <row r="9" spans="1:8">
      <c r="A9" s="283">
        <v>2</v>
      </c>
      <c r="B9" s="282" t="s">
        <v>96</v>
      </c>
      <c r="C9" s="377">
        <v>0</v>
      </c>
      <c r="D9" s="377">
        <v>0</v>
      </c>
      <c r="E9" s="377">
        <v>0</v>
      </c>
      <c r="F9" s="377">
        <v>0</v>
      </c>
      <c r="G9" s="377">
        <v>0</v>
      </c>
      <c r="H9" s="377">
        <f t="shared" ref="H9:H21" si="0">SUM(C9:G9)</f>
        <v>0</v>
      </c>
    </row>
    <row r="10" spans="1:8">
      <c r="A10" s="283">
        <v>3</v>
      </c>
      <c r="B10" s="282" t="s">
        <v>268</v>
      </c>
      <c r="C10" s="377">
        <v>0</v>
      </c>
      <c r="D10" s="377">
        <v>0</v>
      </c>
      <c r="E10" s="377">
        <v>0</v>
      </c>
      <c r="F10" s="377">
        <v>0</v>
      </c>
      <c r="G10" s="377">
        <v>0</v>
      </c>
      <c r="H10" s="377">
        <f t="shared" si="0"/>
        <v>0</v>
      </c>
    </row>
    <row r="11" spans="1:8">
      <c r="A11" s="283">
        <v>4</v>
      </c>
      <c r="B11" s="282" t="s">
        <v>97</v>
      </c>
      <c r="C11" s="377">
        <v>0</v>
      </c>
      <c r="D11" s="377">
        <v>0</v>
      </c>
      <c r="E11" s="377">
        <v>0</v>
      </c>
      <c r="F11" s="377">
        <v>462852.33</v>
      </c>
      <c r="G11" s="377">
        <v>0</v>
      </c>
      <c r="H11" s="377">
        <f t="shared" si="0"/>
        <v>462852.33</v>
      </c>
    </row>
    <row r="12" spans="1:8">
      <c r="A12" s="283">
        <v>5</v>
      </c>
      <c r="B12" s="282" t="s">
        <v>98</v>
      </c>
      <c r="C12" s="377">
        <v>0</v>
      </c>
      <c r="D12" s="377">
        <v>0</v>
      </c>
      <c r="E12" s="377">
        <v>0</v>
      </c>
      <c r="F12" s="377">
        <v>978954.23999999999</v>
      </c>
      <c r="G12" s="377">
        <v>0</v>
      </c>
      <c r="H12" s="377">
        <f t="shared" si="0"/>
        <v>978954.23999999999</v>
      </c>
    </row>
    <row r="13" spans="1:8">
      <c r="A13" s="283">
        <v>6</v>
      </c>
      <c r="B13" s="282" t="s">
        <v>99</v>
      </c>
      <c r="C13" s="377">
        <v>231315019.43900001</v>
      </c>
      <c r="D13" s="377">
        <v>1124804</v>
      </c>
      <c r="E13" s="377">
        <v>0</v>
      </c>
      <c r="F13" s="377">
        <v>0</v>
      </c>
      <c r="G13" s="377">
        <v>0</v>
      </c>
      <c r="H13" s="377">
        <f t="shared" si="0"/>
        <v>232439823.43900001</v>
      </c>
    </row>
    <row r="14" spans="1:8">
      <c r="A14" s="283">
        <v>7</v>
      </c>
      <c r="B14" s="282" t="s">
        <v>100</v>
      </c>
      <c r="C14" s="377">
        <v>203428.22899999999</v>
      </c>
      <c r="D14" s="377">
        <v>200750045.08136481</v>
      </c>
      <c r="E14" s="377">
        <v>96911177.254421175</v>
      </c>
      <c r="F14" s="377">
        <v>144136976.72599217</v>
      </c>
      <c r="G14" s="377">
        <v>1959.434</v>
      </c>
      <c r="H14" s="377">
        <f t="shared" si="0"/>
        <v>442003586.72477818</v>
      </c>
    </row>
    <row r="15" spans="1:8">
      <c r="A15" s="283">
        <v>8</v>
      </c>
      <c r="B15" s="282" t="s">
        <v>101</v>
      </c>
      <c r="C15" s="377">
        <v>3175692.4510184214</v>
      </c>
      <c r="D15" s="377">
        <v>214546553.01070657</v>
      </c>
      <c r="E15" s="377">
        <v>880367718.61830914</v>
      </c>
      <c r="F15" s="377">
        <v>143117219.58267727</v>
      </c>
      <c r="G15" s="377">
        <v>0</v>
      </c>
      <c r="H15" s="377">
        <f t="shared" si="0"/>
        <v>1241207183.6627116</v>
      </c>
    </row>
    <row r="16" spans="1:8">
      <c r="A16" s="283">
        <v>9</v>
      </c>
      <c r="B16" s="282" t="s">
        <v>102</v>
      </c>
      <c r="C16" s="377">
        <v>0</v>
      </c>
      <c r="D16" s="377">
        <v>13789109.508649036</v>
      </c>
      <c r="E16" s="377">
        <v>146693904.70948467</v>
      </c>
      <c r="F16" s="377">
        <v>183891787.10046819</v>
      </c>
      <c r="G16" s="377">
        <v>0</v>
      </c>
      <c r="H16" s="377">
        <f t="shared" si="0"/>
        <v>344374801.31860185</v>
      </c>
    </row>
    <row r="17" spans="1:8">
      <c r="A17" s="283">
        <v>10</v>
      </c>
      <c r="B17" s="316" t="s">
        <v>562</v>
      </c>
      <c r="C17" s="377">
        <v>862166.38399999996</v>
      </c>
      <c r="D17" s="377">
        <v>1131334.0289999994</v>
      </c>
      <c r="E17" s="377">
        <v>4457350.7900000047</v>
      </c>
      <c r="F17" s="377">
        <v>2476930.1669999994</v>
      </c>
      <c r="G17" s="377">
        <v>0</v>
      </c>
      <c r="H17" s="377">
        <f t="shared" si="0"/>
        <v>8927781.3700000029</v>
      </c>
    </row>
    <row r="18" spans="1:8">
      <c r="A18" s="283">
        <v>11</v>
      </c>
      <c r="B18" s="282" t="s">
        <v>104</v>
      </c>
      <c r="C18" s="377">
        <v>3161592.1439999836</v>
      </c>
      <c r="D18" s="377">
        <v>117770621.58851244</v>
      </c>
      <c r="E18" s="377">
        <v>138150564.30153117</v>
      </c>
      <c r="F18" s="377">
        <v>33336928.491862312</v>
      </c>
      <c r="G18" s="377">
        <v>2112563</v>
      </c>
      <c r="H18" s="377">
        <f t="shared" si="0"/>
        <v>294532269.52590591</v>
      </c>
    </row>
    <row r="19" spans="1:8">
      <c r="A19" s="283">
        <v>12</v>
      </c>
      <c r="B19" s="282" t="s">
        <v>105</v>
      </c>
      <c r="C19" s="377">
        <v>0</v>
      </c>
      <c r="D19" s="377">
        <v>0</v>
      </c>
      <c r="E19" s="377">
        <v>0</v>
      </c>
      <c r="F19" s="377">
        <v>0</v>
      </c>
      <c r="G19" s="377">
        <v>0</v>
      </c>
      <c r="H19" s="377">
        <f t="shared" si="0"/>
        <v>0</v>
      </c>
    </row>
    <row r="20" spans="1:8">
      <c r="A20" s="283">
        <v>13</v>
      </c>
      <c r="B20" s="282" t="s">
        <v>246</v>
      </c>
      <c r="C20" s="377">
        <v>0</v>
      </c>
      <c r="D20" s="377">
        <v>0</v>
      </c>
      <c r="E20" s="377">
        <v>0</v>
      </c>
      <c r="F20" s="377">
        <v>0</v>
      </c>
      <c r="G20" s="377">
        <v>0</v>
      </c>
      <c r="H20" s="377">
        <f t="shared" si="0"/>
        <v>0</v>
      </c>
    </row>
    <row r="21" spans="1:8">
      <c r="A21" s="283">
        <v>14</v>
      </c>
      <c r="B21" s="282" t="s">
        <v>107</v>
      </c>
      <c r="C21" s="377">
        <v>244245831.50300002</v>
      </c>
      <c r="D21" s="377">
        <v>2240116.588</v>
      </c>
      <c r="E21" s="377">
        <v>0</v>
      </c>
      <c r="F21" s="377">
        <v>438273.75000000012</v>
      </c>
      <c r="G21" s="377">
        <v>152447378.49800006</v>
      </c>
      <c r="H21" s="377">
        <f t="shared" si="0"/>
        <v>399371600.33900011</v>
      </c>
    </row>
    <row r="22" spans="1:8">
      <c r="A22" s="284">
        <v>15</v>
      </c>
      <c r="B22" s="290" t="s">
        <v>108</v>
      </c>
      <c r="C22" s="377">
        <f>+SUM(C8:C16)+SUM(C18:C21)</f>
        <v>574317989.34418035</v>
      </c>
      <c r="D22" s="377">
        <f t="shared" ref="D22:G22" si="1">+SUM(D8:D16)+SUM(D18:D21)</f>
        <v>613076406.1372329</v>
      </c>
      <c r="E22" s="377">
        <f t="shared" si="1"/>
        <v>1373689819.333746</v>
      </c>
      <c r="F22" s="377">
        <f t="shared" si="1"/>
        <v>579294929.94099987</v>
      </c>
      <c r="G22" s="377">
        <f t="shared" si="1"/>
        <v>158864356.79200006</v>
      </c>
      <c r="H22" s="377">
        <f>+SUM(H8:H16)+SUM(H18:H21)</f>
        <v>3299243501.5481596</v>
      </c>
    </row>
    <row r="26" spans="1:8" ht="38.25">
      <c r="B26" s="317"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5" zoomScaleNormal="75" workbookViewId="0">
      <selection activeCell="D18" sqref="D18"/>
    </sheetView>
  </sheetViews>
  <sheetFormatPr defaultColWidth="9.140625" defaultRowHeight="12.75"/>
  <cols>
    <col min="1" max="1" width="11.85546875" style="318" bestFit="1" customWidth="1"/>
    <col min="2" max="2" width="85.42578125" style="288" customWidth="1"/>
    <col min="3" max="3" width="22.42578125" style="288" customWidth="1"/>
    <col min="4" max="4" width="23.5703125" style="288" customWidth="1"/>
    <col min="5" max="8" width="22.140625" style="288" customWidth="1"/>
    <col min="9" max="9" width="24" style="288" customWidth="1"/>
    <col min="10" max="16384" width="9.140625" style="288"/>
  </cols>
  <sheetData>
    <row r="1" spans="1:9" ht="13.5">
      <c r="A1" s="279" t="s">
        <v>30</v>
      </c>
      <c r="B1" s="3" t="str">
        <f>'Info '!C2</f>
        <v>JSC "Liberty Bank"</v>
      </c>
    </row>
    <row r="2" spans="1:9" ht="13.5">
      <c r="A2" s="280" t="s">
        <v>31</v>
      </c>
      <c r="B2" s="358">
        <f>'1. key ratios '!B2</f>
        <v>44742</v>
      </c>
    </row>
    <row r="3" spans="1:9">
      <c r="A3" s="281" t="s">
        <v>551</v>
      </c>
    </row>
    <row r="4" spans="1:9">
      <c r="C4" s="319" t="s">
        <v>0</v>
      </c>
      <c r="D4" s="319" t="s">
        <v>1</v>
      </c>
      <c r="E4" s="319" t="s">
        <v>2</v>
      </c>
      <c r="F4" s="319" t="s">
        <v>3</v>
      </c>
      <c r="G4" s="319" t="s">
        <v>4</v>
      </c>
      <c r="H4" s="319" t="s">
        <v>5</v>
      </c>
      <c r="I4" s="319" t="s">
        <v>8</v>
      </c>
    </row>
    <row r="5" spans="1:9" ht="44.25" customHeight="1">
      <c r="A5" s="779" t="s">
        <v>552</v>
      </c>
      <c r="B5" s="780"/>
      <c r="C5" s="793" t="s">
        <v>553</v>
      </c>
      <c r="D5" s="793"/>
      <c r="E5" s="793" t="s">
        <v>554</v>
      </c>
      <c r="F5" s="793" t="s">
        <v>555</v>
      </c>
      <c r="G5" s="791" t="s">
        <v>556</v>
      </c>
      <c r="H5" s="791" t="s">
        <v>557</v>
      </c>
      <c r="I5" s="320" t="s">
        <v>558</v>
      </c>
    </row>
    <row r="6" spans="1:9" ht="60" customHeight="1">
      <c r="A6" s="783"/>
      <c r="B6" s="784"/>
      <c r="C6" s="308" t="s">
        <v>559</v>
      </c>
      <c r="D6" s="308" t="s">
        <v>560</v>
      </c>
      <c r="E6" s="793"/>
      <c r="F6" s="793"/>
      <c r="G6" s="792"/>
      <c r="H6" s="792"/>
      <c r="I6" s="320" t="s">
        <v>561</v>
      </c>
    </row>
    <row r="7" spans="1:9">
      <c r="A7" s="286">
        <v>1</v>
      </c>
      <c r="B7" s="282" t="s">
        <v>95</v>
      </c>
      <c r="C7" s="720">
        <v>0</v>
      </c>
      <c r="D7" s="720">
        <v>343872430.01816201</v>
      </c>
      <c r="E7" s="376">
        <v>0</v>
      </c>
      <c r="F7" s="376">
        <v>0</v>
      </c>
      <c r="G7" s="376">
        <v>0</v>
      </c>
      <c r="H7" s="720">
        <v>0</v>
      </c>
      <c r="I7" s="722">
        <f t="shared" ref="I7:I23" si="0">C7+D7-E7-F7-G7</f>
        <v>343872430.01816201</v>
      </c>
    </row>
    <row r="8" spans="1:9">
      <c r="A8" s="286">
        <v>2</v>
      </c>
      <c r="B8" s="282" t="s">
        <v>96</v>
      </c>
      <c r="C8" s="720">
        <v>0</v>
      </c>
      <c r="D8" s="720">
        <v>0</v>
      </c>
      <c r="E8" s="376">
        <v>0</v>
      </c>
      <c r="F8" s="376">
        <v>0</v>
      </c>
      <c r="G8" s="376">
        <v>0</v>
      </c>
      <c r="H8" s="720">
        <v>0</v>
      </c>
      <c r="I8" s="722">
        <f t="shared" si="0"/>
        <v>0</v>
      </c>
    </row>
    <row r="9" spans="1:9">
      <c r="A9" s="286">
        <v>3</v>
      </c>
      <c r="B9" s="282" t="s">
        <v>268</v>
      </c>
      <c r="C9" s="720">
        <v>0</v>
      </c>
      <c r="D9" s="720">
        <v>0</v>
      </c>
      <c r="E9" s="376">
        <v>0</v>
      </c>
      <c r="F9" s="376">
        <v>0</v>
      </c>
      <c r="G9" s="376">
        <v>0</v>
      </c>
      <c r="H9" s="720">
        <v>0</v>
      </c>
      <c r="I9" s="722">
        <f t="shared" si="0"/>
        <v>0</v>
      </c>
    </row>
    <row r="10" spans="1:9">
      <c r="A10" s="286">
        <v>4</v>
      </c>
      <c r="B10" s="282" t="s">
        <v>97</v>
      </c>
      <c r="C10" s="720">
        <v>0</v>
      </c>
      <c r="D10" s="720">
        <v>462852.33</v>
      </c>
      <c r="E10" s="376">
        <v>0</v>
      </c>
      <c r="F10" s="376">
        <v>0</v>
      </c>
      <c r="G10" s="376">
        <v>0</v>
      </c>
      <c r="H10" s="720">
        <v>0</v>
      </c>
      <c r="I10" s="722">
        <f t="shared" si="0"/>
        <v>462852.33</v>
      </c>
    </row>
    <row r="11" spans="1:9">
      <c r="A11" s="286">
        <v>5</v>
      </c>
      <c r="B11" s="282" t="s">
        <v>98</v>
      </c>
      <c r="C11" s="720">
        <v>0</v>
      </c>
      <c r="D11" s="720">
        <v>978954.23999999999</v>
      </c>
      <c r="E11" s="376">
        <v>0</v>
      </c>
      <c r="F11" s="376">
        <v>0</v>
      </c>
      <c r="G11" s="376">
        <v>0</v>
      </c>
      <c r="H11" s="720">
        <v>0</v>
      </c>
      <c r="I11" s="722">
        <f t="shared" si="0"/>
        <v>978954.23999999999</v>
      </c>
    </row>
    <row r="12" spans="1:9">
      <c r="A12" s="286">
        <v>6</v>
      </c>
      <c r="B12" s="282" t="s">
        <v>99</v>
      </c>
      <c r="C12" s="720">
        <v>0</v>
      </c>
      <c r="D12" s="720">
        <v>232439823.43910387</v>
      </c>
      <c r="E12" s="376">
        <v>0</v>
      </c>
      <c r="F12" s="376">
        <v>0</v>
      </c>
      <c r="G12" s="376">
        <v>0</v>
      </c>
      <c r="H12" s="720">
        <v>0</v>
      </c>
      <c r="I12" s="722">
        <f t="shared" si="0"/>
        <v>232439823.43910387</v>
      </c>
    </row>
    <row r="13" spans="1:9">
      <c r="A13" s="286">
        <v>7</v>
      </c>
      <c r="B13" s="282" t="s">
        <v>100</v>
      </c>
      <c r="C13" s="720">
        <v>15622068.690000001</v>
      </c>
      <c r="D13" s="720">
        <v>435178332.45583063</v>
      </c>
      <c r="E13" s="376">
        <v>8796814.511052411</v>
      </c>
      <c r="F13" s="376">
        <v>7241896.8401881866</v>
      </c>
      <c r="G13" s="376">
        <v>0</v>
      </c>
      <c r="H13" s="720">
        <v>0</v>
      </c>
      <c r="I13" s="722">
        <f t="shared" si="0"/>
        <v>434761689.79459</v>
      </c>
    </row>
    <row r="14" spans="1:9">
      <c r="A14" s="286">
        <v>8</v>
      </c>
      <c r="B14" s="282" t="s">
        <v>101</v>
      </c>
      <c r="C14" s="720">
        <v>89571017.104285643</v>
      </c>
      <c r="D14" s="720">
        <v>1222978659.0714839</v>
      </c>
      <c r="E14" s="376">
        <v>71342492.513051495</v>
      </c>
      <c r="F14" s="376">
        <v>22752659.099239491</v>
      </c>
      <c r="G14" s="376">
        <v>0</v>
      </c>
      <c r="H14" s="720">
        <v>22559722.589999732</v>
      </c>
      <c r="I14" s="722">
        <f t="shared" si="0"/>
        <v>1218454524.5634785</v>
      </c>
    </row>
    <row r="15" spans="1:9">
      <c r="A15" s="286">
        <v>9</v>
      </c>
      <c r="B15" s="282" t="s">
        <v>102</v>
      </c>
      <c r="C15" s="720">
        <v>13767793.585714286</v>
      </c>
      <c r="D15" s="720">
        <v>337087826.313784</v>
      </c>
      <c r="E15" s="376">
        <v>6480818.580896114</v>
      </c>
      <c r="F15" s="376">
        <v>6405982.9899873408</v>
      </c>
      <c r="G15" s="376">
        <v>0</v>
      </c>
      <c r="H15" s="720">
        <v>5138.9799999999996</v>
      </c>
      <c r="I15" s="722">
        <f t="shared" si="0"/>
        <v>337968818.32861483</v>
      </c>
    </row>
    <row r="16" spans="1:9">
      <c r="A16" s="286">
        <v>10</v>
      </c>
      <c r="B16" s="316" t="s">
        <v>562</v>
      </c>
      <c r="C16" s="720">
        <v>63852603.420000017</v>
      </c>
      <c r="D16" s="720">
        <v>1600654.1400000004</v>
      </c>
      <c r="E16" s="376">
        <v>56525476.189999908</v>
      </c>
      <c r="F16" s="376">
        <v>27749.157999999992</v>
      </c>
      <c r="G16" s="376">
        <v>0</v>
      </c>
      <c r="H16" s="720">
        <v>22390225.759999745</v>
      </c>
      <c r="I16" s="722">
        <f t="shared" si="0"/>
        <v>8900032.2120001093</v>
      </c>
    </row>
    <row r="17" spans="1:9">
      <c r="A17" s="286">
        <v>11</v>
      </c>
      <c r="B17" s="282" t="s">
        <v>104</v>
      </c>
      <c r="C17" s="720">
        <v>567785.0299999998</v>
      </c>
      <c r="D17" s="720">
        <v>294503322.76591444</v>
      </c>
      <c r="E17" s="376">
        <v>538838.26999999979</v>
      </c>
      <c r="F17" s="376">
        <v>5773992.7105844617</v>
      </c>
      <c r="G17" s="376">
        <v>0</v>
      </c>
      <c r="H17" s="720">
        <v>0</v>
      </c>
      <c r="I17" s="722">
        <f t="shared" si="0"/>
        <v>288758276.81532997</v>
      </c>
    </row>
    <row r="18" spans="1:9">
      <c r="A18" s="286">
        <v>12</v>
      </c>
      <c r="B18" s="282" t="s">
        <v>105</v>
      </c>
      <c r="C18" s="720">
        <v>0</v>
      </c>
      <c r="D18" s="720">
        <v>0</v>
      </c>
      <c r="E18" s="376">
        <v>0</v>
      </c>
      <c r="F18" s="376">
        <v>0</v>
      </c>
      <c r="G18" s="376">
        <v>0</v>
      </c>
      <c r="H18" s="720">
        <v>0</v>
      </c>
      <c r="I18" s="722">
        <f t="shared" si="0"/>
        <v>0</v>
      </c>
    </row>
    <row r="19" spans="1:9">
      <c r="A19" s="286">
        <v>13</v>
      </c>
      <c r="B19" s="282" t="s">
        <v>246</v>
      </c>
      <c r="C19" s="720">
        <v>0</v>
      </c>
      <c r="D19" s="720">
        <v>0</v>
      </c>
      <c r="E19" s="376">
        <v>0</v>
      </c>
      <c r="F19" s="376">
        <v>0</v>
      </c>
      <c r="G19" s="376">
        <v>0</v>
      </c>
      <c r="H19" s="720">
        <v>0</v>
      </c>
      <c r="I19" s="722">
        <f t="shared" si="0"/>
        <v>0</v>
      </c>
    </row>
    <row r="20" spans="1:9">
      <c r="A20" s="286">
        <v>14</v>
      </c>
      <c r="B20" s="282" t="s">
        <v>107</v>
      </c>
      <c r="C20" s="720">
        <v>4047598.284</v>
      </c>
      <c r="D20" s="720">
        <v>494232729.93300003</v>
      </c>
      <c r="E20" s="376">
        <v>8660877.0460000001</v>
      </c>
      <c r="F20" s="376">
        <v>0</v>
      </c>
      <c r="G20" s="376">
        <v>0</v>
      </c>
      <c r="H20" s="720">
        <v>0</v>
      </c>
      <c r="I20" s="722">
        <f t="shared" si="0"/>
        <v>489619451.171</v>
      </c>
    </row>
    <row r="21" spans="1:9" s="321" customFormat="1">
      <c r="A21" s="287">
        <v>15</v>
      </c>
      <c r="B21" s="290" t="s">
        <v>108</v>
      </c>
      <c r="C21" s="721">
        <f>SUM(C7:C15)+SUM(C17:C20)</f>
        <v>123576262.69399992</v>
      </c>
      <c r="D21" s="721">
        <f t="shared" ref="D21:H21" si="1">SUM(D7:D15)+SUM(D17:D20)</f>
        <v>3361734930.5672793</v>
      </c>
      <c r="E21" s="721">
        <f t="shared" si="1"/>
        <v>95819840.921000019</v>
      </c>
      <c r="F21" s="721">
        <f t="shared" si="1"/>
        <v>42174531.639999479</v>
      </c>
      <c r="G21" s="721">
        <f t="shared" si="1"/>
        <v>0</v>
      </c>
      <c r="H21" s="721">
        <f t="shared" si="1"/>
        <v>22564861.569999732</v>
      </c>
      <c r="I21" s="725">
        <f t="shared" si="0"/>
        <v>3347316820.7002797</v>
      </c>
    </row>
    <row r="22" spans="1:9">
      <c r="A22" s="322">
        <v>16</v>
      </c>
      <c r="B22" s="323" t="s">
        <v>563</v>
      </c>
      <c r="C22" s="720">
        <v>118506099.45</v>
      </c>
      <c r="D22" s="720">
        <v>2234966731.2600098</v>
      </c>
      <c r="E22" s="376">
        <v>86165422.915000007</v>
      </c>
      <c r="F22" s="376">
        <v>41939672.639999501</v>
      </c>
      <c r="G22" s="376">
        <v>0</v>
      </c>
      <c r="H22" s="720">
        <v>22564861.569999732</v>
      </c>
      <c r="I22" s="722">
        <f t="shared" si="0"/>
        <v>2225367735.1550102</v>
      </c>
    </row>
    <row r="23" spans="1:9">
      <c r="A23" s="322">
        <v>17</v>
      </c>
      <c r="B23" s="323" t="s">
        <v>564</v>
      </c>
      <c r="C23" s="720"/>
      <c r="D23" s="720">
        <v>244566611.38</v>
      </c>
      <c r="E23" s="376"/>
      <c r="F23" s="376"/>
      <c r="G23" s="376"/>
      <c r="H23" s="720"/>
      <c r="I23" s="722">
        <f t="shared" si="0"/>
        <v>244566611.38</v>
      </c>
    </row>
    <row r="26" spans="1:9" ht="38.25">
      <c r="B26" s="317"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zoomScale="85" zoomScaleNormal="85" workbookViewId="0">
      <selection activeCell="D18" sqref="D18"/>
    </sheetView>
  </sheetViews>
  <sheetFormatPr defaultColWidth="9.140625" defaultRowHeight="12.75"/>
  <cols>
    <col min="1" max="1" width="11" style="288" bestFit="1" customWidth="1"/>
    <col min="2" max="2" width="73.140625" style="288" customWidth="1"/>
    <col min="3" max="8" width="22" style="288" customWidth="1"/>
    <col min="9" max="9" width="24.85546875" style="288" customWidth="1"/>
    <col min="10" max="16384" width="9.140625" style="288"/>
  </cols>
  <sheetData>
    <row r="1" spans="1:9" ht="13.5">
      <c r="A1" s="279" t="s">
        <v>30</v>
      </c>
      <c r="B1" s="3" t="str">
        <f>'Info '!C2</f>
        <v>JSC "Liberty Bank"</v>
      </c>
    </row>
    <row r="2" spans="1:9" ht="13.5">
      <c r="A2" s="280" t="s">
        <v>31</v>
      </c>
      <c r="B2" s="358">
        <f>'1. key ratios '!B2</f>
        <v>44742</v>
      </c>
    </row>
    <row r="3" spans="1:9">
      <c r="A3" s="281" t="s">
        <v>565</v>
      </c>
    </row>
    <row r="4" spans="1:9">
      <c r="C4" s="319" t="s">
        <v>0</v>
      </c>
      <c r="D4" s="319" t="s">
        <v>1</v>
      </c>
      <c r="E4" s="319" t="s">
        <v>2</v>
      </c>
      <c r="F4" s="319" t="s">
        <v>3</v>
      </c>
      <c r="G4" s="319" t="s">
        <v>4</v>
      </c>
      <c r="H4" s="319" t="s">
        <v>5</v>
      </c>
      <c r="I4" s="319" t="s">
        <v>8</v>
      </c>
    </row>
    <row r="5" spans="1:9" ht="46.5" customHeight="1">
      <c r="A5" s="779" t="s">
        <v>706</v>
      </c>
      <c r="B5" s="780"/>
      <c r="C5" s="793" t="s">
        <v>553</v>
      </c>
      <c r="D5" s="793"/>
      <c r="E5" s="793" t="s">
        <v>554</v>
      </c>
      <c r="F5" s="793" t="s">
        <v>555</v>
      </c>
      <c r="G5" s="791" t="s">
        <v>556</v>
      </c>
      <c r="H5" s="791" t="s">
        <v>557</v>
      </c>
      <c r="I5" s="320" t="s">
        <v>558</v>
      </c>
    </row>
    <row r="6" spans="1:9" ht="75" customHeight="1">
      <c r="A6" s="783"/>
      <c r="B6" s="784"/>
      <c r="C6" s="308" t="s">
        <v>559</v>
      </c>
      <c r="D6" s="308" t="s">
        <v>560</v>
      </c>
      <c r="E6" s="793"/>
      <c r="F6" s="793"/>
      <c r="G6" s="792"/>
      <c r="H6" s="792"/>
      <c r="I6" s="320" t="s">
        <v>561</v>
      </c>
    </row>
    <row r="7" spans="1:9">
      <c r="A7" s="285">
        <v>1</v>
      </c>
      <c r="B7" s="289" t="s">
        <v>696</v>
      </c>
      <c r="C7" s="385">
        <v>20647678.539431006</v>
      </c>
      <c r="D7" s="385">
        <v>928042715.05213583</v>
      </c>
      <c r="E7" s="385">
        <v>17325361.554180976</v>
      </c>
      <c r="F7" s="385">
        <v>11361425.571427217</v>
      </c>
      <c r="G7" s="385"/>
      <c r="H7" s="385">
        <v>0</v>
      </c>
      <c r="I7" s="726">
        <f>C7+D7-E7-F7-G7</f>
        <v>920003606.4659586</v>
      </c>
    </row>
    <row r="8" spans="1:9">
      <c r="A8" s="285">
        <v>2</v>
      </c>
      <c r="B8" s="289" t="s">
        <v>566</v>
      </c>
      <c r="C8" s="385">
        <v>0</v>
      </c>
      <c r="D8" s="385">
        <v>257759763.19815189</v>
      </c>
      <c r="E8" s="385">
        <v>0</v>
      </c>
      <c r="F8" s="385">
        <v>504801.89319358004</v>
      </c>
      <c r="G8" s="385"/>
      <c r="H8" s="385">
        <v>0</v>
      </c>
      <c r="I8" s="726">
        <f>C8+D8-E8-F8-G8</f>
        <v>257254961.30495831</v>
      </c>
    </row>
    <row r="9" spans="1:9">
      <c r="A9" s="285">
        <v>3</v>
      </c>
      <c r="B9" s="289" t="s">
        <v>567</v>
      </c>
      <c r="C9" s="385">
        <v>0</v>
      </c>
      <c r="D9" s="385">
        <v>69254718.508436024</v>
      </c>
      <c r="E9" s="385">
        <v>0</v>
      </c>
      <c r="F9" s="385">
        <v>1383538.4701775997</v>
      </c>
      <c r="G9" s="385"/>
      <c r="H9" s="385">
        <v>0</v>
      </c>
      <c r="I9" s="726">
        <f t="shared" ref="I9:I34" si="0">C9+D9-E9-F9-G9</f>
        <v>67871180.038258418</v>
      </c>
    </row>
    <row r="10" spans="1:9">
      <c r="A10" s="285">
        <v>4</v>
      </c>
      <c r="B10" s="289" t="s">
        <v>697</v>
      </c>
      <c r="C10" s="385">
        <v>23546.959999999999</v>
      </c>
      <c r="D10" s="385">
        <v>63621307.368061997</v>
      </c>
      <c r="E10" s="385">
        <v>55793.736025099999</v>
      </c>
      <c r="F10" s="385">
        <v>1262803.15298042</v>
      </c>
      <c r="G10" s="385"/>
      <c r="H10" s="385">
        <v>0</v>
      </c>
      <c r="I10" s="726">
        <f t="shared" si="0"/>
        <v>62326257.439056478</v>
      </c>
    </row>
    <row r="11" spans="1:9">
      <c r="A11" s="285">
        <v>5</v>
      </c>
      <c r="B11" s="289" t="s">
        <v>568</v>
      </c>
      <c r="C11" s="385">
        <v>2942514.6508249999</v>
      </c>
      <c r="D11" s="385">
        <v>71599531.967240006</v>
      </c>
      <c r="E11" s="385">
        <v>2914540.1518422994</v>
      </c>
      <c r="F11" s="385">
        <v>1047566.8896573795</v>
      </c>
      <c r="G11" s="385"/>
      <c r="H11" s="385">
        <v>0</v>
      </c>
      <c r="I11" s="726">
        <f t="shared" si="0"/>
        <v>70579939.576565325</v>
      </c>
    </row>
    <row r="12" spans="1:9">
      <c r="A12" s="285">
        <v>6</v>
      </c>
      <c r="B12" s="289" t="s">
        <v>569</v>
      </c>
      <c r="C12" s="385">
        <v>10428.549999999999</v>
      </c>
      <c r="D12" s="385">
        <v>1888947.603225</v>
      </c>
      <c r="E12" s="385">
        <v>42073.018097500004</v>
      </c>
      <c r="F12" s="385">
        <v>31077.60654456</v>
      </c>
      <c r="G12" s="385"/>
      <c r="H12" s="385">
        <v>0</v>
      </c>
      <c r="I12" s="726">
        <f t="shared" si="0"/>
        <v>1826225.5285829399</v>
      </c>
    </row>
    <row r="13" spans="1:9">
      <c r="A13" s="285">
        <v>7</v>
      </c>
      <c r="B13" s="289" t="s">
        <v>570</v>
      </c>
      <c r="C13" s="385">
        <v>179576.80000000002</v>
      </c>
      <c r="D13" s="385">
        <v>13308910.130007003</v>
      </c>
      <c r="E13" s="385">
        <v>92094.069999999992</v>
      </c>
      <c r="F13" s="385">
        <v>259866.13442672006</v>
      </c>
      <c r="G13" s="385"/>
      <c r="H13" s="385">
        <v>10028.94</v>
      </c>
      <c r="I13" s="726">
        <f t="shared" si="0"/>
        <v>13136526.725580283</v>
      </c>
    </row>
    <row r="14" spans="1:9">
      <c r="A14" s="285">
        <v>8</v>
      </c>
      <c r="B14" s="289" t="s">
        <v>571</v>
      </c>
      <c r="C14" s="385">
        <v>120913.87893199999</v>
      </c>
      <c r="D14" s="385">
        <v>21990212.844660006</v>
      </c>
      <c r="E14" s="385">
        <v>191874.26093200006</v>
      </c>
      <c r="F14" s="385">
        <v>421818.89008728031</v>
      </c>
      <c r="G14" s="385"/>
      <c r="H14" s="385">
        <v>8534.68</v>
      </c>
      <c r="I14" s="726">
        <f t="shared" si="0"/>
        <v>21497433.572572727</v>
      </c>
    </row>
    <row r="15" spans="1:9">
      <c r="A15" s="285">
        <v>9</v>
      </c>
      <c r="B15" s="289" t="s">
        <v>572</v>
      </c>
      <c r="C15" s="385">
        <v>78566.23000000001</v>
      </c>
      <c r="D15" s="385">
        <v>14063884.860493001</v>
      </c>
      <c r="E15" s="385">
        <v>212838.81000000003</v>
      </c>
      <c r="F15" s="385">
        <v>247194.28972910004</v>
      </c>
      <c r="G15" s="385"/>
      <c r="H15" s="385">
        <v>3271.87</v>
      </c>
      <c r="I15" s="726">
        <f t="shared" si="0"/>
        <v>13682417.990763901</v>
      </c>
    </row>
    <row r="16" spans="1:9">
      <c r="A16" s="285">
        <v>10</v>
      </c>
      <c r="B16" s="289" t="s">
        <v>573</v>
      </c>
      <c r="C16" s="385">
        <v>5004.7299999999996</v>
      </c>
      <c r="D16" s="385">
        <v>2722080.0252879998</v>
      </c>
      <c r="E16" s="385">
        <v>17704.876</v>
      </c>
      <c r="F16" s="385">
        <v>51546.802762120002</v>
      </c>
      <c r="G16" s="385"/>
      <c r="H16" s="385">
        <v>3813.81</v>
      </c>
      <c r="I16" s="726">
        <f t="shared" si="0"/>
        <v>2657833.0765258796</v>
      </c>
    </row>
    <row r="17" spans="1:10">
      <c r="A17" s="285">
        <v>11</v>
      </c>
      <c r="B17" s="289" t="s">
        <v>574</v>
      </c>
      <c r="C17" s="385">
        <v>64746.06</v>
      </c>
      <c r="D17" s="385">
        <v>785636.03005499998</v>
      </c>
      <c r="E17" s="385">
        <v>30189.796999999999</v>
      </c>
      <c r="F17" s="385">
        <v>15483.553382299999</v>
      </c>
      <c r="G17" s="385"/>
      <c r="H17" s="385">
        <v>0</v>
      </c>
      <c r="I17" s="726">
        <f t="shared" si="0"/>
        <v>804708.73967270006</v>
      </c>
    </row>
    <row r="18" spans="1:10">
      <c r="A18" s="285">
        <v>12</v>
      </c>
      <c r="B18" s="289" t="s">
        <v>575</v>
      </c>
      <c r="C18" s="385">
        <v>6508630.4764680006</v>
      </c>
      <c r="D18" s="385">
        <v>146681080.48052672</v>
      </c>
      <c r="E18" s="385">
        <v>4337841.9148027003</v>
      </c>
      <c r="F18" s="385">
        <v>2871969.5456419219</v>
      </c>
      <c r="G18" s="385"/>
      <c r="H18" s="385">
        <v>384431.47</v>
      </c>
      <c r="I18" s="726">
        <f t="shared" si="0"/>
        <v>145979899.49655008</v>
      </c>
    </row>
    <row r="19" spans="1:10">
      <c r="A19" s="285">
        <v>13</v>
      </c>
      <c r="B19" s="289" t="s">
        <v>576</v>
      </c>
      <c r="C19" s="385">
        <v>437972.07</v>
      </c>
      <c r="D19" s="385">
        <v>46568905.992881976</v>
      </c>
      <c r="E19" s="385">
        <v>347128.87099999993</v>
      </c>
      <c r="F19" s="385">
        <v>919162.39641948033</v>
      </c>
      <c r="G19" s="385"/>
      <c r="H19" s="385">
        <v>24145.119999999999</v>
      </c>
      <c r="I19" s="726">
        <f t="shared" si="0"/>
        <v>45740586.795462497</v>
      </c>
    </row>
    <row r="20" spans="1:10">
      <c r="A20" s="285">
        <v>14</v>
      </c>
      <c r="B20" s="289" t="s">
        <v>577</v>
      </c>
      <c r="C20" s="385">
        <v>5897131.729681001</v>
      </c>
      <c r="D20" s="385">
        <v>53072720.684583984</v>
      </c>
      <c r="E20" s="385">
        <v>3275452.7377228984</v>
      </c>
      <c r="F20" s="385">
        <v>747116.03863019985</v>
      </c>
      <c r="G20" s="385"/>
      <c r="H20" s="385">
        <v>2847.24</v>
      </c>
      <c r="I20" s="726">
        <f t="shared" si="0"/>
        <v>54947283.637911886</v>
      </c>
    </row>
    <row r="21" spans="1:10">
      <c r="A21" s="285">
        <v>15</v>
      </c>
      <c r="B21" s="289" t="s">
        <v>578</v>
      </c>
      <c r="C21" s="385">
        <v>1185342.4283869998</v>
      </c>
      <c r="D21" s="385">
        <v>15186926.737787997</v>
      </c>
      <c r="E21" s="385">
        <v>604954.81384389999</v>
      </c>
      <c r="F21" s="385">
        <v>284542.4768952601</v>
      </c>
      <c r="G21" s="385"/>
      <c r="H21" s="385">
        <v>2695.73</v>
      </c>
      <c r="I21" s="726">
        <f t="shared" si="0"/>
        <v>15482771.875435837</v>
      </c>
    </row>
    <row r="22" spans="1:10">
      <c r="A22" s="285">
        <v>16</v>
      </c>
      <c r="B22" s="289" t="s">
        <v>579</v>
      </c>
      <c r="C22" s="385">
        <v>0</v>
      </c>
      <c r="D22" s="385">
        <v>17995737.180328</v>
      </c>
      <c r="E22" s="385">
        <v>0</v>
      </c>
      <c r="F22" s="385">
        <v>358991.71927723999</v>
      </c>
      <c r="G22" s="385"/>
      <c r="H22" s="385">
        <v>0</v>
      </c>
      <c r="I22" s="726">
        <f t="shared" si="0"/>
        <v>17636745.46105076</v>
      </c>
    </row>
    <row r="23" spans="1:10">
      <c r="A23" s="285">
        <v>17</v>
      </c>
      <c r="B23" s="289" t="s">
        <v>700</v>
      </c>
      <c r="C23" s="385">
        <v>0</v>
      </c>
      <c r="D23" s="385">
        <v>1157357.749998</v>
      </c>
      <c r="E23" s="385">
        <v>0</v>
      </c>
      <c r="F23" s="385">
        <v>23054.563665960002</v>
      </c>
      <c r="G23" s="385"/>
      <c r="H23" s="385">
        <v>0</v>
      </c>
      <c r="I23" s="726">
        <f t="shared" si="0"/>
        <v>1134303.18633204</v>
      </c>
    </row>
    <row r="24" spans="1:10">
      <c r="A24" s="285">
        <v>18</v>
      </c>
      <c r="B24" s="289" t="s">
        <v>580</v>
      </c>
      <c r="C24" s="385">
        <v>0</v>
      </c>
      <c r="D24" s="385">
        <v>62212671.427624993</v>
      </c>
      <c r="E24" s="385">
        <v>0</v>
      </c>
      <c r="F24" s="385">
        <v>1238785.2329985201</v>
      </c>
      <c r="G24" s="385"/>
      <c r="H24" s="385">
        <v>0</v>
      </c>
      <c r="I24" s="726">
        <f t="shared" si="0"/>
        <v>60973886.194626473</v>
      </c>
    </row>
    <row r="25" spans="1:10">
      <c r="A25" s="285">
        <v>19</v>
      </c>
      <c r="B25" s="289" t="s">
        <v>581</v>
      </c>
      <c r="C25" s="385">
        <v>257289.31361400001</v>
      </c>
      <c r="D25" s="385">
        <v>373768.78594799998</v>
      </c>
      <c r="E25" s="385">
        <v>259574.45896740002</v>
      </c>
      <c r="F25" s="385">
        <v>6998.6886789600003</v>
      </c>
      <c r="G25" s="385"/>
      <c r="H25" s="385">
        <v>0</v>
      </c>
      <c r="I25" s="726">
        <f t="shared" si="0"/>
        <v>364484.95191563998</v>
      </c>
    </row>
    <row r="26" spans="1:10">
      <c r="A26" s="285">
        <v>20</v>
      </c>
      <c r="B26" s="289" t="s">
        <v>699</v>
      </c>
      <c r="C26" s="385">
        <v>14666406.966316001</v>
      </c>
      <c r="D26" s="385">
        <v>18620275.545054</v>
      </c>
      <c r="E26" s="385">
        <v>4406665.9290072005</v>
      </c>
      <c r="F26" s="385">
        <v>369699.92643915996</v>
      </c>
      <c r="G26" s="385"/>
      <c r="H26" s="385">
        <v>0</v>
      </c>
      <c r="I26" s="726">
        <f t="shared" si="0"/>
        <v>28510316.655923642</v>
      </c>
      <c r="J26" s="291"/>
    </row>
    <row r="27" spans="1:10">
      <c r="A27" s="285">
        <v>21</v>
      </c>
      <c r="B27" s="289" t="s">
        <v>582</v>
      </c>
      <c r="C27" s="385">
        <v>0</v>
      </c>
      <c r="D27" s="385">
        <v>10068692.986675004</v>
      </c>
      <c r="E27" s="385">
        <v>1988.059</v>
      </c>
      <c r="F27" s="385">
        <v>197737.06380877996</v>
      </c>
      <c r="G27" s="385"/>
      <c r="H27" s="385">
        <v>0</v>
      </c>
      <c r="I27" s="726">
        <f t="shared" si="0"/>
        <v>9868967.863866223</v>
      </c>
      <c r="J27" s="291"/>
    </row>
    <row r="28" spans="1:10">
      <c r="A28" s="285">
        <v>22</v>
      </c>
      <c r="B28" s="289" t="s">
        <v>583</v>
      </c>
      <c r="C28" s="385">
        <v>0</v>
      </c>
      <c r="D28" s="385">
        <v>173828.40689899999</v>
      </c>
      <c r="E28" s="385">
        <v>0</v>
      </c>
      <c r="F28" s="385">
        <v>3393.9740209000001</v>
      </c>
      <c r="G28" s="385"/>
      <c r="H28" s="385">
        <v>0</v>
      </c>
      <c r="I28" s="726">
        <f t="shared" si="0"/>
        <v>170434.43287809999</v>
      </c>
      <c r="J28" s="291"/>
    </row>
    <row r="29" spans="1:10">
      <c r="A29" s="285">
        <v>23</v>
      </c>
      <c r="B29" s="289" t="s">
        <v>584</v>
      </c>
      <c r="C29" s="385">
        <v>8430060.856261</v>
      </c>
      <c r="D29" s="385">
        <v>73958413.906133056</v>
      </c>
      <c r="E29" s="385">
        <v>5632090.9284663936</v>
      </c>
      <c r="F29" s="385">
        <v>1298616.6430232399</v>
      </c>
      <c r="G29" s="385"/>
      <c r="H29" s="385">
        <v>488803.06</v>
      </c>
      <c r="I29" s="726">
        <f t="shared" si="0"/>
        <v>75457767.190904424</v>
      </c>
      <c r="J29" s="291"/>
    </row>
    <row r="30" spans="1:10">
      <c r="A30" s="285">
        <v>24</v>
      </c>
      <c r="B30" s="289" t="s">
        <v>698</v>
      </c>
      <c r="C30" s="385">
        <v>12781768.461006995</v>
      </c>
      <c r="D30" s="385">
        <v>369881888.9879775</v>
      </c>
      <c r="E30" s="385">
        <v>10143334.880403107</v>
      </c>
      <c r="F30" s="385">
        <v>6760482.6130054221</v>
      </c>
      <c r="G30" s="385"/>
      <c r="H30" s="385">
        <v>1973096.98</v>
      </c>
      <c r="I30" s="726">
        <f t="shared" si="0"/>
        <v>365759839.955576</v>
      </c>
      <c r="J30" s="291"/>
    </row>
    <row r="31" spans="1:10">
      <c r="A31" s="285">
        <v>25</v>
      </c>
      <c r="B31" s="289" t="s">
        <v>585</v>
      </c>
      <c r="C31" s="385">
        <v>447551.31556800008</v>
      </c>
      <c r="D31" s="385">
        <v>7067316.7046596417</v>
      </c>
      <c r="E31" s="385">
        <v>365424.25856800005</v>
      </c>
      <c r="F31" s="385">
        <v>133726.88474051279</v>
      </c>
      <c r="G31" s="385"/>
      <c r="H31" s="385">
        <v>224042.67</v>
      </c>
      <c r="I31" s="726">
        <f t="shared" si="0"/>
        <v>7015716.8769191289</v>
      </c>
      <c r="J31" s="291"/>
    </row>
    <row r="32" spans="1:10">
      <c r="A32" s="285">
        <v>26</v>
      </c>
      <c r="B32" s="289" t="s">
        <v>695</v>
      </c>
      <c r="C32" s="385">
        <v>43820969.49265305</v>
      </c>
      <c r="D32" s="385">
        <v>543221684.44665074</v>
      </c>
      <c r="E32" s="385">
        <v>35908495.745817028</v>
      </c>
      <c r="F32" s="385">
        <v>10138270.473877974</v>
      </c>
      <c r="G32" s="385"/>
      <c r="H32" s="385">
        <v>19439150</v>
      </c>
      <c r="I32" s="726">
        <f t="shared" si="0"/>
        <v>540995887.71960866</v>
      </c>
      <c r="J32" s="291"/>
    </row>
    <row r="33" spans="1:10">
      <c r="A33" s="285">
        <v>27</v>
      </c>
      <c r="B33" s="285" t="s">
        <v>586</v>
      </c>
      <c r="C33" s="385">
        <v>5070163.1848568637</v>
      </c>
      <c r="D33" s="385">
        <v>550455952.95579696</v>
      </c>
      <c r="E33" s="385">
        <v>9654418.049323516</v>
      </c>
      <c r="F33" s="385">
        <v>234860.14450766868</v>
      </c>
      <c r="G33" s="385">
        <v>0</v>
      </c>
      <c r="H33" s="385">
        <v>-2.6822090148925781E-7</v>
      </c>
      <c r="I33" s="726">
        <f t="shared" si="0"/>
        <v>545636837.94682264</v>
      </c>
      <c r="J33" s="291"/>
    </row>
    <row r="34" spans="1:10">
      <c r="A34" s="285">
        <v>28</v>
      </c>
      <c r="B34" s="290" t="s">
        <v>108</v>
      </c>
      <c r="C34" s="724">
        <f>SUM(C7:C33)</f>
        <v>123576262.69399992</v>
      </c>
      <c r="D34" s="724">
        <f t="shared" ref="D34:H34" si="1">SUM(D7:D33)</f>
        <v>3361734930.5672798</v>
      </c>
      <c r="E34" s="724">
        <f t="shared" si="1"/>
        <v>95819840.921000019</v>
      </c>
      <c r="F34" s="724">
        <f t="shared" si="1"/>
        <v>42174531.639999479</v>
      </c>
      <c r="G34" s="724">
        <f t="shared" si="1"/>
        <v>0</v>
      </c>
      <c r="H34" s="724">
        <f t="shared" si="1"/>
        <v>22564861.569999732</v>
      </c>
      <c r="I34" s="727">
        <f t="shared" si="0"/>
        <v>3347316820.7002802</v>
      </c>
      <c r="J34" s="291"/>
    </row>
    <row r="35" spans="1:10">
      <c r="A35" s="291"/>
      <c r="B35" s="291"/>
      <c r="C35" s="291"/>
      <c r="D35" s="291"/>
      <c r="E35" s="291"/>
      <c r="F35" s="291"/>
      <c r="G35" s="291"/>
      <c r="H35" s="291"/>
      <c r="I35" s="291"/>
      <c r="J35" s="291"/>
    </row>
    <row r="36" spans="1:10">
      <c r="A36" s="291"/>
      <c r="B36" s="324"/>
      <c r="C36" s="291"/>
      <c r="D36" s="291"/>
      <c r="E36" s="291"/>
      <c r="F36" s="291"/>
      <c r="G36" s="291"/>
      <c r="H36" s="291"/>
      <c r="I36" s="291"/>
      <c r="J36" s="291"/>
    </row>
    <row r="37" spans="1:10">
      <c r="A37" s="291"/>
      <c r="B37" s="291"/>
      <c r="C37" s="291"/>
      <c r="D37" s="291"/>
      <c r="E37" s="291"/>
      <c r="F37" s="291"/>
      <c r="G37" s="291"/>
      <c r="H37" s="291"/>
      <c r="I37" s="291"/>
      <c r="J37" s="291"/>
    </row>
    <row r="38" spans="1:10">
      <c r="A38" s="291"/>
      <c r="B38" s="291"/>
      <c r="C38" s="291"/>
      <c r="D38" s="291"/>
      <c r="E38" s="291"/>
      <c r="F38" s="291"/>
      <c r="G38" s="291"/>
      <c r="H38" s="291"/>
      <c r="I38" s="291"/>
      <c r="J38" s="291"/>
    </row>
    <row r="39" spans="1:10">
      <c r="A39" s="291"/>
      <c r="B39" s="291"/>
      <c r="C39" s="291"/>
      <c r="D39" s="291"/>
      <c r="E39" s="291"/>
      <c r="F39" s="291"/>
      <c r="G39" s="291"/>
      <c r="H39" s="291"/>
      <c r="I39" s="291"/>
      <c r="J39" s="291"/>
    </row>
    <row r="40" spans="1:10">
      <c r="A40" s="291"/>
      <c r="B40" s="291"/>
      <c r="C40" s="291"/>
      <c r="D40" s="291"/>
      <c r="E40" s="291"/>
      <c r="F40" s="291"/>
      <c r="G40" s="291"/>
      <c r="H40" s="291"/>
      <c r="I40" s="291"/>
      <c r="J40" s="291"/>
    </row>
    <row r="41" spans="1:10">
      <c r="A41" s="291"/>
      <c r="B41" s="291"/>
      <c r="C41" s="291"/>
      <c r="D41" s="291"/>
      <c r="E41" s="291"/>
      <c r="F41" s="291"/>
      <c r="G41" s="291"/>
      <c r="H41" s="291"/>
      <c r="I41" s="291"/>
      <c r="J41" s="291"/>
    </row>
    <row r="42" spans="1:10">
      <c r="A42" s="325"/>
      <c r="B42" s="325"/>
      <c r="C42" s="291"/>
      <c r="D42" s="291"/>
      <c r="E42" s="291"/>
      <c r="F42" s="291"/>
      <c r="G42" s="291"/>
      <c r="H42" s="291"/>
      <c r="I42" s="291"/>
      <c r="J42" s="291"/>
    </row>
    <row r="43" spans="1:10">
      <c r="A43" s="325"/>
      <c r="B43" s="325"/>
      <c r="C43" s="291"/>
      <c r="D43" s="291"/>
      <c r="E43" s="291"/>
      <c r="F43" s="291"/>
      <c r="G43" s="291"/>
      <c r="H43" s="291"/>
      <c r="I43" s="291"/>
      <c r="J43" s="291"/>
    </row>
    <row r="44" spans="1:10">
      <c r="A44" s="291"/>
      <c r="B44" s="291"/>
      <c r="C44" s="291"/>
      <c r="D44" s="291"/>
      <c r="E44" s="291"/>
      <c r="F44" s="291"/>
      <c r="G44" s="291"/>
      <c r="H44" s="291"/>
      <c r="I44" s="291"/>
      <c r="J44" s="291"/>
    </row>
    <row r="45" spans="1:10">
      <c r="A45" s="291"/>
      <c r="B45" s="291"/>
      <c r="C45" s="291"/>
      <c r="D45" s="291"/>
      <c r="E45" s="291"/>
      <c r="F45" s="291"/>
      <c r="G45" s="291"/>
      <c r="H45" s="291"/>
      <c r="I45" s="291"/>
      <c r="J45" s="291"/>
    </row>
    <row r="46" spans="1:10">
      <c r="A46" s="291"/>
      <c r="B46" s="291"/>
      <c r="C46" s="291"/>
      <c r="D46" s="291"/>
      <c r="E46" s="291"/>
      <c r="F46" s="291"/>
      <c r="G46" s="291"/>
      <c r="H46" s="291"/>
      <c r="I46" s="291"/>
      <c r="J46" s="291"/>
    </row>
    <row r="47" spans="1:10">
      <c r="A47" s="291"/>
      <c r="B47" s="291"/>
      <c r="C47" s="291"/>
      <c r="D47" s="291"/>
      <c r="E47" s="291"/>
      <c r="F47" s="291"/>
      <c r="G47" s="291"/>
      <c r="H47" s="291"/>
      <c r="I47" s="291"/>
      <c r="J47" s="291"/>
    </row>
    <row r="48" spans="1:10">
      <c r="C48" s="291"/>
      <c r="D48" s="291"/>
      <c r="E48" s="291"/>
      <c r="F48" s="291"/>
      <c r="G48" s="291"/>
      <c r="H48" s="291"/>
      <c r="I48" s="291"/>
    </row>
    <row r="49" spans="3:9">
      <c r="C49" s="291"/>
      <c r="D49" s="291"/>
      <c r="E49" s="291"/>
      <c r="F49" s="291"/>
      <c r="G49" s="291"/>
      <c r="H49" s="291"/>
      <c r="I49" s="291"/>
    </row>
    <row r="50" spans="3:9">
      <c r="C50" s="291"/>
      <c r="D50" s="291"/>
      <c r="E50" s="291"/>
      <c r="F50" s="291"/>
      <c r="G50" s="291"/>
      <c r="H50" s="291"/>
      <c r="I50" s="291"/>
    </row>
    <row r="51" spans="3:9">
      <c r="C51" s="291"/>
      <c r="D51" s="291"/>
      <c r="E51" s="291"/>
      <c r="F51" s="291"/>
      <c r="G51" s="291"/>
      <c r="H51" s="291"/>
      <c r="I51" s="291"/>
    </row>
    <row r="52" spans="3:9">
      <c r="C52" s="291"/>
      <c r="D52" s="291"/>
      <c r="E52" s="291"/>
      <c r="F52" s="291"/>
      <c r="G52" s="291"/>
      <c r="H52" s="291"/>
      <c r="I52" s="291"/>
    </row>
    <row r="53" spans="3:9">
      <c r="C53" s="291"/>
      <c r="D53" s="291"/>
      <c r="E53" s="291"/>
      <c r="F53" s="291"/>
      <c r="G53" s="291"/>
      <c r="H53" s="291"/>
      <c r="I53" s="291"/>
    </row>
    <row r="54" spans="3:9">
      <c r="C54" s="291"/>
      <c r="D54" s="291"/>
      <c r="E54" s="291"/>
      <c r="F54" s="291"/>
      <c r="G54" s="291"/>
      <c r="H54" s="291"/>
      <c r="I54" s="291"/>
    </row>
    <row r="55" spans="3:9">
      <c r="C55" s="291"/>
      <c r="D55" s="291"/>
      <c r="E55" s="291"/>
      <c r="F55" s="291"/>
      <c r="G55" s="291"/>
      <c r="H55" s="291"/>
      <c r="I55" s="291"/>
    </row>
    <row r="56" spans="3:9">
      <c r="C56" s="291"/>
      <c r="D56" s="291"/>
      <c r="E56" s="291"/>
      <c r="F56" s="291"/>
      <c r="G56" s="291"/>
      <c r="H56" s="291"/>
      <c r="I56" s="291"/>
    </row>
    <row r="57" spans="3:9">
      <c r="C57" s="291"/>
      <c r="D57" s="291"/>
      <c r="E57" s="291"/>
      <c r="F57" s="291"/>
      <c r="G57" s="291"/>
      <c r="H57" s="291"/>
      <c r="I57" s="291"/>
    </row>
    <row r="58" spans="3:9">
      <c r="C58" s="291"/>
      <c r="D58" s="291"/>
      <c r="E58" s="291"/>
      <c r="F58" s="291"/>
      <c r="G58" s="291"/>
      <c r="H58" s="291"/>
      <c r="I58" s="291"/>
    </row>
    <row r="59" spans="3:9">
      <c r="C59" s="291"/>
      <c r="D59" s="291"/>
      <c r="E59" s="291"/>
      <c r="F59" s="291"/>
      <c r="G59" s="291"/>
      <c r="H59" s="291"/>
      <c r="I59" s="291"/>
    </row>
    <row r="60" spans="3:9">
      <c r="C60" s="291"/>
      <c r="D60" s="291"/>
      <c r="E60" s="291"/>
      <c r="F60" s="291"/>
      <c r="G60" s="291"/>
      <c r="H60" s="291"/>
      <c r="I60" s="291"/>
    </row>
    <row r="61" spans="3:9">
      <c r="C61" s="291"/>
      <c r="D61" s="291"/>
      <c r="E61" s="291"/>
      <c r="F61" s="291"/>
      <c r="G61" s="291"/>
      <c r="H61" s="291"/>
      <c r="I61" s="291"/>
    </row>
    <row r="62" spans="3:9">
      <c r="C62" s="291"/>
      <c r="D62" s="291"/>
      <c r="E62" s="291"/>
      <c r="F62" s="291"/>
      <c r="G62" s="291"/>
      <c r="H62" s="291"/>
      <c r="I62" s="291"/>
    </row>
    <row r="63" spans="3:9">
      <c r="C63" s="291"/>
      <c r="D63" s="291"/>
      <c r="E63" s="291"/>
      <c r="F63" s="291"/>
      <c r="G63" s="291"/>
      <c r="H63" s="291"/>
      <c r="I63" s="291"/>
    </row>
    <row r="64" spans="3:9">
      <c r="C64" s="291"/>
      <c r="D64" s="291"/>
      <c r="E64" s="291"/>
      <c r="F64" s="291"/>
      <c r="G64" s="291"/>
      <c r="H64" s="291"/>
      <c r="I64" s="291"/>
    </row>
    <row r="65" spans="3:9">
      <c r="C65" s="291"/>
      <c r="D65" s="291"/>
      <c r="E65" s="291"/>
      <c r="F65" s="291"/>
      <c r="G65" s="291"/>
      <c r="H65" s="291"/>
      <c r="I65" s="291"/>
    </row>
    <row r="66" spans="3:9">
      <c r="C66" s="291"/>
      <c r="D66" s="291"/>
      <c r="E66" s="291"/>
      <c r="F66" s="291"/>
      <c r="G66" s="291"/>
      <c r="H66" s="291"/>
      <c r="I66" s="291"/>
    </row>
    <row r="67" spans="3:9">
      <c r="C67" s="291"/>
      <c r="D67" s="291"/>
      <c r="E67" s="291"/>
      <c r="F67" s="291"/>
      <c r="G67" s="291"/>
      <c r="H67" s="291"/>
      <c r="I67" s="291"/>
    </row>
    <row r="68" spans="3:9">
      <c r="C68" s="291"/>
      <c r="D68" s="291"/>
      <c r="E68" s="291"/>
      <c r="F68" s="291"/>
      <c r="G68" s="291"/>
      <c r="H68" s="291"/>
      <c r="I68" s="291"/>
    </row>
    <row r="69" spans="3:9">
      <c r="C69" s="291"/>
      <c r="D69" s="291"/>
      <c r="E69" s="291"/>
      <c r="F69" s="291"/>
      <c r="G69" s="291"/>
      <c r="H69" s="291"/>
      <c r="I69" s="291"/>
    </row>
    <row r="70" spans="3:9">
      <c r="C70" s="291"/>
      <c r="D70" s="291"/>
      <c r="E70" s="291"/>
      <c r="F70" s="291"/>
      <c r="G70" s="291"/>
      <c r="H70" s="291"/>
      <c r="I70" s="291"/>
    </row>
    <row r="71" spans="3:9">
      <c r="C71" s="291"/>
      <c r="D71" s="291"/>
      <c r="E71" s="291"/>
      <c r="F71" s="291"/>
      <c r="G71" s="291"/>
      <c r="H71" s="291"/>
      <c r="I71" s="291"/>
    </row>
    <row r="72" spans="3:9">
      <c r="C72" s="291"/>
      <c r="D72" s="291"/>
      <c r="E72" s="291"/>
      <c r="F72" s="291"/>
      <c r="G72" s="291"/>
      <c r="H72" s="291"/>
      <c r="I72" s="291"/>
    </row>
    <row r="73" spans="3:9">
      <c r="C73" s="291"/>
      <c r="D73" s="291"/>
      <c r="E73" s="291"/>
      <c r="F73" s="291"/>
      <c r="G73" s="291"/>
      <c r="H73" s="291"/>
      <c r="I73" s="291"/>
    </row>
    <row r="74" spans="3:9">
      <c r="C74" s="291"/>
      <c r="D74" s="291"/>
      <c r="E74" s="291"/>
      <c r="F74" s="291"/>
      <c r="G74" s="291"/>
      <c r="H74" s="291"/>
      <c r="I74" s="291"/>
    </row>
    <row r="75" spans="3:9">
      <c r="C75" s="291"/>
      <c r="D75" s="291"/>
      <c r="E75" s="291"/>
      <c r="F75" s="291"/>
      <c r="G75" s="291"/>
      <c r="H75" s="291"/>
      <c r="I75" s="291"/>
    </row>
    <row r="76" spans="3:9">
      <c r="C76" s="291"/>
      <c r="D76" s="291"/>
      <c r="E76" s="291"/>
      <c r="F76" s="291"/>
      <c r="G76" s="291"/>
      <c r="H76" s="291"/>
      <c r="I76" s="291"/>
    </row>
    <row r="77" spans="3:9">
      <c r="C77" s="291"/>
      <c r="D77" s="291"/>
      <c r="E77" s="291"/>
      <c r="F77" s="291"/>
      <c r="G77" s="291"/>
      <c r="H77" s="291"/>
      <c r="I77" s="291"/>
    </row>
    <row r="78" spans="3:9">
      <c r="C78" s="291"/>
      <c r="D78" s="291"/>
      <c r="E78" s="291"/>
      <c r="F78" s="291"/>
      <c r="G78" s="291"/>
      <c r="H78" s="291"/>
      <c r="I78" s="291"/>
    </row>
    <row r="79" spans="3:9">
      <c r="C79" s="291"/>
      <c r="D79" s="291"/>
      <c r="E79" s="291"/>
      <c r="F79" s="291"/>
      <c r="G79" s="291"/>
      <c r="H79" s="291"/>
      <c r="I79" s="291"/>
    </row>
    <row r="80" spans="3:9">
      <c r="C80" s="291"/>
      <c r="D80" s="291"/>
      <c r="E80" s="291"/>
      <c r="F80" s="291"/>
      <c r="G80" s="291"/>
      <c r="H80" s="291"/>
      <c r="I80" s="291"/>
    </row>
    <row r="81" spans="3:9">
      <c r="C81" s="291"/>
      <c r="D81" s="291"/>
      <c r="E81" s="291"/>
      <c r="F81" s="291"/>
      <c r="G81" s="291"/>
      <c r="H81" s="291"/>
      <c r="I81" s="291"/>
    </row>
    <row r="82" spans="3:9">
      <c r="C82" s="291"/>
      <c r="D82" s="291"/>
      <c r="E82" s="291"/>
      <c r="F82" s="291"/>
      <c r="G82" s="291"/>
      <c r="H82" s="291"/>
      <c r="I82" s="291"/>
    </row>
    <row r="83" spans="3:9">
      <c r="C83" s="291"/>
      <c r="D83" s="291"/>
      <c r="E83" s="291"/>
      <c r="F83" s="291"/>
      <c r="G83" s="291"/>
      <c r="H83" s="291"/>
      <c r="I83" s="291"/>
    </row>
    <row r="84" spans="3:9">
      <c r="C84" s="291"/>
      <c r="D84" s="291"/>
      <c r="E84" s="291"/>
      <c r="F84" s="291"/>
      <c r="G84" s="291"/>
      <c r="H84" s="291"/>
      <c r="I84" s="291"/>
    </row>
    <row r="85" spans="3:9">
      <c r="C85" s="291"/>
      <c r="D85" s="291"/>
      <c r="E85" s="291"/>
      <c r="F85" s="291"/>
      <c r="G85" s="291"/>
      <c r="H85" s="291"/>
      <c r="I85" s="291"/>
    </row>
    <row r="86" spans="3:9">
      <c r="C86" s="291"/>
      <c r="D86" s="291"/>
      <c r="E86" s="291"/>
      <c r="F86" s="291"/>
      <c r="G86" s="291"/>
      <c r="H86" s="291"/>
      <c r="I86" s="291"/>
    </row>
    <row r="87" spans="3:9">
      <c r="C87" s="291"/>
      <c r="D87" s="291"/>
      <c r="E87" s="291"/>
      <c r="F87" s="291"/>
      <c r="G87" s="291"/>
      <c r="H87" s="291"/>
      <c r="I87" s="291"/>
    </row>
    <row r="88" spans="3:9">
      <c r="C88" s="291"/>
      <c r="D88" s="291"/>
      <c r="E88" s="291"/>
      <c r="F88" s="291"/>
      <c r="G88" s="291"/>
      <c r="H88" s="291"/>
      <c r="I88" s="291"/>
    </row>
    <row r="89" spans="3:9">
      <c r="C89" s="291"/>
      <c r="D89" s="291"/>
      <c r="E89" s="291"/>
      <c r="F89" s="291"/>
      <c r="G89" s="291"/>
      <c r="H89" s="291"/>
      <c r="I89" s="291"/>
    </row>
    <row r="90" spans="3:9">
      <c r="C90" s="291"/>
      <c r="D90" s="291"/>
      <c r="E90" s="291"/>
      <c r="F90" s="291"/>
      <c r="G90" s="291"/>
      <c r="H90" s="291"/>
      <c r="I90" s="291"/>
    </row>
    <row r="91" spans="3:9">
      <c r="C91" s="291"/>
      <c r="D91" s="291"/>
      <c r="E91" s="291"/>
      <c r="F91" s="291"/>
      <c r="G91" s="291"/>
      <c r="H91" s="291"/>
      <c r="I91" s="291"/>
    </row>
    <row r="92" spans="3:9">
      <c r="C92" s="291"/>
      <c r="D92" s="291"/>
      <c r="E92" s="291"/>
      <c r="F92" s="291"/>
      <c r="G92" s="291"/>
      <c r="H92" s="291"/>
      <c r="I92" s="291"/>
    </row>
    <row r="93" spans="3:9">
      <c r="C93" s="291"/>
      <c r="D93" s="291"/>
      <c r="E93" s="291"/>
      <c r="F93" s="291"/>
      <c r="G93" s="291"/>
      <c r="H93" s="291"/>
      <c r="I93" s="291"/>
    </row>
    <row r="94" spans="3:9">
      <c r="C94" s="291"/>
      <c r="D94" s="291"/>
      <c r="E94" s="291"/>
      <c r="F94" s="291"/>
      <c r="G94" s="291"/>
      <c r="H94" s="291"/>
      <c r="I94" s="291"/>
    </row>
    <row r="95" spans="3:9">
      <c r="C95" s="291"/>
      <c r="D95" s="291"/>
      <c r="E95" s="291"/>
      <c r="F95" s="291"/>
      <c r="G95" s="291"/>
      <c r="H95" s="291"/>
      <c r="I95" s="291"/>
    </row>
    <row r="96" spans="3:9">
      <c r="C96" s="291"/>
      <c r="D96" s="291"/>
      <c r="E96" s="291"/>
      <c r="F96" s="291"/>
      <c r="G96" s="291"/>
      <c r="H96" s="291"/>
      <c r="I96" s="291"/>
    </row>
    <row r="97" spans="3:9">
      <c r="C97" s="291"/>
      <c r="D97" s="291"/>
      <c r="E97" s="291"/>
      <c r="F97" s="291"/>
      <c r="G97" s="291"/>
      <c r="H97" s="291"/>
      <c r="I97" s="291"/>
    </row>
    <row r="98" spans="3:9">
      <c r="C98" s="291"/>
      <c r="D98" s="291"/>
      <c r="E98" s="291"/>
      <c r="F98" s="291"/>
      <c r="G98" s="291"/>
      <c r="H98" s="291"/>
      <c r="I98" s="291"/>
    </row>
    <row r="99" spans="3:9">
      <c r="C99" s="291"/>
      <c r="D99" s="291"/>
      <c r="E99" s="291"/>
      <c r="F99" s="291"/>
      <c r="G99" s="291"/>
      <c r="H99" s="291"/>
      <c r="I99" s="291"/>
    </row>
    <row r="100" spans="3:9">
      <c r="C100" s="291"/>
      <c r="D100" s="291"/>
      <c r="E100" s="291"/>
      <c r="F100" s="291"/>
      <c r="G100" s="291"/>
      <c r="H100" s="291"/>
      <c r="I100" s="29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zoomScaleSheetLayoutView="85" workbookViewId="0">
      <selection activeCell="D18" sqref="D18"/>
    </sheetView>
  </sheetViews>
  <sheetFormatPr defaultColWidth="9.140625" defaultRowHeight="12.75"/>
  <cols>
    <col min="1" max="1" width="11.85546875" style="288" bestFit="1" customWidth="1"/>
    <col min="2" max="2" width="78.7109375" style="288" customWidth="1"/>
    <col min="3" max="4" width="35.5703125" style="288" customWidth="1"/>
    <col min="5" max="16384" width="9.140625" style="288"/>
  </cols>
  <sheetData>
    <row r="1" spans="1:4" ht="13.5">
      <c r="A1" s="279" t="s">
        <v>30</v>
      </c>
      <c r="B1" s="3" t="str">
        <f>'Info '!C2</f>
        <v>JSC "Liberty Bank"</v>
      </c>
    </row>
    <row r="2" spans="1:4" ht="13.5">
      <c r="A2" s="280" t="s">
        <v>31</v>
      </c>
      <c r="B2" s="358">
        <f>'1. key ratios '!B2</f>
        <v>44742</v>
      </c>
    </row>
    <row r="3" spans="1:4">
      <c r="A3" s="281" t="s">
        <v>587</v>
      </c>
    </row>
    <row r="5" spans="1:4" ht="25.5">
      <c r="A5" s="794" t="s">
        <v>588</v>
      </c>
      <c r="B5" s="794"/>
      <c r="C5" s="312" t="s">
        <v>589</v>
      </c>
      <c r="D5" s="312" t="s">
        <v>590</v>
      </c>
    </row>
    <row r="6" spans="1:4">
      <c r="A6" s="292">
        <v>1</v>
      </c>
      <c r="B6" s="293" t="s">
        <v>591</v>
      </c>
      <c r="C6" s="385">
        <v>142759539.56700057</v>
      </c>
      <c r="D6" s="385"/>
    </row>
    <row r="7" spans="1:4">
      <c r="A7" s="294">
        <v>2</v>
      </c>
      <c r="B7" s="293" t="s">
        <v>592</v>
      </c>
      <c r="C7" s="385">
        <v>25113138.041763596</v>
      </c>
      <c r="D7" s="385">
        <f>SUM(D8:D11)</f>
        <v>0</v>
      </c>
    </row>
    <row r="8" spans="1:4">
      <c r="A8" s="295">
        <v>2.1</v>
      </c>
      <c r="B8" s="296" t="s">
        <v>703</v>
      </c>
      <c r="C8" s="385">
        <v>12809643.977145676</v>
      </c>
      <c r="D8" s="385"/>
    </row>
    <row r="9" spans="1:4">
      <c r="A9" s="295">
        <v>2.2000000000000002</v>
      </c>
      <c r="B9" s="296" t="s">
        <v>701</v>
      </c>
      <c r="C9" s="385">
        <v>12299723.820385342</v>
      </c>
      <c r="D9" s="385"/>
    </row>
    <row r="10" spans="1:4">
      <c r="A10" s="295">
        <v>2.2999999999999998</v>
      </c>
      <c r="B10" s="296" t="s">
        <v>593</v>
      </c>
      <c r="C10" s="385">
        <v>3770.2442325808001</v>
      </c>
      <c r="D10" s="385"/>
    </row>
    <row r="11" spans="1:4">
      <c r="A11" s="295">
        <v>2.4</v>
      </c>
      <c r="B11" s="296" t="s">
        <v>594</v>
      </c>
      <c r="C11" s="385">
        <v>0</v>
      </c>
      <c r="D11" s="385"/>
    </row>
    <row r="12" spans="1:4">
      <c r="A12" s="292">
        <v>3</v>
      </c>
      <c r="B12" s="293" t="s">
        <v>595</v>
      </c>
      <c r="C12" s="385">
        <v>39767582.245624937</v>
      </c>
      <c r="D12" s="385">
        <f>SUM(D13:D18)</f>
        <v>0</v>
      </c>
    </row>
    <row r="13" spans="1:4">
      <c r="A13" s="295">
        <v>3.1</v>
      </c>
      <c r="B13" s="296" t="s">
        <v>596</v>
      </c>
      <c r="C13" s="385">
        <v>22564861.569999933</v>
      </c>
      <c r="D13" s="385"/>
    </row>
    <row r="14" spans="1:4">
      <c r="A14" s="295">
        <v>3.2</v>
      </c>
      <c r="B14" s="296" t="s">
        <v>597</v>
      </c>
      <c r="C14" s="385">
        <v>7160151.272308372</v>
      </c>
      <c r="D14" s="385"/>
    </row>
    <row r="15" spans="1:4">
      <c r="A15" s="295">
        <v>3.3</v>
      </c>
      <c r="B15" s="296" t="s">
        <v>692</v>
      </c>
      <c r="C15" s="385">
        <v>7302700.0078896321</v>
      </c>
      <c r="D15" s="385"/>
    </row>
    <row r="16" spans="1:4">
      <c r="A16" s="295">
        <v>3.4</v>
      </c>
      <c r="B16" s="296" t="s">
        <v>702</v>
      </c>
      <c r="C16" s="385">
        <v>493992.78364277998</v>
      </c>
      <c r="D16" s="385"/>
    </row>
    <row r="17" spans="1:4">
      <c r="A17" s="294">
        <v>3.5</v>
      </c>
      <c r="B17" s="296" t="s">
        <v>598</v>
      </c>
      <c r="C17" s="385">
        <v>2245876.6117842207</v>
      </c>
      <c r="D17" s="385"/>
    </row>
    <row r="18" spans="1:4">
      <c r="A18" s="295">
        <v>3.6</v>
      </c>
      <c r="B18" s="296" t="s">
        <v>599</v>
      </c>
      <c r="C18" s="385">
        <v>0</v>
      </c>
      <c r="D18" s="385"/>
    </row>
    <row r="19" spans="1:4">
      <c r="A19" s="297">
        <v>4</v>
      </c>
      <c r="B19" s="293" t="s">
        <v>600</v>
      </c>
      <c r="C19" s="386">
        <f>C6+C7-C12</f>
        <v>128105095.36313924</v>
      </c>
      <c r="D19" s="386">
        <f>D6+D7-D12</f>
        <v>0</v>
      </c>
    </row>
  </sheetData>
  <mergeCells count="1">
    <mergeCell ref="A5:B5"/>
  </mergeCells>
  <pageMargins left="0.7" right="0.7" top="0.75" bottom="0.75"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D18" sqref="D18"/>
    </sheetView>
  </sheetViews>
  <sheetFormatPr defaultColWidth="9.140625" defaultRowHeight="12.75"/>
  <cols>
    <col min="1" max="1" width="11.85546875" style="288" bestFit="1" customWidth="1"/>
    <col min="2" max="2" width="84" style="288" customWidth="1"/>
    <col min="3" max="3" width="31.5703125" style="288" customWidth="1"/>
    <col min="4" max="4" width="37" style="288" customWidth="1"/>
    <col min="5" max="16384" width="9.140625" style="288"/>
  </cols>
  <sheetData>
    <row r="1" spans="1:4" ht="13.5">
      <c r="A1" s="279" t="s">
        <v>30</v>
      </c>
      <c r="B1" s="3" t="str">
        <f>'Info '!C2</f>
        <v>JSC "Liberty Bank"</v>
      </c>
    </row>
    <row r="2" spans="1:4" ht="13.5">
      <c r="A2" s="280" t="s">
        <v>31</v>
      </c>
      <c r="B2" s="358">
        <f>'1. key ratios '!B2</f>
        <v>44742</v>
      </c>
    </row>
    <row r="3" spans="1:4">
      <c r="A3" s="281" t="s">
        <v>601</v>
      </c>
    </row>
    <row r="4" spans="1:4">
      <c r="A4" s="281"/>
    </row>
    <row r="5" spans="1:4" ht="15" customHeight="1">
      <c r="A5" s="795" t="s">
        <v>704</v>
      </c>
      <c r="B5" s="796"/>
      <c r="C5" s="785" t="s">
        <v>602</v>
      </c>
      <c r="D5" s="799" t="s">
        <v>603</v>
      </c>
    </row>
    <row r="6" spans="1:4">
      <c r="A6" s="797"/>
      <c r="B6" s="798"/>
      <c r="C6" s="788"/>
      <c r="D6" s="799"/>
    </row>
    <row r="7" spans="1:4">
      <c r="A7" s="290">
        <v>1</v>
      </c>
      <c r="B7" s="290" t="s">
        <v>591</v>
      </c>
      <c r="C7" s="385">
        <v>140119499.1137619</v>
      </c>
      <c r="D7" s="338"/>
    </row>
    <row r="8" spans="1:4">
      <c r="A8" s="285">
        <v>2</v>
      </c>
      <c r="B8" s="285" t="s">
        <v>604</v>
      </c>
      <c r="C8" s="385">
        <v>20026226.237364002</v>
      </c>
      <c r="D8" s="338"/>
    </row>
    <row r="9" spans="1:4">
      <c r="A9" s="285">
        <v>3</v>
      </c>
      <c r="B9" s="298" t="s">
        <v>605</v>
      </c>
      <c r="C9" s="385">
        <v>0</v>
      </c>
      <c r="D9" s="338"/>
    </row>
    <row r="10" spans="1:4">
      <c r="A10" s="285">
        <v>4</v>
      </c>
      <c r="B10" s="285" t="s">
        <v>606</v>
      </c>
      <c r="C10" s="385">
        <v>41639625.841983266</v>
      </c>
      <c r="D10" s="338"/>
    </row>
    <row r="11" spans="1:4">
      <c r="A11" s="285">
        <v>5</v>
      </c>
      <c r="B11" s="299" t="s">
        <v>607</v>
      </c>
      <c r="C11" s="385">
        <v>10933403.367184</v>
      </c>
      <c r="D11" s="338"/>
    </row>
    <row r="12" spans="1:4">
      <c r="A12" s="285">
        <v>6</v>
      </c>
      <c r="B12" s="299" t="s">
        <v>608</v>
      </c>
      <c r="C12" s="385">
        <v>15404.119999999999</v>
      </c>
      <c r="D12" s="338"/>
    </row>
    <row r="13" spans="1:4">
      <c r="A13" s="285">
        <v>7</v>
      </c>
      <c r="B13" s="299" t="s">
        <v>609</v>
      </c>
      <c r="C13" s="385">
        <v>4407689.8736293279</v>
      </c>
      <c r="D13" s="338"/>
    </row>
    <row r="14" spans="1:4">
      <c r="A14" s="285">
        <v>8</v>
      </c>
      <c r="B14" s="299" t="s">
        <v>610</v>
      </c>
      <c r="C14" s="385">
        <v>15825.835999999865</v>
      </c>
      <c r="D14" s="399">
        <v>15825.835999999865</v>
      </c>
    </row>
    <row r="15" spans="1:4">
      <c r="A15" s="285">
        <v>9</v>
      </c>
      <c r="B15" s="299" t="s">
        <v>611</v>
      </c>
      <c r="C15" s="385"/>
      <c r="D15" s="285"/>
    </row>
    <row r="16" spans="1:4">
      <c r="A16" s="285">
        <v>10</v>
      </c>
      <c r="B16" s="299" t="s">
        <v>612</v>
      </c>
      <c r="C16" s="385">
        <v>22564861.569999941</v>
      </c>
      <c r="D16" s="338"/>
    </row>
    <row r="17" spans="1:4">
      <c r="A17" s="285">
        <v>11</v>
      </c>
      <c r="B17" s="299" t="s">
        <v>613</v>
      </c>
      <c r="C17" s="385"/>
      <c r="D17" s="285"/>
    </row>
    <row r="18" spans="1:4">
      <c r="A18" s="285">
        <v>12</v>
      </c>
      <c r="B18" s="296" t="s">
        <v>709</v>
      </c>
      <c r="C18" s="385">
        <v>3702441.0751700001</v>
      </c>
      <c r="D18" s="338"/>
    </row>
    <row r="19" spans="1:4">
      <c r="A19" s="290">
        <v>13</v>
      </c>
      <c r="B19" s="326" t="s">
        <v>600</v>
      </c>
      <c r="C19" s="408">
        <f>C7+C8+C9-C10</f>
        <v>118506099.50914264</v>
      </c>
      <c r="D19" s="339"/>
    </row>
    <row r="22" spans="1:4">
      <c r="B22" s="279"/>
    </row>
    <row r="23" spans="1:4">
      <c r="B23" s="280"/>
    </row>
    <row r="24" spans="1:4">
      <c r="B24" s="281"/>
    </row>
  </sheetData>
  <mergeCells count="3">
    <mergeCell ref="A5:B6"/>
    <mergeCell ref="C5:C6"/>
    <mergeCell ref="D5:D6"/>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zoomScaleSheetLayoutView="100" workbookViewId="0">
      <selection activeCell="D18" sqref="D18"/>
    </sheetView>
  </sheetViews>
  <sheetFormatPr defaultColWidth="9.140625" defaultRowHeight="12.75"/>
  <cols>
    <col min="1" max="1" width="11.85546875" style="288" bestFit="1" customWidth="1"/>
    <col min="2" max="2" width="43" style="288" customWidth="1"/>
    <col min="3" max="3" width="18" style="288" customWidth="1"/>
    <col min="4" max="4" width="21.42578125" style="288" customWidth="1"/>
    <col min="5" max="5" width="22.28515625" style="288" customWidth="1"/>
    <col min="6" max="6" width="23.42578125" style="288" customWidth="1"/>
    <col min="7" max="14" width="22.28515625" style="288" customWidth="1"/>
    <col min="15" max="15" width="23.28515625" style="288" bestFit="1" customWidth="1"/>
    <col min="16" max="16" width="21.7109375" style="288" bestFit="1" customWidth="1"/>
    <col min="17" max="19" width="19" style="288" bestFit="1" customWidth="1"/>
    <col min="20" max="20" width="16.140625" style="288" customWidth="1"/>
    <col min="21" max="21" width="21" style="288" customWidth="1"/>
    <col min="22" max="22" width="20" style="288" customWidth="1"/>
    <col min="23" max="16384" width="9.140625" style="288"/>
  </cols>
  <sheetData>
    <row r="1" spans="1:22" ht="13.5">
      <c r="A1" s="279" t="s">
        <v>30</v>
      </c>
      <c r="B1" s="3" t="str">
        <f>'Info '!C2</f>
        <v>JSC "Liberty Bank"</v>
      </c>
    </row>
    <row r="2" spans="1:22" ht="13.5">
      <c r="A2" s="280" t="s">
        <v>31</v>
      </c>
      <c r="B2" s="358">
        <f>'1. key ratios '!B2</f>
        <v>44742</v>
      </c>
      <c r="C2" s="318"/>
    </row>
    <row r="3" spans="1:22">
      <c r="A3" s="281" t="s">
        <v>614</v>
      </c>
    </row>
    <row r="5" spans="1:22" ht="15" customHeight="1">
      <c r="A5" s="785" t="s">
        <v>539</v>
      </c>
      <c r="B5" s="787"/>
      <c r="C5" s="802" t="s">
        <v>615</v>
      </c>
      <c r="D5" s="803"/>
      <c r="E5" s="803"/>
      <c r="F5" s="803"/>
      <c r="G5" s="803"/>
      <c r="H5" s="803"/>
      <c r="I5" s="803"/>
      <c r="J5" s="803"/>
      <c r="K5" s="803"/>
      <c r="L5" s="803"/>
      <c r="M5" s="803"/>
      <c r="N5" s="803"/>
      <c r="O5" s="803"/>
      <c r="P5" s="803"/>
      <c r="Q5" s="803"/>
      <c r="R5" s="803"/>
      <c r="S5" s="803"/>
      <c r="T5" s="803"/>
      <c r="U5" s="804"/>
      <c r="V5" s="327"/>
    </row>
    <row r="6" spans="1:22">
      <c r="A6" s="800"/>
      <c r="B6" s="801"/>
      <c r="C6" s="805" t="s">
        <v>108</v>
      </c>
      <c r="D6" s="807" t="s">
        <v>616</v>
      </c>
      <c r="E6" s="807"/>
      <c r="F6" s="792"/>
      <c r="G6" s="808" t="s">
        <v>617</v>
      </c>
      <c r="H6" s="809"/>
      <c r="I6" s="809"/>
      <c r="J6" s="809"/>
      <c r="K6" s="810"/>
      <c r="L6" s="314"/>
      <c r="M6" s="811" t="s">
        <v>618</v>
      </c>
      <c r="N6" s="811"/>
      <c r="O6" s="792"/>
      <c r="P6" s="792"/>
      <c r="Q6" s="792"/>
      <c r="R6" s="792"/>
      <c r="S6" s="792"/>
      <c r="T6" s="792"/>
      <c r="U6" s="792"/>
      <c r="V6" s="314"/>
    </row>
    <row r="7" spans="1:22" ht="25.5">
      <c r="A7" s="788"/>
      <c r="B7" s="790"/>
      <c r="C7" s="806"/>
      <c r="D7" s="328"/>
      <c r="E7" s="320" t="s">
        <v>619</v>
      </c>
      <c r="F7" s="320" t="s">
        <v>620</v>
      </c>
      <c r="G7" s="318"/>
      <c r="H7" s="320" t="s">
        <v>619</v>
      </c>
      <c r="I7" s="320" t="s">
        <v>621</v>
      </c>
      <c r="J7" s="320" t="s">
        <v>622</v>
      </c>
      <c r="K7" s="320" t="s">
        <v>623</v>
      </c>
      <c r="L7" s="313"/>
      <c r="M7" s="308" t="s">
        <v>624</v>
      </c>
      <c r="N7" s="320" t="s">
        <v>622</v>
      </c>
      <c r="O7" s="320" t="s">
        <v>625</v>
      </c>
      <c r="P7" s="320" t="s">
        <v>626</v>
      </c>
      <c r="Q7" s="320" t="s">
        <v>627</v>
      </c>
      <c r="R7" s="320" t="s">
        <v>628</v>
      </c>
      <c r="S7" s="320" t="s">
        <v>629</v>
      </c>
      <c r="T7" s="329" t="s">
        <v>630</v>
      </c>
      <c r="U7" s="320" t="s">
        <v>631</v>
      </c>
      <c r="V7" s="327"/>
    </row>
    <row r="8" spans="1:22">
      <c r="A8" s="330">
        <v>1</v>
      </c>
      <c r="B8" s="290" t="s">
        <v>632</v>
      </c>
      <c r="C8" s="386">
        <f>SUM(C9:C14)</f>
        <v>2315939504.1482015</v>
      </c>
      <c r="D8" s="386">
        <f t="shared" ref="D8:U8" si="0">SUM(D9:D14)</f>
        <v>2110217098.7047844</v>
      </c>
      <c r="E8" s="386">
        <f t="shared" si="0"/>
        <v>19905563.108838018</v>
      </c>
      <c r="F8" s="386">
        <f t="shared" si="0"/>
        <v>623663.54155583959</v>
      </c>
      <c r="G8" s="386">
        <f t="shared" si="0"/>
        <v>87216305.934246987</v>
      </c>
      <c r="H8" s="386">
        <f t="shared" si="0"/>
        <v>4378556.8980449969</v>
      </c>
      <c r="I8" s="386">
        <f t="shared" si="0"/>
        <v>6639530.8281690096</v>
      </c>
      <c r="J8" s="386">
        <f t="shared" si="0"/>
        <v>1042422.216119</v>
      </c>
      <c r="K8" s="386">
        <f t="shared" si="0"/>
        <v>28859.020000000004</v>
      </c>
      <c r="L8" s="386">
        <f t="shared" si="0"/>
        <v>118506099.50914305</v>
      </c>
      <c r="M8" s="386">
        <f t="shared" si="0"/>
        <v>7010035.7149520051</v>
      </c>
      <c r="N8" s="386">
        <f t="shared" si="0"/>
        <v>3751887.1161299995</v>
      </c>
      <c r="O8" s="386">
        <f t="shared" si="0"/>
        <v>19936791.484744012</v>
      </c>
      <c r="P8" s="386">
        <f t="shared" si="0"/>
        <v>17240386.779999997</v>
      </c>
      <c r="Q8" s="386">
        <f t="shared" si="0"/>
        <v>18891942.809357002</v>
      </c>
      <c r="R8" s="386">
        <f t="shared" si="0"/>
        <v>8330156.292031005</v>
      </c>
      <c r="S8" s="386">
        <f t="shared" si="0"/>
        <v>272508.22423499997</v>
      </c>
      <c r="T8" s="386">
        <f t="shared" si="0"/>
        <v>15669.615</v>
      </c>
      <c r="U8" s="386">
        <f t="shared" si="0"/>
        <v>54484309.086145937</v>
      </c>
      <c r="V8" s="291"/>
    </row>
    <row r="9" spans="1:22">
      <c r="A9" s="285">
        <v>1.1000000000000001</v>
      </c>
      <c r="B9" s="310" t="s">
        <v>633</v>
      </c>
      <c r="C9" s="387">
        <v>0</v>
      </c>
      <c r="D9" s="385">
        <v>0</v>
      </c>
      <c r="E9" s="385">
        <v>0</v>
      </c>
      <c r="F9" s="385">
        <v>0</v>
      </c>
      <c r="G9" s="385">
        <v>0</v>
      </c>
      <c r="H9" s="385">
        <v>0</v>
      </c>
      <c r="I9" s="385">
        <v>0</v>
      </c>
      <c r="J9" s="385">
        <v>0</v>
      </c>
      <c r="K9" s="385">
        <v>0</v>
      </c>
      <c r="L9" s="385">
        <v>0</v>
      </c>
      <c r="M9" s="385">
        <v>0</v>
      </c>
      <c r="N9" s="385">
        <v>0</v>
      </c>
      <c r="O9" s="385">
        <v>0</v>
      </c>
      <c r="P9" s="385">
        <v>0</v>
      </c>
      <c r="Q9" s="385">
        <v>0</v>
      </c>
      <c r="R9" s="385">
        <v>0</v>
      </c>
      <c r="S9" s="385">
        <v>0</v>
      </c>
      <c r="T9" s="385">
        <v>0</v>
      </c>
      <c r="U9" s="385">
        <v>0</v>
      </c>
      <c r="V9" s="291"/>
    </row>
    <row r="10" spans="1:22">
      <c r="A10" s="285">
        <v>1.2</v>
      </c>
      <c r="B10" s="310" t="s">
        <v>634</v>
      </c>
      <c r="C10" s="387">
        <v>0</v>
      </c>
      <c r="D10" s="385">
        <v>0</v>
      </c>
      <c r="E10" s="385">
        <v>0</v>
      </c>
      <c r="F10" s="385">
        <v>0</v>
      </c>
      <c r="G10" s="385">
        <v>0</v>
      </c>
      <c r="H10" s="385">
        <v>0</v>
      </c>
      <c r="I10" s="385">
        <v>0</v>
      </c>
      <c r="J10" s="385">
        <v>0</v>
      </c>
      <c r="K10" s="385">
        <v>0</v>
      </c>
      <c r="L10" s="385">
        <v>0</v>
      </c>
      <c r="M10" s="385">
        <v>0</v>
      </c>
      <c r="N10" s="385">
        <v>0</v>
      </c>
      <c r="O10" s="385">
        <v>0</v>
      </c>
      <c r="P10" s="385">
        <v>0</v>
      </c>
      <c r="Q10" s="385">
        <v>0</v>
      </c>
      <c r="R10" s="385">
        <v>0</v>
      </c>
      <c r="S10" s="385">
        <v>0</v>
      </c>
      <c r="T10" s="385">
        <v>0</v>
      </c>
      <c r="U10" s="385">
        <v>0</v>
      </c>
      <c r="V10" s="291"/>
    </row>
    <row r="11" spans="1:22">
      <c r="A11" s="285">
        <v>1.3</v>
      </c>
      <c r="B11" s="310" t="s">
        <v>635</v>
      </c>
      <c r="C11" s="387">
        <v>0</v>
      </c>
      <c r="D11" s="385">
        <v>0</v>
      </c>
      <c r="E11" s="385">
        <v>0</v>
      </c>
      <c r="F11" s="385">
        <v>0</v>
      </c>
      <c r="G11" s="385">
        <v>0</v>
      </c>
      <c r="H11" s="385">
        <v>0</v>
      </c>
      <c r="I11" s="385">
        <v>0</v>
      </c>
      <c r="J11" s="385">
        <v>0</v>
      </c>
      <c r="K11" s="385">
        <v>0</v>
      </c>
      <c r="L11" s="385">
        <v>0</v>
      </c>
      <c r="M11" s="385">
        <v>0</v>
      </c>
      <c r="N11" s="385">
        <v>0</v>
      </c>
      <c r="O11" s="385">
        <v>0</v>
      </c>
      <c r="P11" s="385">
        <v>0</v>
      </c>
      <c r="Q11" s="385">
        <v>0</v>
      </c>
      <c r="R11" s="385">
        <v>0</v>
      </c>
      <c r="S11" s="385">
        <v>0</v>
      </c>
      <c r="T11" s="385">
        <v>0</v>
      </c>
      <c r="U11" s="385">
        <v>0</v>
      </c>
      <c r="V11" s="291"/>
    </row>
    <row r="12" spans="1:22">
      <c r="A12" s="285">
        <v>1.4</v>
      </c>
      <c r="B12" s="310" t="s">
        <v>636</v>
      </c>
      <c r="C12" s="387">
        <v>91273972.938879982</v>
      </c>
      <c r="D12" s="385">
        <v>91273972.938879982</v>
      </c>
      <c r="E12" s="385">
        <v>0</v>
      </c>
      <c r="F12" s="385">
        <v>0</v>
      </c>
      <c r="G12" s="385">
        <v>0</v>
      </c>
      <c r="H12" s="385">
        <v>0</v>
      </c>
      <c r="I12" s="385">
        <v>0</v>
      </c>
      <c r="J12" s="385">
        <v>0</v>
      </c>
      <c r="K12" s="385">
        <v>0</v>
      </c>
      <c r="L12" s="385">
        <v>0</v>
      </c>
      <c r="M12" s="385">
        <v>0</v>
      </c>
      <c r="N12" s="385">
        <v>0</v>
      </c>
      <c r="O12" s="385">
        <v>0</v>
      </c>
      <c r="P12" s="385">
        <v>0</v>
      </c>
      <c r="Q12" s="385">
        <v>0</v>
      </c>
      <c r="R12" s="385">
        <v>0</v>
      </c>
      <c r="S12" s="385">
        <v>0</v>
      </c>
      <c r="T12" s="385">
        <v>0</v>
      </c>
      <c r="U12" s="385">
        <v>0</v>
      </c>
      <c r="V12" s="291"/>
    </row>
    <row r="13" spans="1:22">
      <c r="A13" s="285">
        <v>1.5</v>
      </c>
      <c r="B13" s="310" t="s">
        <v>637</v>
      </c>
      <c r="C13" s="387">
        <v>557176293.2202574</v>
      </c>
      <c r="D13" s="385">
        <v>497561164.49535519</v>
      </c>
      <c r="E13" s="385">
        <v>669722.16804399993</v>
      </c>
      <c r="F13" s="385">
        <v>45784.13129184</v>
      </c>
      <c r="G13" s="385">
        <v>37252669.818236999</v>
      </c>
      <c r="H13" s="385">
        <v>194880.19</v>
      </c>
      <c r="I13" s="385">
        <v>292501.47751200001</v>
      </c>
      <c r="J13" s="385">
        <v>763548.73611900001</v>
      </c>
      <c r="K13" s="385">
        <v>0</v>
      </c>
      <c r="L13" s="385">
        <v>22362458.906664994</v>
      </c>
      <c r="M13" s="385">
        <v>664751.94918400003</v>
      </c>
      <c r="N13" s="385">
        <v>8829.1</v>
      </c>
      <c r="O13" s="385">
        <v>1564552.1944680002</v>
      </c>
      <c r="P13" s="385">
        <v>160034.74</v>
      </c>
      <c r="Q13" s="385">
        <v>532922.189809</v>
      </c>
      <c r="R13" s="385">
        <v>10000</v>
      </c>
      <c r="S13" s="385">
        <v>0</v>
      </c>
      <c r="T13" s="385">
        <v>0</v>
      </c>
      <c r="U13" s="385">
        <v>727285.059809</v>
      </c>
      <c r="V13" s="291"/>
    </row>
    <row r="14" spans="1:22">
      <c r="A14" s="285">
        <v>1.6</v>
      </c>
      <c r="B14" s="310" t="s">
        <v>638</v>
      </c>
      <c r="C14" s="387">
        <v>1667489237.989064</v>
      </c>
      <c r="D14" s="385">
        <v>1521381961.2705491</v>
      </c>
      <c r="E14" s="385">
        <v>19235840.940794017</v>
      </c>
      <c r="F14" s="385">
        <v>577879.4102639996</v>
      </c>
      <c r="G14" s="385">
        <v>49963636.11600998</v>
      </c>
      <c r="H14" s="385">
        <v>4183676.708044997</v>
      </c>
      <c r="I14" s="385">
        <v>6347029.3506570095</v>
      </c>
      <c r="J14" s="385">
        <v>278873.47999999992</v>
      </c>
      <c r="K14" s="385">
        <v>28859.020000000004</v>
      </c>
      <c r="L14" s="385">
        <v>96143640.602478057</v>
      </c>
      <c r="M14" s="385">
        <v>6345283.7657680055</v>
      </c>
      <c r="N14" s="385">
        <v>3743058.0161299994</v>
      </c>
      <c r="O14" s="385">
        <v>18372239.290276013</v>
      </c>
      <c r="P14" s="385">
        <v>17080352.039999999</v>
      </c>
      <c r="Q14" s="385">
        <v>18359020.619548004</v>
      </c>
      <c r="R14" s="385">
        <v>8320156.292031005</v>
      </c>
      <c r="S14" s="385">
        <v>272508.22423499997</v>
      </c>
      <c r="T14" s="385">
        <v>15669.615</v>
      </c>
      <c r="U14" s="385">
        <v>53757024.026336938</v>
      </c>
      <c r="V14" s="291"/>
    </row>
    <row r="15" spans="1:22">
      <c r="A15" s="330">
        <v>2</v>
      </c>
      <c r="B15" s="290" t="s">
        <v>639</v>
      </c>
      <c r="C15" s="386">
        <f>SUM(C16:C21)</f>
        <v>237647927.05000001</v>
      </c>
      <c r="D15" s="386">
        <f t="shared" ref="D15:U15" si="1">SUM(D16:D21)</f>
        <v>237647927.05000001</v>
      </c>
      <c r="E15" s="386">
        <f t="shared" si="1"/>
        <v>0</v>
      </c>
      <c r="F15" s="386">
        <f t="shared" si="1"/>
        <v>0</v>
      </c>
      <c r="G15" s="386">
        <f t="shared" si="1"/>
        <v>0</v>
      </c>
      <c r="H15" s="386">
        <f t="shared" si="1"/>
        <v>0</v>
      </c>
      <c r="I15" s="386">
        <f t="shared" si="1"/>
        <v>0</v>
      </c>
      <c r="J15" s="386">
        <f t="shared" si="1"/>
        <v>0</v>
      </c>
      <c r="K15" s="386">
        <f t="shared" si="1"/>
        <v>0</v>
      </c>
      <c r="L15" s="386">
        <f t="shared" si="1"/>
        <v>0</v>
      </c>
      <c r="M15" s="386">
        <f t="shared" si="1"/>
        <v>0</v>
      </c>
      <c r="N15" s="386">
        <f t="shared" si="1"/>
        <v>0</v>
      </c>
      <c r="O15" s="386">
        <f t="shared" si="1"/>
        <v>0</v>
      </c>
      <c r="P15" s="386">
        <f t="shared" si="1"/>
        <v>0</v>
      </c>
      <c r="Q15" s="386">
        <f t="shared" si="1"/>
        <v>0</v>
      </c>
      <c r="R15" s="386">
        <f t="shared" si="1"/>
        <v>0</v>
      </c>
      <c r="S15" s="386">
        <f t="shared" si="1"/>
        <v>0</v>
      </c>
      <c r="T15" s="386">
        <f t="shared" si="1"/>
        <v>0</v>
      </c>
      <c r="U15" s="386">
        <f t="shared" si="1"/>
        <v>0</v>
      </c>
      <c r="V15" s="291"/>
    </row>
    <row r="16" spans="1:22">
      <c r="A16" s="285">
        <v>2.1</v>
      </c>
      <c r="B16" s="310" t="s">
        <v>633</v>
      </c>
      <c r="C16" s="387"/>
      <c r="D16" s="385"/>
      <c r="E16" s="385"/>
      <c r="F16" s="385"/>
      <c r="G16" s="385"/>
      <c r="H16" s="385"/>
      <c r="I16" s="385"/>
      <c r="J16" s="385"/>
      <c r="K16" s="385"/>
      <c r="L16" s="385"/>
      <c r="M16" s="385"/>
      <c r="N16" s="385"/>
      <c r="O16" s="385"/>
      <c r="P16" s="385"/>
      <c r="Q16" s="385"/>
      <c r="R16" s="385"/>
      <c r="S16" s="385"/>
      <c r="T16" s="385"/>
      <c r="U16" s="385"/>
      <c r="V16" s="291"/>
    </row>
    <row r="17" spans="1:22">
      <c r="A17" s="285">
        <v>2.2000000000000002</v>
      </c>
      <c r="B17" s="310" t="s">
        <v>634</v>
      </c>
      <c r="C17" s="387">
        <v>237647927.05000001</v>
      </c>
      <c r="D17" s="385">
        <v>237647927.05000001</v>
      </c>
      <c r="E17" s="385"/>
      <c r="F17" s="385"/>
      <c r="G17" s="385"/>
      <c r="H17" s="385"/>
      <c r="I17" s="385"/>
      <c r="J17" s="385"/>
      <c r="K17" s="385"/>
      <c r="L17" s="385"/>
      <c r="M17" s="385"/>
      <c r="N17" s="385"/>
      <c r="O17" s="385"/>
      <c r="P17" s="385"/>
      <c r="Q17" s="385"/>
      <c r="R17" s="385"/>
      <c r="S17" s="385"/>
      <c r="T17" s="385"/>
      <c r="U17" s="385"/>
      <c r="V17" s="291"/>
    </row>
    <row r="18" spans="1:22">
      <c r="A18" s="285">
        <v>2.2999999999999998</v>
      </c>
      <c r="B18" s="310" t="s">
        <v>635</v>
      </c>
      <c r="C18" s="387"/>
      <c r="D18" s="385"/>
      <c r="E18" s="385"/>
      <c r="F18" s="385"/>
      <c r="G18" s="385"/>
      <c r="H18" s="385"/>
      <c r="I18" s="385"/>
      <c r="J18" s="385"/>
      <c r="K18" s="385"/>
      <c r="L18" s="385"/>
      <c r="M18" s="385"/>
      <c r="N18" s="385"/>
      <c r="O18" s="385"/>
      <c r="P18" s="385"/>
      <c r="Q18" s="385"/>
      <c r="R18" s="385"/>
      <c r="S18" s="385"/>
      <c r="T18" s="385"/>
      <c r="U18" s="385"/>
      <c r="V18" s="291"/>
    </row>
    <row r="19" spans="1:22">
      <c r="A19" s="285">
        <v>2.4</v>
      </c>
      <c r="B19" s="310" t="s">
        <v>636</v>
      </c>
      <c r="C19" s="387"/>
      <c r="D19" s="385"/>
      <c r="E19" s="385"/>
      <c r="F19" s="385"/>
      <c r="G19" s="385"/>
      <c r="H19" s="385"/>
      <c r="I19" s="385"/>
      <c r="J19" s="385"/>
      <c r="K19" s="385"/>
      <c r="L19" s="385"/>
      <c r="M19" s="385"/>
      <c r="N19" s="385"/>
      <c r="O19" s="385"/>
      <c r="P19" s="385"/>
      <c r="Q19" s="385"/>
      <c r="R19" s="385"/>
      <c r="S19" s="385"/>
      <c r="T19" s="385"/>
      <c r="U19" s="385"/>
      <c r="V19" s="291"/>
    </row>
    <row r="20" spans="1:22">
      <c r="A20" s="285">
        <v>2.5</v>
      </c>
      <c r="B20" s="310" t="s">
        <v>637</v>
      </c>
      <c r="C20" s="387"/>
      <c r="D20" s="385"/>
      <c r="E20" s="385"/>
      <c r="F20" s="385"/>
      <c r="G20" s="385"/>
      <c r="H20" s="385"/>
      <c r="I20" s="385"/>
      <c r="J20" s="385"/>
      <c r="K20" s="385"/>
      <c r="L20" s="385"/>
      <c r="M20" s="385"/>
      <c r="N20" s="385"/>
      <c r="O20" s="385"/>
      <c r="P20" s="385"/>
      <c r="Q20" s="385"/>
      <c r="R20" s="385"/>
      <c r="S20" s="385"/>
      <c r="T20" s="385"/>
      <c r="U20" s="385"/>
      <c r="V20" s="291"/>
    </row>
    <row r="21" spans="1:22">
      <c r="A21" s="285">
        <v>2.6</v>
      </c>
      <c r="B21" s="310" t="s">
        <v>638</v>
      </c>
      <c r="C21" s="387"/>
      <c r="D21" s="385"/>
      <c r="E21" s="385"/>
      <c r="F21" s="385"/>
      <c r="G21" s="385"/>
      <c r="H21" s="385"/>
      <c r="I21" s="385"/>
      <c r="J21" s="385"/>
      <c r="K21" s="385"/>
      <c r="L21" s="385"/>
      <c r="M21" s="385"/>
      <c r="N21" s="385"/>
      <c r="O21" s="385"/>
      <c r="P21" s="385"/>
      <c r="Q21" s="385"/>
      <c r="R21" s="385"/>
      <c r="S21" s="385"/>
      <c r="T21" s="385"/>
      <c r="U21" s="385"/>
      <c r="V21" s="291"/>
    </row>
    <row r="22" spans="1:22">
      <c r="A22" s="330">
        <v>3</v>
      </c>
      <c r="B22" s="290" t="s">
        <v>694</v>
      </c>
      <c r="C22" s="386">
        <f>SUM(C23:C28)</f>
        <v>236948727.98899996</v>
      </c>
      <c r="D22" s="386">
        <f>SUM(D23:D28)</f>
        <v>42656341.04214</v>
      </c>
      <c r="E22" s="388"/>
      <c r="F22" s="388"/>
      <c r="G22" s="386">
        <f>SUM(G23:G28)</f>
        <v>0</v>
      </c>
      <c r="H22" s="388"/>
      <c r="I22" s="388"/>
      <c r="J22" s="388"/>
      <c r="K22" s="388"/>
      <c r="L22" s="386">
        <f>SUM(L23:L28)</f>
        <v>0</v>
      </c>
      <c r="M22" s="388"/>
      <c r="N22" s="388"/>
      <c r="O22" s="388"/>
      <c r="P22" s="388"/>
      <c r="Q22" s="388"/>
      <c r="R22" s="388"/>
      <c r="S22" s="388"/>
      <c r="T22" s="388"/>
      <c r="U22" s="386">
        <f>SUM(U23:U28)</f>
        <v>0</v>
      </c>
      <c r="V22" s="291"/>
    </row>
    <row r="23" spans="1:22">
      <c r="A23" s="285">
        <v>3.1</v>
      </c>
      <c r="B23" s="310" t="s">
        <v>633</v>
      </c>
      <c r="C23" s="387">
        <v>0</v>
      </c>
      <c r="D23" s="385">
        <v>0</v>
      </c>
      <c r="E23" s="388"/>
      <c r="F23" s="388"/>
      <c r="G23" s="385"/>
      <c r="H23" s="388"/>
      <c r="I23" s="388"/>
      <c r="J23" s="388"/>
      <c r="K23" s="388"/>
      <c r="L23" s="385"/>
      <c r="M23" s="388"/>
      <c r="N23" s="388"/>
      <c r="O23" s="388"/>
      <c r="P23" s="388"/>
      <c r="Q23" s="388"/>
      <c r="R23" s="388"/>
      <c r="S23" s="388"/>
      <c r="T23" s="388"/>
      <c r="U23" s="385"/>
      <c r="V23" s="291"/>
    </row>
    <row r="24" spans="1:22">
      <c r="A24" s="285">
        <v>3.2</v>
      </c>
      <c r="B24" s="310" t="s">
        <v>634</v>
      </c>
      <c r="C24" s="387">
        <v>0</v>
      </c>
      <c r="D24" s="385">
        <v>0</v>
      </c>
      <c r="E24" s="388"/>
      <c r="F24" s="388"/>
      <c r="G24" s="385"/>
      <c r="H24" s="388"/>
      <c r="I24" s="388"/>
      <c r="J24" s="388"/>
      <c r="K24" s="388"/>
      <c r="L24" s="385"/>
      <c r="M24" s="388"/>
      <c r="N24" s="388"/>
      <c r="O24" s="388"/>
      <c r="P24" s="388"/>
      <c r="Q24" s="388"/>
      <c r="R24" s="388"/>
      <c r="S24" s="388"/>
      <c r="T24" s="388"/>
      <c r="U24" s="385"/>
      <c r="V24" s="291"/>
    </row>
    <row r="25" spans="1:22">
      <c r="A25" s="285">
        <v>3.3</v>
      </c>
      <c r="B25" s="310" t="s">
        <v>635</v>
      </c>
      <c r="C25" s="387">
        <v>9779397.5</v>
      </c>
      <c r="D25" s="385">
        <v>9779397.5</v>
      </c>
      <c r="E25" s="388"/>
      <c r="F25" s="388"/>
      <c r="G25" s="385"/>
      <c r="H25" s="388"/>
      <c r="I25" s="388"/>
      <c r="J25" s="388"/>
      <c r="K25" s="388"/>
      <c r="L25" s="385"/>
      <c r="M25" s="388"/>
      <c r="N25" s="388"/>
      <c r="O25" s="388"/>
      <c r="P25" s="388"/>
      <c r="Q25" s="388"/>
      <c r="R25" s="388"/>
      <c r="S25" s="388"/>
      <c r="T25" s="388"/>
      <c r="U25" s="385"/>
      <c r="V25" s="291"/>
    </row>
    <row r="26" spans="1:22">
      <c r="A26" s="285">
        <v>3.4</v>
      </c>
      <c r="B26" s="310" t="s">
        <v>636</v>
      </c>
      <c r="C26" s="387">
        <v>21425072.48</v>
      </c>
      <c r="D26" s="385">
        <v>14794550.73</v>
      </c>
      <c r="E26" s="388"/>
      <c r="F26" s="388"/>
      <c r="G26" s="385"/>
      <c r="H26" s="388"/>
      <c r="I26" s="388"/>
      <c r="J26" s="388"/>
      <c r="K26" s="388"/>
      <c r="L26" s="385"/>
      <c r="M26" s="388"/>
      <c r="N26" s="388"/>
      <c r="O26" s="388"/>
      <c r="P26" s="388"/>
      <c r="Q26" s="388"/>
      <c r="R26" s="388"/>
      <c r="S26" s="388"/>
      <c r="T26" s="388"/>
      <c r="U26" s="385"/>
      <c r="V26" s="291"/>
    </row>
    <row r="27" spans="1:22">
      <c r="A27" s="285">
        <v>3.5</v>
      </c>
      <c r="B27" s="310" t="s">
        <v>637</v>
      </c>
      <c r="C27" s="387">
        <v>153536919.58188894</v>
      </c>
      <c r="D27" s="385">
        <v>17095419.812139999</v>
      </c>
      <c r="E27" s="388"/>
      <c r="F27" s="388"/>
      <c r="G27" s="385"/>
      <c r="H27" s="388"/>
      <c r="I27" s="388"/>
      <c r="J27" s="388"/>
      <c r="K27" s="388"/>
      <c r="L27" s="385"/>
      <c r="M27" s="388"/>
      <c r="N27" s="388"/>
      <c r="O27" s="388"/>
      <c r="P27" s="388"/>
      <c r="Q27" s="388"/>
      <c r="R27" s="388"/>
      <c r="S27" s="388"/>
      <c r="T27" s="388"/>
      <c r="U27" s="385"/>
      <c r="V27" s="291"/>
    </row>
    <row r="28" spans="1:22">
      <c r="A28" s="285">
        <v>3.6</v>
      </c>
      <c r="B28" s="310" t="s">
        <v>638</v>
      </c>
      <c r="C28" s="387">
        <v>52207338.427111045</v>
      </c>
      <c r="D28" s="385">
        <v>986973</v>
      </c>
      <c r="E28" s="388"/>
      <c r="F28" s="388"/>
      <c r="G28" s="385"/>
      <c r="H28" s="388"/>
      <c r="I28" s="388"/>
      <c r="J28" s="388"/>
      <c r="K28" s="388"/>
      <c r="L28" s="385"/>
      <c r="M28" s="388"/>
      <c r="N28" s="388"/>
      <c r="O28" s="388"/>
      <c r="P28" s="388"/>
      <c r="Q28" s="388"/>
      <c r="R28" s="388"/>
      <c r="S28" s="388"/>
      <c r="T28" s="388"/>
      <c r="U28" s="385"/>
      <c r="V28" s="291"/>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D18" sqref="D18"/>
    </sheetView>
  </sheetViews>
  <sheetFormatPr defaultColWidth="9.140625" defaultRowHeight="12.75"/>
  <cols>
    <col min="1" max="1" width="11.85546875" style="288" bestFit="1" customWidth="1"/>
    <col min="2" max="2" width="72" style="288" customWidth="1"/>
    <col min="3" max="3" width="19.5703125" style="288" customWidth="1"/>
    <col min="4" max="4" width="21.140625" style="288" customWidth="1"/>
    <col min="5" max="5" width="17.140625" style="288" customWidth="1"/>
    <col min="6" max="6" width="22.28515625" style="288" customWidth="1"/>
    <col min="7" max="7" width="19.28515625" style="288" customWidth="1"/>
    <col min="8" max="8" width="17.140625" style="288" customWidth="1"/>
    <col min="9" max="14" width="22.28515625" style="288" customWidth="1"/>
    <col min="15" max="15" width="23" style="288" customWidth="1"/>
    <col min="16" max="16" width="21.7109375" style="288" bestFit="1" customWidth="1"/>
    <col min="17" max="19" width="19" style="288" bestFit="1" customWidth="1"/>
    <col min="20" max="20" width="14.7109375" style="288" customWidth="1"/>
    <col min="21" max="21" width="20" style="288" customWidth="1"/>
    <col min="22" max="16384" width="9.140625" style="288"/>
  </cols>
  <sheetData>
    <row r="1" spans="1:21" ht="13.5">
      <c r="A1" s="279" t="s">
        <v>30</v>
      </c>
      <c r="B1" s="3" t="str">
        <f>'Info '!C2</f>
        <v>JSC "Liberty Bank"</v>
      </c>
    </row>
    <row r="2" spans="1:21" ht="13.5">
      <c r="A2" s="280" t="s">
        <v>31</v>
      </c>
      <c r="B2" s="358">
        <f>'1. key ratios '!B2</f>
        <v>44742</v>
      </c>
      <c r="C2" s="315"/>
    </row>
    <row r="3" spans="1:21">
      <c r="A3" s="281" t="s">
        <v>641</v>
      </c>
    </row>
    <row r="5" spans="1:21" ht="13.5" customHeight="1">
      <c r="A5" s="812" t="s">
        <v>642</v>
      </c>
      <c r="B5" s="813"/>
      <c r="C5" s="821" t="s">
        <v>643</v>
      </c>
      <c r="D5" s="822"/>
      <c r="E5" s="822"/>
      <c r="F5" s="822"/>
      <c r="G5" s="822"/>
      <c r="H5" s="822"/>
      <c r="I5" s="822"/>
      <c r="J5" s="822"/>
      <c r="K5" s="822"/>
      <c r="L5" s="822"/>
      <c r="M5" s="822"/>
      <c r="N5" s="822"/>
      <c r="O5" s="822"/>
      <c r="P5" s="822"/>
      <c r="Q5" s="822"/>
      <c r="R5" s="822"/>
      <c r="S5" s="822"/>
      <c r="T5" s="823"/>
      <c r="U5" s="327"/>
    </row>
    <row r="6" spans="1:21">
      <c r="A6" s="814"/>
      <c r="B6" s="815"/>
      <c r="C6" s="805" t="s">
        <v>108</v>
      </c>
      <c r="D6" s="818" t="s">
        <v>644</v>
      </c>
      <c r="E6" s="818"/>
      <c r="F6" s="819"/>
      <c r="G6" s="820" t="s">
        <v>645</v>
      </c>
      <c r="H6" s="818"/>
      <c r="I6" s="818"/>
      <c r="J6" s="818"/>
      <c r="K6" s="819"/>
      <c r="L6" s="808" t="s">
        <v>646</v>
      </c>
      <c r="M6" s="809"/>
      <c r="N6" s="809"/>
      <c r="O6" s="809"/>
      <c r="P6" s="809"/>
      <c r="Q6" s="809"/>
      <c r="R6" s="809"/>
      <c r="S6" s="809"/>
      <c r="T6" s="810"/>
      <c r="U6" s="314"/>
    </row>
    <row r="7" spans="1:21">
      <c r="A7" s="816"/>
      <c r="B7" s="817"/>
      <c r="C7" s="806"/>
      <c r="E7" s="308" t="s">
        <v>619</v>
      </c>
      <c r="F7" s="320" t="s">
        <v>620</v>
      </c>
      <c r="H7" s="308" t="s">
        <v>619</v>
      </c>
      <c r="I7" s="320" t="s">
        <v>621</v>
      </c>
      <c r="J7" s="320" t="s">
        <v>622</v>
      </c>
      <c r="K7" s="320" t="s">
        <v>623</v>
      </c>
      <c r="L7" s="331"/>
      <c r="M7" s="308" t="s">
        <v>624</v>
      </c>
      <c r="N7" s="320" t="s">
        <v>622</v>
      </c>
      <c r="O7" s="320" t="s">
        <v>625</v>
      </c>
      <c r="P7" s="320" t="s">
        <v>626</v>
      </c>
      <c r="Q7" s="320" t="s">
        <v>627</v>
      </c>
      <c r="R7" s="320" t="s">
        <v>628</v>
      </c>
      <c r="S7" s="320" t="s">
        <v>629</v>
      </c>
      <c r="T7" s="329" t="s">
        <v>630</v>
      </c>
      <c r="U7" s="327"/>
    </row>
    <row r="8" spans="1:21">
      <c r="A8" s="331">
        <v>1</v>
      </c>
      <c r="B8" s="326" t="s">
        <v>632</v>
      </c>
      <c r="C8" s="393">
        <v>2315939504.1480069</v>
      </c>
      <c r="D8" s="385">
        <v>2110217098.7046187</v>
      </c>
      <c r="E8" s="385">
        <v>19905563.108838007</v>
      </c>
      <c r="F8" s="385">
        <v>623663.54155584017</v>
      </c>
      <c r="G8" s="385">
        <v>87216305.934246987</v>
      </c>
      <c r="H8" s="385">
        <v>4378556.8980449978</v>
      </c>
      <c r="I8" s="385">
        <v>6639530.8281690022</v>
      </c>
      <c r="J8" s="385">
        <v>1042422.2161190001</v>
      </c>
      <c r="K8" s="385">
        <v>28859.020000000004</v>
      </c>
      <c r="L8" s="385">
        <v>118506099.50914295</v>
      </c>
      <c r="M8" s="385">
        <v>7010035.7149520032</v>
      </c>
      <c r="N8" s="385">
        <v>3751887.1161299995</v>
      </c>
      <c r="O8" s="385">
        <v>19936791.484744001</v>
      </c>
      <c r="P8" s="385">
        <v>17240386.779999983</v>
      </c>
      <c r="Q8" s="385">
        <v>18891942.809356995</v>
      </c>
      <c r="R8" s="385">
        <v>8330156.2920310069</v>
      </c>
      <c r="S8" s="385">
        <v>272508.22423499997</v>
      </c>
      <c r="T8" s="385">
        <v>15669.615</v>
      </c>
      <c r="U8" s="291"/>
    </row>
    <row r="9" spans="1:21">
      <c r="A9" s="310">
        <v>1.1000000000000001</v>
      </c>
      <c r="B9" s="310" t="s">
        <v>647</v>
      </c>
      <c r="C9" s="387">
        <v>1347393846.0563161</v>
      </c>
      <c r="D9" s="385">
        <v>1219958055.3099911</v>
      </c>
      <c r="E9" s="385">
        <v>9253928.5788380001</v>
      </c>
      <c r="F9" s="385">
        <v>106450.26000000001</v>
      </c>
      <c r="G9" s="385">
        <v>73347388.827634022</v>
      </c>
      <c r="H9" s="385">
        <v>2760372.4980450002</v>
      </c>
      <c r="I9" s="385">
        <v>2602714.3981690002</v>
      </c>
      <c r="J9" s="385">
        <v>967096.27611900005</v>
      </c>
      <c r="K9" s="385">
        <v>0</v>
      </c>
      <c r="L9" s="385">
        <v>54088401.918687992</v>
      </c>
      <c r="M9" s="385">
        <v>4318144.9549520016</v>
      </c>
      <c r="N9" s="385">
        <v>1023850.9861299997</v>
      </c>
      <c r="O9" s="385">
        <v>6415476.5031579984</v>
      </c>
      <c r="P9" s="385">
        <v>1689464.1800000006</v>
      </c>
      <c r="Q9" s="385">
        <v>3279451.965334001</v>
      </c>
      <c r="R9" s="385">
        <v>2295791.3364460007</v>
      </c>
      <c r="S9" s="385">
        <v>0</v>
      </c>
      <c r="T9" s="385">
        <v>15669.615</v>
      </c>
      <c r="U9" s="291"/>
    </row>
    <row r="10" spans="1:21">
      <c r="A10" s="332" t="s">
        <v>14</v>
      </c>
      <c r="B10" s="332" t="s">
        <v>648</v>
      </c>
      <c r="C10" s="394">
        <v>1046120811.8856982</v>
      </c>
      <c r="D10" s="385">
        <v>929195460.13970923</v>
      </c>
      <c r="E10" s="385">
        <v>2820918.5116660013</v>
      </c>
      <c r="F10" s="385">
        <v>105844.77</v>
      </c>
      <c r="G10" s="385">
        <v>68862511.064897016</v>
      </c>
      <c r="H10" s="385">
        <v>1621897.6080449999</v>
      </c>
      <c r="I10" s="385">
        <v>1174244.605432</v>
      </c>
      <c r="J10" s="385">
        <v>955815.61611900001</v>
      </c>
      <c r="K10" s="385">
        <v>0</v>
      </c>
      <c r="L10" s="385">
        <v>48062840.681090996</v>
      </c>
      <c r="M10" s="385">
        <v>4055296.1649520001</v>
      </c>
      <c r="N10" s="385">
        <v>276065.89864800003</v>
      </c>
      <c r="O10" s="385">
        <v>4750966.7880430007</v>
      </c>
      <c r="P10" s="385">
        <v>626164.4800000001</v>
      </c>
      <c r="Q10" s="385">
        <v>2054053.3153340006</v>
      </c>
      <c r="R10" s="385">
        <v>1618047.6964459999</v>
      </c>
      <c r="S10" s="385">
        <v>0</v>
      </c>
      <c r="T10" s="385">
        <v>0</v>
      </c>
      <c r="U10" s="291"/>
    </row>
    <row r="11" spans="1:21">
      <c r="A11" s="300" t="s">
        <v>649</v>
      </c>
      <c r="B11" s="300" t="s">
        <v>650</v>
      </c>
      <c r="C11" s="395">
        <v>607805000.28309989</v>
      </c>
      <c r="D11" s="385">
        <v>535312274.5592019</v>
      </c>
      <c r="E11" s="385">
        <v>1413811.6291019998</v>
      </c>
      <c r="F11" s="385">
        <v>105844.77</v>
      </c>
      <c r="G11" s="385">
        <v>49267271.71750202</v>
      </c>
      <c r="H11" s="385">
        <v>664581.51804500015</v>
      </c>
      <c r="I11" s="385">
        <v>690200.00543200003</v>
      </c>
      <c r="J11" s="385">
        <v>913603.37611900002</v>
      </c>
      <c r="K11" s="385">
        <v>0</v>
      </c>
      <c r="L11" s="385">
        <v>23225454.006396011</v>
      </c>
      <c r="M11" s="385">
        <v>1778092.1785849999</v>
      </c>
      <c r="N11" s="385">
        <v>120296.228648</v>
      </c>
      <c r="O11" s="385">
        <v>2902586.2434439999</v>
      </c>
      <c r="P11" s="385">
        <v>407565</v>
      </c>
      <c r="Q11" s="385">
        <v>1424572.8264230003</v>
      </c>
      <c r="R11" s="385">
        <v>1464524.5018</v>
      </c>
      <c r="S11" s="385">
        <v>0</v>
      </c>
      <c r="T11" s="385">
        <v>0</v>
      </c>
      <c r="U11" s="291"/>
    </row>
    <row r="12" spans="1:21">
      <c r="A12" s="300" t="s">
        <v>651</v>
      </c>
      <c r="B12" s="300" t="s">
        <v>652</v>
      </c>
      <c r="C12" s="395">
        <v>168087646.65696147</v>
      </c>
      <c r="D12" s="385">
        <v>143003015.69591144</v>
      </c>
      <c r="E12" s="385">
        <v>1059478.9499300001</v>
      </c>
      <c r="F12" s="385">
        <v>0</v>
      </c>
      <c r="G12" s="385">
        <v>6157772.1688649999</v>
      </c>
      <c r="H12" s="385">
        <v>349588.31</v>
      </c>
      <c r="I12" s="385">
        <v>145880.68</v>
      </c>
      <c r="J12" s="385">
        <v>0</v>
      </c>
      <c r="K12" s="385">
        <v>0</v>
      </c>
      <c r="L12" s="385">
        <v>18926858.792185001</v>
      </c>
      <c r="M12" s="385">
        <v>767078.17507500004</v>
      </c>
      <c r="N12" s="385">
        <v>0</v>
      </c>
      <c r="O12" s="385">
        <v>1277541.4845990001</v>
      </c>
      <c r="P12" s="385">
        <v>0</v>
      </c>
      <c r="Q12" s="385">
        <v>477009.12891099998</v>
      </c>
      <c r="R12" s="385">
        <v>0</v>
      </c>
      <c r="S12" s="385">
        <v>0</v>
      </c>
      <c r="T12" s="385">
        <v>0</v>
      </c>
      <c r="U12" s="291"/>
    </row>
    <row r="13" spans="1:21">
      <c r="A13" s="300" t="s">
        <v>653</v>
      </c>
      <c r="B13" s="300" t="s">
        <v>654</v>
      </c>
      <c r="C13" s="395">
        <v>97065425.057146966</v>
      </c>
      <c r="D13" s="385">
        <v>84095038.98417899</v>
      </c>
      <c r="E13" s="385">
        <v>191911.1</v>
      </c>
      <c r="F13" s="385">
        <v>0</v>
      </c>
      <c r="G13" s="385">
        <v>9907197.2485659998</v>
      </c>
      <c r="H13" s="385">
        <v>427827.54</v>
      </c>
      <c r="I13" s="385">
        <v>223700.37</v>
      </c>
      <c r="J13" s="385">
        <v>0</v>
      </c>
      <c r="K13" s="385">
        <v>0</v>
      </c>
      <c r="L13" s="385">
        <v>3063188.8244019998</v>
      </c>
      <c r="M13" s="385">
        <v>0</v>
      </c>
      <c r="N13" s="385">
        <v>114166.74</v>
      </c>
      <c r="O13" s="385">
        <v>266687.65000000002</v>
      </c>
      <c r="P13" s="385">
        <v>87101.38</v>
      </c>
      <c r="Q13" s="385">
        <v>0</v>
      </c>
      <c r="R13" s="385">
        <v>0</v>
      </c>
      <c r="S13" s="385">
        <v>0</v>
      </c>
      <c r="T13" s="385">
        <v>0</v>
      </c>
      <c r="U13" s="291"/>
    </row>
    <row r="14" spans="1:21">
      <c r="A14" s="300" t="s">
        <v>655</v>
      </c>
      <c r="B14" s="300" t="s">
        <v>656</v>
      </c>
      <c r="C14" s="395">
        <v>173162739.88848904</v>
      </c>
      <c r="D14" s="385">
        <v>166785130.900417</v>
      </c>
      <c r="E14" s="385">
        <v>155716.83263399999</v>
      </c>
      <c r="F14" s="385">
        <v>0</v>
      </c>
      <c r="G14" s="385">
        <v>3530269.9299640004</v>
      </c>
      <c r="H14" s="385">
        <v>179900.24</v>
      </c>
      <c r="I14" s="385">
        <v>114463.55</v>
      </c>
      <c r="J14" s="385">
        <v>42212.24</v>
      </c>
      <c r="K14" s="385">
        <v>0</v>
      </c>
      <c r="L14" s="385">
        <v>2847339.0581080001</v>
      </c>
      <c r="M14" s="385">
        <v>1510125.8112920001</v>
      </c>
      <c r="N14" s="385">
        <v>41602.93</v>
      </c>
      <c r="O14" s="385">
        <v>304151.40999999997</v>
      </c>
      <c r="P14" s="385">
        <v>131498.09999999998</v>
      </c>
      <c r="Q14" s="385">
        <v>152471.35999999999</v>
      </c>
      <c r="R14" s="385">
        <v>153523.19464599999</v>
      </c>
      <c r="S14" s="385">
        <v>0</v>
      </c>
      <c r="T14" s="385">
        <v>0</v>
      </c>
      <c r="U14" s="291"/>
    </row>
    <row r="15" spans="1:21">
      <c r="A15" s="301">
        <v>1.2</v>
      </c>
      <c r="B15" s="301" t="s">
        <v>657</v>
      </c>
      <c r="C15" s="396">
        <v>54811873.987359829</v>
      </c>
      <c r="D15" s="385">
        <v>24366125.454799842</v>
      </c>
      <c r="E15" s="385">
        <v>185078.57157675998</v>
      </c>
      <c r="F15" s="385">
        <v>2129.0052000000001</v>
      </c>
      <c r="G15" s="385">
        <v>7334738.8827633988</v>
      </c>
      <c r="H15" s="385">
        <v>276037.24980450008</v>
      </c>
      <c r="I15" s="385">
        <v>260271.43981690001</v>
      </c>
      <c r="J15" s="385">
        <v>96709.627611899996</v>
      </c>
      <c r="K15" s="385">
        <v>0</v>
      </c>
      <c r="L15" s="385">
        <v>23111009.649796683</v>
      </c>
      <c r="M15" s="385">
        <v>1764993.07283</v>
      </c>
      <c r="N15" s="385">
        <v>349717.27189259999</v>
      </c>
      <c r="O15" s="385">
        <v>3043883.5348919006</v>
      </c>
      <c r="P15" s="385">
        <v>1585484.0450000004</v>
      </c>
      <c r="Q15" s="385">
        <v>2974767.4353743996</v>
      </c>
      <c r="R15" s="385">
        <v>1829119.5494075003</v>
      </c>
      <c r="S15" s="385">
        <v>0</v>
      </c>
      <c r="T15" s="385">
        <v>15669.615</v>
      </c>
      <c r="U15" s="291"/>
    </row>
    <row r="16" spans="1:21">
      <c r="A16" s="333">
        <v>1.3</v>
      </c>
      <c r="B16" s="301" t="s">
        <v>705</v>
      </c>
      <c r="C16" s="397"/>
      <c r="D16" s="397"/>
      <c r="E16" s="397"/>
      <c r="F16" s="397"/>
      <c r="G16" s="397"/>
      <c r="H16" s="397"/>
      <c r="I16" s="397"/>
      <c r="J16" s="397"/>
      <c r="K16" s="397"/>
      <c r="L16" s="397"/>
      <c r="M16" s="397"/>
      <c r="N16" s="397"/>
      <c r="O16" s="397"/>
      <c r="P16" s="397"/>
      <c r="Q16" s="397"/>
      <c r="R16" s="397"/>
      <c r="S16" s="397"/>
      <c r="T16" s="397"/>
      <c r="U16" s="291"/>
    </row>
    <row r="17" spans="1:21">
      <c r="A17" s="304" t="s">
        <v>658</v>
      </c>
      <c r="B17" s="302" t="s">
        <v>659</v>
      </c>
      <c r="C17" s="398">
        <v>1265955988.6023755</v>
      </c>
      <c r="D17" s="399">
        <v>1142033829.8550174</v>
      </c>
      <c r="E17" s="399">
        <v>7256699.3196210032</v>
      </c>
      <c r="F17" s="399">
        <v>106450.26000000001</v>
      </c>
      <c r="G17" s="399">
        <v>71546672.310287118</v>
      </c>
      <c r="H17" s="399">
        <v>2376132.758045</v>
      </c>
      <c r="I17" s="399">
        <v>2294862.1057301052</v>
      </c>
      <c r="J17" s="399">
        <v>956804.30796000606</v>
      </c>
      <c r="K17" s="399">
        <v>0</v>
      </c>
      <c r="L17" s="399">
        <v>52375486.437068015</v>
      </c>
      <c r="M17" s="399">
        <v>4262149.3849520013</v>
      </c>
      <c r="N17" s="399">
        <v>851337.10085165023</v>
      </c>
      <c r="O17" s="399">
        <v>6092773.2322432771</v>
      </c>
      <c r="P17" s="399">
        <v>1337022.0358190765</v>
      </c>
      <c r="Q17" s="399">
        <v>2851778.255334001</v>
      </c>
      <c r="R17" s="399">
        <v>2051112.0563000003</v>
      </c>
      <c r="S17" s="399">
        <v>0</v>
      </c>
      <c r="T17" s="399">
        <v>15669.615</v>
      </c>
      <c r="U17" s="291"/>
    </row>
    <row r="18" spans="1:21">
      <c r="A18" s="303" t="s">
        <v>660</v>
      </c>
      <c r="B18" s="303" t="s">
        <v>661</v>
      </c>
      <c r="C18" s="400">
        <v>985149381.96973205</v>
      </c>
      <c r="D18" s="399">
        <v>869856170.6263001</v>
      </c>
      <c r="E18" s="399">
        <v>2772035.2995975134</v>
      </c>
      <c r="F18" s="399">
        <v>105844.77</v>
      </c>
      <c r="G18" s="399">
        <v>68382441.898148015</v>
      </c>
      <c r="H18" s="399">
        <v>1573504.9780450002</v>
      </c>
      <c r="I18" s="399">
        <v>1121585.5835909939</v>
      </c>
      <c r="J18" s="399">
        <v>945523.64796000614</v>
      </c>
      <c r="K18" s="399">
        <v>0</v>
      </c>
      <c r="L18" s="399">
        <v>46910769.445282988</v>
      </c>
      <c r="M18" s="399">
        <v>3394551.35366</v>
      </c>
      <c r="N18" s="399">
        <v>272538.66864799999</v>
      </c>
      <c r="O18" s="399">
        <v>4660917.9680430004</v>
      </c>
      <c r="P18" s="399">
        <v>551489.96890000009</v>
      </c>
      <c r="Q18" s="399">
        <v>2018737.9553340003</v>
      </c>
      <c r="R18" s="399">
        <v>1476254.7463000002</v>
      </c>
      <c r="S18" s="399">
        <v>0</v>
      </c>
      <c r="T18" s="399">
        <v>0</v>
      </c>
      <c r="U18" s="291"/>
    </row>
    <row r="19" spans="1:21">
      <c r="A19" s="304" t="s">
        <v>662</v>
      </c>
      <c r="B19" s="304" t="s">
        <v>663</v>
      </c>
      <c r="C19" s="401">
        <v>2159154801.9002595</v>
      </c>
      <c r="D19" s="399">
        <v>1943982646.2396951</v>
      </c>
      <c r="E19" s="399">
        <v>4718611.8577828323</v>
      </c>
      <c r="F19" s="399">
        <v>215230.82699999999</v>
      </c>
      <c r="G19" s="399">
        <v>100926613.47717807</v>
      </c>
      <c r="H19" s="399">
        <v>1662659.3811193891</v>
      </c>
      <c r="I19" s="399">
        <v>2186432.5699059027</v>
      </c>
      <c r="J19" s="399">
        <v>975972.06388100004</v>
      </c>
      <c r="K19" s="399">
        <v>0</v>
      </c>
      <c r="L19" s="399">
        <v>114245542.18338834</v>
      </c>
      <c r="M19" s="399">
        <v>4786394.1655792007</v>
      </c>
      <c r="N19" s="399">
        <v>414300.23581280571</v>
      </c>
      <c r="O19" s="399">
        <v>5154780.3719968107</v>
      </c>
      <c r="P19" s="399">
        <v>1144606.7184191581</v>
      </c>
      <c r="Q19" s="399">
        <v>4223907.1577451602</v>
      </c>
      <c r="R19" s="399">
        <v>3276792.9512257315</v>
      </c>
      <c r="S19" s="399">
        <v>0</v>
      </c>
      <c r="T19" s="399">
        <v>8079.1158815277931</v>
      </c>
      <c r="U19" s="291"/>
    </row>
    <row r="20" spans="1:21">
      <c r="A20" s="303" t="s">
        <v>664</v>
      </c>
      <c r="B20" s="303" t="s">
        <v>661</v>
      </c>
      <c r="C20" s="400">
        <v>1362217892.335053</v>
      </c>
      <c r="D20" s="399">
        <v>1214630820.5019836</v>
      </c>
      <c r="E20" s="399">
        <v>3933638.5482401219</v>
      </c>
      <c r="F20" s="399">
        <v>189476.217</v>
      </c>
      <c r="G20" s="399">
        <v>99856463.193165749</v>
      </c>
      <c r="H20" s="399">
        <v>1244015.0495856958</v>
      </c>
      <c r="I20" s="399">
        <v>2044814.6145085203</v>
      </c>
      <c r="J20" s="399">
        <v>972608.22388099995</v>
      </c>
      <c r="K20" s="399">
        <v>0</v>
      </c>
      <c r="L20" s="399">
        <v>47730608.639903523</v>
      </c>
      <c r="M20" s="399">
        <v>4446073.7668712018</v>
      </c>
      <c r="N20" s="399">
        <v>317073.46838971617</v>
      </c>
      <c r="O20" s="399">
        <v>4970470.2694866844</v>
      </c>
      <c r="P20" s="399">
        <v>1017470.3411377117</v>
      </c>
      <c r="Q20" s="399">
        <v>2742515.0685815713</v>
      </c>
      <c r="R20" s="399">
        <v>2468988.1982</v>
      </c>
      <c r="S20" s="399">
        <v>0</v>
      </c>
      <c r="T20" s="399">
        <v>0</v>
      </c>
      <c r="U20" s="291"/>
    </row>
    <row r="21" spans="1:21">
      <c r="A21" s="305">
        <v>1.4</v>
      </c>
      <c r="B21" s="306" t="s">
        <v>665</v>
      </c>
      <c r="C21" s="402">
        <v>577577.26599999995</v>
      </c>
      <c r="D21" s="399">
        <v>562952.81599999999</v>
      </c>
      <c r="E21" s="399">
        <v>0</v>
      </c>
      <c r="F21" s="399">
        <v>0</v>
      </c>
      <c r="G21" s="399">
        <v>14624.45</v>
      </c>
      <c r="H21" s="399">
        <v>14624.45</v>
      </c>
      <c r="I21" s="399">
        <v>0</v>
      </c>
      <c r="J21" s="399">
        <v>0</v>
      </c>
      <c r="K21" s="399">
        <v>0</v>
      </c>
      <c r="L21" s="399">
        <v>0</v>
      </c>
      <c r="M21" s="399">
        <v>0</v>
      </c>
      <c r="N21" s="399">
        <v>0</v>
      </c>
      <c r="O21" s="399">
        <v>0</v>
      </c>
      <c r="P21" s="399">
        <v>0</v>
      </c>
      <c r="Q21" s="399">
        <v>0</v>
      </c>
      <c r="R21" s="399">
        <v>0</v>
      </c>
      <c r="S21" s="399">
        <v>0</v>
      </c>
      <c r="T21" s="399">
        <v>0</v>
      </c>
      <c r="U21" s="291"/>
    </row>
    <row r="22" spans="1:21">
      <c r="A22" s="305">
        <v>1.5</v>
      </c>
      <c r="B22" s="306" t="s">
        <v>666</v>
      </c>
      <c r="C22" s="402"/>
      <c r="D22" s="399"/>
      <c r="E22" s="399"/>
      <c r="F22" s="399"/>
      <c r="G22" s="399"/>
      <c r="H22" s="399"/>
      <c r="I22" s="399"/>
      <c r="J22" s="399"/>
      <c r="K22" s="399"/>
      <c r="L22" s="399"/>
      <c r="M22" s="399"/>
      <c r="N22" s="399"/>
      <c r="O22" s="399"/>
      <c r="P22" s="399"/>
      <c r="Q22" s="399"/>
      <c r="R22" s="399"/>
      <c r="S22" s="399"/>
      <c r="T22" s="399"/>
      <c r="U22" s="29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election activeCell="D18" sqref="D18"/>
    </sheetView>
  </sheetViews>
  <sheetFormatPr defaultColWidth="9.140625" defaultRowHeight="12.75"/>
  <cols>
    <col min="1" max="1" width="11.85546875" style="288" bestFit="1" customWidth="1"/>
    <col min="2" max="2" width="60.42578125" style="288" customWidth="1"/>
    <col min="3" max="5" width="15.140625" style="288" customWidth="1"/>
    <col min="6" max="7" width="15.140625" style="334" customWidth="1"/>
    <col min="8" max="9" width="15.140625" style="288" customWidth="1"/>
    <col min="10" max="14" width="15.140625" style="334" customWidth="1"/>
    <col min="15" max="15" width="15.140625" style="288" customWidth="1"/>
    <col min="16" max="16384" width="9.140625" style="288"/>
  </cols>
  <sheetData>
    <row r="1" spans="1:15" ht="13.5">
      <c r="A1" s="279" t="s">
        <v>30</v>
      </c>
      <c r="B1" s="3" t="str">
        <f>'Info '!C2</f>
        <v>JSC "Liberty Bank"</v>
      </c>
      <c r="F1" s="288"/>
      <c r="G1" s="288"/>
      <c r="J1" s="288"/>
      <c r="K1" s="288"/>
      <c r="L1" s="288"/>
      <c r="M1" s="288"/>
      <c r="N1" s="288"/>
    </row>
    <row r="2" spans="1:15" ht="13.5">
      <c r="A2" s="280" t="s">
        <v>31</v>
      </c>
      <c r="B2" s="358">
        <f>'1. key ratios '!B2</f>
        <v>44742</v>
      </c>
      <c r="F2" s="288"/>
      <c r="G2" s="288"/>
      <c r="J2" s="288"/>
      <c r="K2" s="288"/>
      <c r="L2" s="288"/>
      <c r="M2" s="288"/>
      <c r="N2" s="288"/>
    </row>
    <row r="3" spans="1:15">
      <c r="A3" s="281" t="s">
        <v>667</v>
      </c>
      <c r="F3" s="288"/>
      <c r="G3" s="288"/>
      <c r="J3" s="288"/>
      <c r="K3" s="288"/>
      <c r="L3" s="288"/>
      <c r="M3" s="288"/>
      <c r="N3" s="288"/>
    </row>
    <row r="4" spans="1:15">
      <c r="F4" s="288"/>
      <c r="G4" s="288"/>
      <c r="J4" s="288"/>
      <c r="K4" s="288"/>
      <c r="L4" s="288"/>
      <c r="M4" s="288"/>
      <c r="N4" s="288"/>
    </row>
    <row r="5" spans="1:15" ht="46.5" customHeight="1">
      <c r="A5" s="779" t="s">
        <v>693</v>
      </c>
      <c r="B5" s="780"/>
      <c r="C5" s="824" t="s">
        <v>668</v>
      </c>
      <c r="D5" s="825"/>
      <c r="E5" s="825"/>
      <c r="F5" s="825"/>
      <c r="G5" s="825"/>
      <c r="H5" s="826"/>
      <c r="I5" s="824" t="s">
        <v>669</v>
      </c>
      <c r="J5" s="827"/>
      <c r="K5" s="827"/>
      <c r="L5" s="827"/>
      <c r="M5" s="827"/>
      <c r="N5" s="828"/>
      <c r="O5" s="829" t="s">
        <v>670</v>
      </c>
    </row>
    <row r="6" spans="1:15" ht="75" customHeight="1">
      <c r="A6" s="783"/>
      <c r="B6" s="784"/>
      <c r="C6" s="307"/>
      <c r="D6" s="308" t="s">
        <v>671</v>
      </c>
      <c r="E6" s="308" t="s">
        <v>672</v>
      </c>
      <c r="F6" s="308" t="s">
        <v>673</v>
      </c>
      <c r="G6" s="308" t="s">
        <v>674</v>
      </c>
      <c r="H6" s="308" t="s">
        <v>675</v>
      </c>
      <c r="I6" s="313"/>
      <c r="J6" s="308" t="s">
        <v>671</v>
      </c>
      <c r="K6" s="308" t="s">
        <v>672</v>
      </c>
      <c r="L6" s="308" t="s">
        <v>673</v>
      </c>
      <c r="M6" s="308" t="s">
        <v>674</v>
      </c>
      <c r="N6" s="308" t="s">
        <v>675</v>
      </c>
      <c r="O6" s="830"/>
    </row>
    <row r="7" spans="1:15">
      <c r="A7" s="285">
        <v>1</v>
      </c>
      <c r="B7" s="289" t="s">
        <v>696</v>
      </c>
      <c r="C7" s="389">
        <v>595892056.41081321</v>
      </c>
      <c r="D7" s="385">
        <v>568596614.35138094</v>
      </c>
      <c r="E7" s="385">
        <v>6647763.5199999996</v>
      </c>
      <c r="F7" s="385">
        <v>3241895.1674999986</v>
      </c>
      <c r="G7" s="385">
        <v>3435533.4400000018</v>
      </c>
      <c r="H7" s="385">
        <v>13970249.931931004</v>
      </c>
      <c r="I7" s="385">
        <v>28686787.12560818</v>
      </c>
      <c r="J7" s="385">
        <v>11361425.571427217</v>
      </c>
      <c r="K7" s="385">
        <v>664776.35200000007</v>
      </c>
      <c r="L7" s="385">
        <v>972568.55024999997</v>
      </c>
      <c r="M7" s="385">
        <v>1717766.7200000009</v>
      </c>
      <c r="N7" s="385">
        <v>13970249.931931004</v>
      </c>
      <c r="O7" s="385"/>
    </row>
    <row r="8" spans="1:15">
      <c r="A8" s="285">
        <v>2</v>
      </c>
      <c r="B8" s="289" t="s">
        <v>566</v>
      </c>
      <c r="C8" s="389">
        <v>25240094.659678999</v>
      </c>
      <c r="D8" s="385">
        <v>25240094.659678999</v>
      </c>
      <c r="E8" s="385">
        <v>0</v>
      </c>
      <c r="F8" s="390">
        <v>0</v>
      </c>
      <c r="G8" s="390">
        <v>0</v>
      </c>
      <c r="H8" s="385">
        <v>0</v>
      </c>
      <c r="I8" s="385">
        <v>504801.89319358004</v>
      </c>
      <c r="J8" s="390">
        <v>504801.89319358004</v>
      </c>
      <c r="K8" s="390">
        <v>0</v>
      </c>
      <c r="L8" s="390">
        <v>0</v>
      </c>
      <c r="M8" s="390">
        <v>0</v>
      </c>
      <c r="N8" s="390">
        <v>0</v>
      </c>
      <c r="O8" s="385"/>
    </row>
    <row r="9" spans="1:15">
      <c r="A9" s="285">
        <v>3</v>
      </c>
      <c r="B9" s="289" t="s">
        <v>567</v>
      </c>
      <c r="C9" s="389">
        <v>69176923.508880004</v>
      </c>
      <c r="D9" s="385">
        <v>69176923.508880004</v>
      </c>
      <c r="E9" s="385">
        <v>0</v>
      </c>
      <c r="F9" s="391">
        <v>0</v>
      </c>
      <c r="G9" s="391">
        <v>0</v>
      </c>
      <c r="H9" s="385">
        <v>0</v>
      </c>
      <c r="I9" s="385">
        <v>1383538.4701775997</v>
      </c>
      <c r="J9" s="391">
        <v>1383538.4701775997</v>
      </c>
      <c r="K9" s="391">
        <v>0</v>
      </c>
      <c r="L9" s="391">
        <v>0</v>
      </c>
      <c r="M9" s="391">
        <v>0</v>
      </c>
      <c r="N9" s="391">
        <v>0</v>
      </c>
      <c r="O9" s="385"/>
    </row>
    <row r="10" spans="1:15">
      <c r="A10" s="285">
        <v>4</v>
      </c>
      <c r="B10" s="289" t="s">
        <v>697</v>
      </c>
      <c r="C10" s="389">
        <v>63486172.369271986</v>
      </c>
      <c r="D10" s="385">
        <v>63140157.649020992</v>
      </c>
      <c r="E10" s="385">
        <v>322467.760251</v>
      </c>
      <c r="F10" s="391">
        <v>0</v>
      </c>
      <c r="G10" s="391">
        <v>0</v>
      </c>
      <c r="H10" s="385">
        <v>23546.959999999999</v>
      </c>
      <c r="I10" s="385">
        <v>1318596.8890055201</v>
      </c>
      <c r="J10" s="391">
        <v>1262803.15298042</v>
      </c>
      <c r="K10" s="391">
        <v>32246.7760251</v>
      </c>
      <c r="L10" s="391">
        <v>0</v>
      </c>
      <c r="M10" s="391">
        <v>0</v>
      </c>
      <c r="N10" s="391">
        <v>23546.959999999999</v>
      </c>
      <c r="O10" s="385"/>
    </row>
    <row r="11" spans="1:15">
      <c r="A11" s="285">
        <v>5</v>
      </c>
      <c r="B11" s="289" t="s">
        <v>568</v>
      </c>
      <c r="C11" s="389">
        <v>74067758.156277001</v>
      </c>
      <c r="D11" s="385">
        <v>52378344.482869007</v>
      </c>
      <c r="E11" s="385">
        <v>18746899.022582997</v>
      </c>
      <c r="F11" s="391">
        <v>2677169.2946299999</v>
      </c>
      <c r="G11" s="391">
        <v>57291.79</v>
      </c>
      <c r="H11" s="385">
        <v>208053.56619500002</v>
      </c>
      <c r="I11" s="385">
        <v>3962107.041499678</v>
      </c>
      <c r="J11" s="391">
        <v>1047566.8896573795</v>
      </c>
      <c r="K11" s="391">
        <v>1874689.9022582998</v>
      </c>
      <c r="L11" s="391">
        <v>803150.78838899999</v>
      </c>
      <c r="M11" s="391">
        <v>28645.895</v>
      </c>
      <c r="N11" s="391">
        <v>208053.56619500002</v>
      </c>
      <c r="O11" s="385"/>
    </row>
    <row r="12" spans="1:15">
      <c r="A12" s="285">
        <v>6</v>
      </c>
      <c r="B12" s="289" t="s">
        <v>569</v>
      </c>
      <c r="C12" s="389">
        <v>1880753.5582029999</v>
      </c>
      <c r="D12" s="385">
        <v>1553880.3272279999</v>
      </c>
      <c r="E12" s="385">
        <v>316444.68097500002</v>
      </c>
      <c r="F12" s="391">
        <v>0</v>
      </c>
      <c r="G12" s="391">
        <v>0</v>
      </c>
      <c r="H12" s="385">
        <v>10428.549999999999</v>
      </c>
      <c r="I12" s="385">
        <v>73150.624642060007</v>
      </c>
      <c r="J12" s="391">
        <v>31077.60654456</v>
      </c>
      <c r="K12" s="391">
        <v>31644.468097500001</v>
      </c>
      <c r="L12" s="391">
        <v>0</v>
      </c>
      <c r="M12" s="391">
        <v>0</v>
      </c>
      <c r="N12" s="391">
        <v>10428.549999999999</v>
      </c>
      <c r="O12" s="385"/>
    </row>
    <row r="13" spans="1:15">
      <c r="A13" s="285">
        <v>7</v>
      </c>
      <c r="B13" s="289" t="s">
        <v>570</v>
      </c>
      <c r="C13" s="389">
        <v>13415766.721336005</v>
      </c>
      <c r="D13" s="385">
        <v>12993306.721336005</v>
      </c>
      <c r="E13" s="385">
        <v>242883.20000000001</v>
      </c>
      <c r="F13" s="391">
        <v>150907.75</v>
      </c>
      <c r="G13" s="391">
        <v>12271.25</v>
      </c>
      <c r="H13" s="385">
        <v>16397.8</v>
      </c>
      <c r="I13" s="385">
        <v>351960.20442672004</v>
      </c>
      <c r="J13" s="391">
        <v>259866.13442672006</v>
      </c>
      <c r="K13" s="391">
        <v>24288.32</v>
      </c>
      <c r="L13" s="391">
        <v>45272.324999999997</v>
      </c>
      <c r="M13" s="391">
        <v>6135.625</v>
      </c>
      <c r="N13" s="391">
        <v>16397.8</v>
      </c>
      <c r="O13" s="385"/>
    </row>
    <row r="14" spans="1:15">
      <c r="A14" s="285">
        <v>8</v>
      </c>
      <c r="B14" s="289" t="s">
        <v>571</v>
      </c>
      <c r="C14" s="389">
        <v>21956040.453296006</v>
      </c>
      <c r="D14" s="385">
        <v>21090944.504364006</v>
      </c>
      <c r="E14" s="385">
        <v>744182.07000000007</v>
      </c>
      <c r="F14" s="391">
        <v>4939.75</v>
      </c>
      <c r="G14" s="391">
        <v>0</v>
      </c>
      <c r="H14" s="385">
        <v>115974.12893199999</v>
      </c>
      <c r="I14" s="385">
        <v>613693.15101927985</v>
      </c>
      <c r="J14" s="391">
        <v>421818.89008728031</v>
      </c>
      <c r="K14" s="391">
        <v>74418.206999999995</v>
      </c>
      <c r="L14" s="391">
        <v>1481.925</v>
      </c>
      <c r="M14" s="391">
        <v>0</v>
      </c>
      <c r="N14" s="391">
        <v>115974.12893199999</v>
      </c>
      <c r="O14" s="385"/>
    </row>
    <row r="15" spans="1:15">
      <c r="A15" s="285">
        <v>9</v>
      </c>
      <c r="B15" s="289" t="s">
        <v>572</v>
      </c>
      <c r="C15" s="389">
        <v>13996428.616454996</v>
      </c>
      <c r="D15" s="385">
        <v>12359714.486454997</v>
      </c>
      <c r="E15" s="385">
        <v>1558147.9</v>
      </c>
      <c r="F15" s="391">
        <v>28277.85</v>
      </c>
      <c r="G15" s="391">
        <v>3495.43</v>
      </c>
      <c r="H15" s="385">
        <v>46792.950000000004</v>
      </c>
      <c r="I15" s="385">
        <v>460033.09972910007</v>
      </c>
      <c r="J15" s="391">
        <v>247194.28972910004</v>
      </c>
      <c r="K15" s="391">
        <v>155814.79</v>
      </c>
      <c r="L15" s="391">
        <v>8483.3549999999996</v>
      </c>
      <c r="M15" s="391">
        <v>1747.7149999999999</v>
      </c>
      <c r="N15" s="391">
        <v>46792.950000000004</v>
      </c>
      <c r="O15" s="385"/>
    </row>
    <row r="16" spans="1:15">
      <c r="A16" s="285">
        <v>10</v>
      </c>
      <c r="B16" s="289" t="s">
        <v>573</v>
      </c>
      <c r="C16" s="389">
        <v>2709346.3281060001</v>
      </c>
      <c r="D16" s="385">
        <v>2577340.1381060001</v>
      </c>
      <c r="E16" s="385">
        <v>127001.46</v>
      </c>
      <c r="F16" s="391">
        <v>0</v>
      </c>
      <c r="G16" s="391">
        <v>0</v>
      </c>
      <c r="H16" s="385">
        <v>5004.7299999999996</v>
      </c>
      <c r="I16" s="385">
        <v>69251.678762119991</v>
      </c>
      <c r="J16" s="391">
        <v>51546.802762120002</v>
      </c>
      <c r="K16" s="391">
        <v>12700.146000000001</v>
      </c>
      <c r="L16" s="391">
        <v>0</v>
      </c>
      <c r="M16" s="391">
        <v>0</v>
      </c>
      <c r="N16" s="391">
        <v>5004.7299999999996</v>
      </c>
      <c r="O16" s="385"/>
    </row>
    <row r="17" spans="1:15">
      <c r="A17" s="285">
        <v>11</v>
      </c>
      <c r="B17" s="289" t="s">
        <v>574</v>
      </c>
      <c r="C17" s="389">
        <v>838923.72911499999</v>
      </c>
      <c r="D17" s="385">
        <v>774177.66911500006</v>
      </c>
      <c r="E17" s="385">
        <v>0</v>
      </c>
      <c r="F17" s="391">
        <v>49366.09</v>
      </c>
      <c r="G17" s="391">
        <v>0</v>
      </c>
      <c r="H17" s="385">
        <v>15379.970000000001</v>
      </c>
      <c r="I17" s="385">
        <v>45673.350382300006</v>
      </c>
      <c r="J17" s="391">
        <v>15483.553382299999</v>
      </c>
      <c r="K17" s="391">
        <v>0</v>
      </c>
      <c r="L17" s="391">
        <v>14809.826999999999</v>
      </c>
      <c r="M17" s="391">
        <v>0</v>
      </c>
      <c r="N17" s="391">
        <v>15379.970000000001</v>
      </c>
      <c r="O17" s="385"/>
    </row>
    <row r="18" spans="1:15">
      <c r="A18" s="285">
        <v>12</v>
      </c>
      <c r="B18" s="289" t="s">
        <v>575</v>
      </c>
      <c r="C18" s="389">
        <v>152065855.96718714</v>
      </c>
      <c r="D18" s="385">
        <v>143601189.19209599</v>
      </c>
      <c r="E18" s="385">
        <v>1956036.2986229998</v>
      </c>
      <c r="F18" s="391">
        <v>2903894.4164679996</v>
      </c>
      <c r="G18" s="391">
        <v>667332.20000000007</v>
      </c>
      <c r="H18" s="385">
        <v>2937403.86</v>
      </c>
      <c r="I18" s="385">
        <v>7209811.4604446143</v>
      </c>
      <c r="J18" s="391">
        <v>2871969.5456419219</v>
      </c>
      <c r="K18" s="391">
        <v>195603.6298623</v>
      </c>
      <c r="L18" s="391">
        <v>871168.32494040008</v>
      </c>
      <c r="M18" s="391">
        <v>333666.10000000003</v>
      </c>
      <c r="N18" s="391">
        <v>2937403.86</v>
      </c>
      <c r="O18" s="385"/>
    </row>
    <row r="19" spans="1:15">
      <c r="A19" s="285">
        <v>13</v>
      </c>
      <c r="B19" s="289" t="s">
        <v>576</v>
      </c>
      <c r="C19" s="389">
        <v>46446950.900973998</v>
      </c>
      <c r="D19" s="385">
        <v>45958119.820974007</v>
      </c>
      <c r="E19" s="385">
        <v>50859.01</v>
      </c>
      <c r="F19" s="391">
        <v>91179.85</v>
      </c>
      <c r="G19" s="391">
        <v>64206.409999999996</v>
      </c>
      <c r="H19" s="385">
        <v>282585.81</v>
      </c>
      <c r="I19" s="385">
        <v>1266291.2674194807</v>
      </c>
      <c r="J19" s="391">
        <v>919162.39641948033</v>
      </c>
      <c r="K19" s="391">
        <v>5085.9009999999998</v>
      </c>
      <c r="L19" s="391">
        <v>27353.954999999998</v>
      </c>
      <c r="M19" s="391">
        <v>32103.204999999998</v>
      </c>
      <c r="N19" s="391">
        <v>282585.81</v>
      </c>
      <c r="O19" s="385"/>
    </row>
    <row r="20" spans="1:15">
      <c r="A20" s="285">
        <v>14</v>
      </c>
      <c r="B20" s="289" t="s">
        <v>577</v>
      </c>
      <c r="C20" s="389">
        <v>57464921.159377001</v>
      </c>
      <c r="D20" s="385">
        <v>38925823.671509989</v>
      </c>
      <c r="E20" s="385">
        <v>12641965.758186001</v>
      </c>
      <c r="F20" s="391">
        <v>4900161.6646809997</v>
      </c>
      <c r="G20" s="391">
        <v>911524.80500000005</v>
      </c>
      <c r="H20" s="385">
        <v>85445.260000000009</v>
      </c>
      <c r="I20" s="385">
        <v>4022568.776353098</v>
      </c>
      <c r="J20" s="391">
        <v>747116.03863019985</v>
      </c>
      <c r="K20" s="391">
        <v>1264196.5758185997</v>
      </c>
      <c r="L20" s="391">
        <v>1470048.4994043</v>
      </c>
      <c r="M20" s="391">
        <v>455762.40250000003</v>
      </c>
      <c r="N20" s="391">
        <v>85445.260000000009</v>
      </c>
      <c r="O20" s="385"/>
    </row>
    <row r="21" spans="1:15">
      <c r="A21" s="285">
        <v>15</v>
      </c>
      <c r="B21" s="289" t="s">
        <v>578</v>
      </c>
      <c r="C21" s="389">
        <v>16214630.886428</v>
      </c>
      <c r="D21" s="385">
        <v>14227123.844763</v>
      </c>
      <c r="E21" s="385">
        <v>802164.61327800003</v>
      </c>
      <c r="F21" s="391">
        <v>802209.55838699988</v>
      </c>
      <c r="G21" s="391">
        <v>198114.77000000002</v>
      </c>
      <c r="H21" s="385">
        <v>185018.1</v>
      </c>
      <c r="I21" s="385">
        <v>889497.29073915945</v>
      </c>
      <c r="J21" s="391">
        <v>284542.4768952601</v>
      </c>
      <c r="K21" s="391">
        <v>80216.461327800003</v>
      </c>
      <c r="L21" s="391">
        <v>240662.8675161</v>
      </c>
      <c r="M21" s="391">
        <v>99057.385000000009</v>
      </c>
      <c r="N21" s="391">
        <v>185018.1</v>
      </c>
      <c r="O21" s="385"/>
    </row>
    <row r="22" spans="1:15">
      <c r="A22" s="285">
        <v>16</v>
      </c>
      <c r="B22" s="289" t="s">
        <v>579</v>
      </c>
      <c r="C22" s="389">
        <v>17949585.963862002</v>
      </c>
      <c r="D22" s="385">
        <v>17949585.963862002</v>
      </c>
      <c r="E22" s="385">
        <v>0</v>
      </c>
      <c r="F22" s="391">
        <v>0</v>
      </c>
      <c r="G22" s="391">
        <v>0</v>
      </c>
      <c r="H22" s="385">
        <v>0</v>
      </c>
      <c r="I22" s="385">
        <v>358991.71927723999</v>
      </c>
      <c r="J22" s="391">
        <v>358991.71927723999</v>
      </c>
      <c r="K22" s="391">
        <v>0</v>
      </c>
      <c r="L22" s="391">
        <v>0</v>
      </c>
      <c r="M22" s="391">
        <v>0</v>
      </c>
      <c r="N22" s="391">
        <v>0</v>
      </c>
      <c r="O22" s="385"/>
    </row>
    <row r="23" spans="1:15">
      <c r="A23" s="285">
        <v>17</v>
      </c>
      <c r="B23" s="289" t="s">
        <v>700</v>
      </c>
      <c r="C23" s="389">
        <v>1152728.1832980001</v>
      </c>
      <c r="D23" s="385">
        <v>1152728.1832980001</v>
      </c>
      <c r="E23" s="385">
        <v>0</v>
      </c>
      <c r="F23" s="391">
        <v>0</v>
      </c>
      <c r="G23" s="391">
        <v>0</v>
      </c>
      <c r="H23" s="385">
        <v>0</v>
      </c>
      <c r="I23" s="385">
        <v>23054.563665960002</v>
      </c>
      <c r="J23" s="391">
        <v>23054.563665960002</v>
      </c>
      <c r="K23" s="391">
        <v>0</v>
      </c>
      <c r="L23" s="391">
        <v>0</v>
      </c>
      <c r="M23" s="391">
        <v>0</v>
      </c>
      <c r="N23" s="391">
        <v>0</v>
      </c>
      <c r="O23" s="385"/>
    </row>
    <row r="24" spans="1:15">
      <c r="A24" s="285">
        <v>18</v>
      </c>
      <c r="B24" s="289" t="s">
        <v>580</v>
      </c>
      <c r="C24" s="389">
        <v>61939261.649926007</v>
      </c>
      <c r="D24" s="385">
        <v>61939261.649926007</v>
      </c>
      <c r="E24" s="385">
        <v>0</v>
      </c>
      <c r="F24" s="391">
        <v>0</v>
      </c>
      <c r="G24" s="391">
        <v>0</v>
      </c>
      <c r="H24" s="385">
        <v>0</v>
      </c>
      <c r="I24" s="385">
        <v>1238785.2329985201</v>
      </c>
      <c r="J24" s="391">
        <v>1238785.2329985201</v>
      </c>
      <c r="K24" s="391">
        <v>0</v>
      </c>
      <c r="L24" s="391">
        <v>0</v>
      </c>
      <c r="M24" s="391">
        <v>0</v>
      </c>
      <c r="N24" s="391">
        <v>0</v>
      </c>
      <c r="O24" s="385"/>
    </row>
    <row r="25" spans="1:15">
      <c r="A25" s="285">
        <v>19</v>
      </c>
      <c r="B25" s="289" t="s">
        <v>581</v>
      </c>
      <c r="C25" s="389">
        <v>630075.20109599992</v>
      </c>
      <c r="D25" s="385">
        <v>349934.43394799996</v>
      </c>
      <c r="E25" s="385">
        <v>22851.453534</v>
      </c>
      <c r="F25" s="391">
        <v>0</v>
      </c>
      <c r="G25" s="391">
        <v>0</v>
      </c>
      <c r="H25" s="385">
        <v>257289.31361400001</v>
      </c>
      <c r="I25" s="385">
        <v>266573.14764635998</v>
      </c>
      <c r="J25" s="391">
        <v>6998.6886789600003</v>
      </c>
      <c r="K25" s="391">
        <v>2285.1453534000002</v>
      </c>
      <c r="L25" s="391">
        <v>0</v>
      </c>
      <c r="M25" s="391">
        <v>0</v>
      </c>
      <c r="N25" s="391">
        <v>257289.31361400001</v>
      </c>
      <c r="O25" s="385"/>
    </row>
    <row r="26" spans="1:15">
      <c r="A26" s="285">
        <v>20</v>
      </c>
      <c r="B26" s="289" t="s">
        <v>699</v>
      </c>
      <c r="C26" s="389">
        <v>33219431.139398005</v>
      </c>
      <c r="D26" s="385">
        <v>18485585.781958003</v>
      </c>
      <c r="E26" s="385">
        <v>67438.391124000002</v>
      </c>
      <c r="F26" s="391">
        <v>14666406.966316001</v>
      </c>
      <c r="G26" s="391">
        <v>0</v>
      </c>
      <c r="H26" s="385">
        <v>0</v>
      </c>
      <c r="I26" s="385">
        <v>4776365.855446361</v>
      </c>
      <c r="J26" s="391">
        <v>369699.92643915996</v>
      </c>
      <c r="K26" s="391">
        <v>6743.8391124</v>
      </c>
      <c r="L26" s="391">
        <v>4399922.0898948004</v>
      </c>
      <c r="M26" s="391">
        <v>0</v>
      </c>
      <c r="N26" s="391">
        <v>0</v>
      </c>
      <c r="O26" s="385"/>
    </row>
    <row r="27" spans="1:15">
      <c r="A27" s="285">
        <v>21</v>
      </c>
      <c r="B27" s="289" t="s">
        <v>582</v>
      </c>
      <c r="C27" s="389">
        <v>9906733.7804389987</v>
      </c>
      <c r="D27" s="385">
        <v>9886853.190438997</v>
      </c>
      <c r="E27" s="385">
        <v>19880.59</v>
      </c>
      <c r="F27" s="391">
        <v>0</v>
      </c>
      <c r="G27" s="391">
        <v>0</v>
      </c>
      <c r="H27" s="385">
        <v>0</v>
      </c>
      <c r="I27" s="385">
        <v>199725.12280877994</v>
      </c>
      <c r="J27" s="391">
        <v>197737.06380877996</v>
      </c>
      <c r="K27" s="391">
        <v>1988.059</v>
      </c>
      <c r="L27" s="391">
        <v>0</v>
      </c>
      <c r="M27" s="391">
        <v>0</v>
      </c>
      <c r="N27" s="391">
        <v>0</v>
      </c>
      <c r="O27" s="385"/>
    </row>
    <row r="28" spans="1:15">
      <c r="A28" s="285">
        <v>22</v>
      </c>
      <c r="B28" s="289" t="s">
        <v>583</v>
      </c>
      <c r="C28" s="389">
        <v>169698.70104499999</v>
      </c>
      <c r="D28" s="385">
        <v>169698.70104499999</v>
      </c>
      <c r="E28" s="385">
        <v>0</v>
      </c>
      <c r="F28" s="391">
        <v>0</v>
      </c>
      <c r="G28" s="391">
        <v>0</v>
      </c>
      <c r="H28" s="385">
        <v>0</v>
      </c>
      <c r="I28" s="385">
        <v>3393.9740209000001</v>
      </c>
      <c r="J28" s="391">
        <v>3393.9740209000001</v>
      </c>
      <c r="K28" s="391">
        <v>0</v>
      </c>
      <c r="L28" s="391">
        <v>0</v>
      </c>
      <c r="M28" s="391">
        <v>0</v>
      </c>
      <c r="N28" s="391">
        <v>0</v>
      </c>
      <c r="O28" s="385"/>
    </row>
    <row r="29" spans="1:15">
      <c r="A29" s="285">
        <v>23</v>
      </c>
      <c r="B29" s="289" t="s">
        <v>584</v>
      </c>
      <c r="C29" s="389">
        <v>81578266.176326081</v>
      </c>
      <c r="D29" s="385">
        <v>64933287.721162021</v>
      </c>
      <c r="E29" s="385">
        <v>8214917.5989029985</v>
      </c>
      <c r="F29" s="391">
        <v>4076819.4533720003</v>
      </c>
      <c r="G29" s="391">
        <v>1531376.1406490002</v>
      </c>
      <c r="H29" s="385">
        <v>2821865.2622400015</v>
      </c>
      <c r="I29" s="385">
        <v>6930707.571489634</v>
      </c>
      <c r="J29" s="391">
        <v>1298616.6430232399</v>
      </c>
      <c r="K29" s="391">
        <v>821491.75989029987</v>
      </c>
      <c r="L29" s="391">
        <v>1223045.8360116002</v>
      </c>
      <c r="M29" s="391">
        <v>765688.07032450009</v>
      </c>
      <c r="N29" s="391">
        <v>2821865.2622400015</v>
      </c>
      <c r="O29" s="385"/>
    </row>
    <row r="30" spans="1:15">
      <c r="A30" s="285">
        <v>24</v>
      </c>
      <c r="B30" s="289" t="s">
        <v>698</v>
      </c>
      <c r="C30" s="389">
        <v>367189069.76325506</v>
      </c>
      <c r="D30" s="385">
        <v>344968554.28027183</v>
      </c>
      <c r="E30" s="385">
        <v>9438747.0219760053</v>
      </c>
      <c r="F30" s="391">
        <v>1792100.2614900002</v>
      </c>
      <c r="G30" s="391">
        <v>4655676.1995170005</v>
      </c>
      <c r="H30" s="385">
        <v>6333992</v>
      </c>
      <c r="I30" s="385">
        <v>16903817.493408527</v>
      </c>
      <c r="J30" s="391">
        <v>6760482.6130054221</v>
      </c>
      <c r="K30" s="391">
        <v>943874.70219760039</v>
      </c>
      <c r="L30" s="391">
        <v>537630.07844699989</v>
      </c>
      <c r="M30" s="391">
        <v>2327838.0997585002</v>
      </c>
      <c r="N30" s="391">
        <v>6333992</v>
      </c>
      <c r="O30" s="385"/>
    </row>
    <row r="31" spans="1:15">
      <c r="A31" s="285">
        <v>25</v>
      </c>
      <c r="B31" s="289" t="s">
        <v>585</v>
      </c>
      <c r="C31" s="389">
        <v>7418375.1025936427</v>
      </c>
      <c r="D31" s="385">
        <v>6744894.2370256418</v>
      </c>
      <c r="E31" s="385">
        <v>225929.55000000002</v>
      </c>
      <c r="F31" s="391">
        <v>116468.01</v>
      </c>
      <c r="G31" s="391">
        <v>46384.81</v>
      </c>
      <c r="H31" s="385">
        <v>284698.49556800001</v>
      </c>
      <c r="I31" s="385">
        <v>499151.14330851304</v>
      </c>
      <c r="J31" s="391">
        <v>133726.88474051279</v>
      </c>
      <c r="K31" s="391">
        <v>22592.955000000002</v>
      </c>
      <c r="L31" s="391">
        <v>34940.402999999998</v>
      </c>
      <c r="M31" s="391">
        <v>23192.404999999999</v>
      </c>
      <c r="N31" s="391">
        <v>284698.49556800001</v>
      </c>
      <c r="O31" s="385"/>
    </row>
    <row r="32" spans="1:15">
      <c r="A32" s="285">
        <v>26</v>
      </c>
      <c r="B32" s="289" t="s">
        <v>695</v>
      </c>
      <c r="C32" s="389">
        <v>579933655.06142151</v>
      </c>
      <c r="D32" s="385">
        <v>511042959.53394026</v>
      </c>
      <c r="E32" s="385">
        <v>25069726.034814015</v>
      </c>
      <c r="F32" s="391">
        <v>9755264.0141200051</v>
      </c>
      <c r="G32" s="391">
        <v>7181523.0808669999</v>
      </c>
      <c r="H32" s="385">
        <v>26884182.397666007</v>
      </c>
      <c r="I32" s="385">
        <v>46046766.219693422</v>
      </c>
      <c r="J32" s="391">
        <v>10138270.473877974</v>
      </c>
      <c r="K32" s="391">
        <v>2506972.6034814008</v>
      </c>
      <c r="L32" s="391">
        <v>2926579.2042360045</v>
      </c>
      <c r="M32" s="391">
        <v>3590761.5404335</v>
      </c>
      <c r="N32" s="391">
        <v>26884182.397666007</v>
      </c>
      <c r="O32" s="385"/>
    </row>
    <row r="33" spans="1:15">
      <c r="A33" s="285">
        <v>27</v>
      </c>
      <c r="B33" s="309" t="s">
        <v>108</v>
      </c>
      <c r="C33" s="392">
        <f>SUM(C7:C32)</f>
        <v>2315939504.1480594</v>
      </c>
      <c r="D33" s="392">
        <f t="shared" ref="D33:O33" si="0">SUM(D7:D32)</f>
        <v>2110217098.704653</v>
      </c>
      <c r="E33" s="392">
        <f t="shared" si="0"/>
        <v>87216305.934247032</v>
      </c>
      <c r="F33" s="392">
        <f t="shared" si="0"/>
        <v>45257060.096964009</v>
      </c>
      <c r="G33" s="392">
        <f t="shared" si="0"/>
        <v>18764730.326033004</v>
      </c>
      <c r="H33" s="392">
        <f t="shared" si="0"/>
        <v>54484309.086146012</v>
      </c>
      <c r="I33" s="392">
        <f t="shared" si="0"/>
        <v>128105094.36716671</v>
      </c>
      <c r="J33" s="392">
        <f t="shared" si="0"/>
        <v>41939671.49549181</v>
      </c>
      <c r="K33" s="392">
        <f t="shared" si="0"/>
        <v>8721630.5934247002</v>
      </c>
      <c r="L33" s="392">
        <f t="shared" si="0"/>
        <v>13577118.029089205</v>
      </c>
      <c r="M33" s="392">
        <f t="shared" si="0"/>
        <v>9382365.1630165018</v>
      </c>
      <c r="N33" s="392">
        <f t="shared" si="0"/>
        <v>54484309.086146012</v>
      </c>
      <c r="O33" s="392">
        <f t="shared" si="0"/>
        <v>0</v>
      </c>
    </row>
    <row r="34" spans="1:15">
      <c r="A34" s="291"/>
      <c r="B34" s="291"/>
      <c r="C34" s="291"/>
      <c r="D34" s="291"/>
      <c r="E34" s="291"/>
      <c r="H34" s="291"/>
      <c r="I34" s="291"/>
      <c r="O34" s="291"/>
    </row>
    <row r="35" spans="1:15">
      <c r="A35" s="291"/>
      <c r="B35" s="324"/>
      <c r="C35" s="324"/>
      <c r="D35" s="291"/>
      <c r="E35" s="291"/>
      <c r="H35" s="291"/>
      <c r="I35" s="291"/>
      <c r="O35" s="291"/>
    </row>
    <row r="36" spans="1:15">
      <c r="A36" s="291"/>
      <c r="B36" s="291"/>
      <c r="C36" s="291"/>
      <c r="D36" s="291"/>
      <c r="E36" s="291"/>
      <c r="H36" s="291"/>
      <c r="I36" s="291"/>
      <c r="O36" s="291"/>
    </row>
    <row r="37" spans="1:15">
      <c r="A37" s="291"/>
      <c r="B37" s="291"/>
      <c r="C37" s="291"/>
      <c r="D37" s="291"/>
      <c r="E37" s="291"/>
      <c r="H37" s="291"/>
      <c r="I37" s="291"/>
      <c r="O37" s="291"/>
    </row>
    <row r="38" spans="1:15">
      <c r="A38" s="291"/>
      <c r="B38" s="291"/>
      <c r="C38" s="291"/>
      <c r="D38" s="291"/>
      <c r="E38" s="291"/>
      <c r="H38" s="291"/>
      <c r="I38" s="291"/>
      <c r="O38" s="291"/>
    </row>
    <row r="39" spans="1:15">
      <c r="A39" s="291"/>
      <c r="B39" s="291"/>
      <c r="C39" s="291"/>
      <c r="D39" s="291"/>
      <c r="E39" s="291"/>
      <c r="H39" s="291"/>
      <c r="I39" s="291"/>
      <c r="O39" s="291"/>
    </row>
    <row r="40" spans="1:15">
      <c r="A40" s="291"/>
      <c r="B40" s="291"/>
      <c r="C40" s="291"/>
      <c r="D40" s="291"/>
      <c r="E40" s="291"/>
      <c r="H40" s="291"/>
      <c r="I40" s="291"/>
      <c r="O40" s="291"/>
    </row>
    <row r="41" spans="1:15">
      <c r="A41" s="325"/>
      <c r="B41" s="325"/>
      <c r="C41" s="325"/>
      <c r="D41" s="291"/>
      <c r="E41" s="291"/>
      <c r="H41" s="291"/>
      <c r="I41" s="291"/>
      <c r="O41" s="291"/>
    </row>
    <row r="42" spans="1:15">
      <c r="A42" s="325"/>
      <c r="B42" s="325"/>
      <c r="C42" s="325"/>
      <c r="D42" s="291"/>
      <c r="E42" s="291"/>
      <c r="H42" s="291"/>
      <c r="I42" s="291"/>
      <c r="O42" s="291"/>
    </row>
    <row r="43" spans="1:15">
      <c r="A43" s="291"/>
      <c r="B43" s="291"/>
      <c r="C43" s="291"/>
      <c r="D43" s="291"/>
      <c r="E43" s="291"/>
      <c r="H43" s="291"/>
      <c r="I43" s="291"/>
      <c r="O43" s="291"/>
    </row>
    <row r="44" spans="1:15">
      <c r="A44" s="291"/>
      <c r="B44" s="291"/>
      <c r="C44" s="291"/>
      <c r="D44" s="291"/>
      <c r="E44" s="291"/>
      <c r="H44" s="291"/>
      <c r="I44" s="291"/>
      <c r="O44" s="291"/>
    </row>
    <row r="45" spans="1:15">
      <c r="A45" s="291"/>
      <c r="B45" s="291"/>
      <c r="C45" s="291"/>
      <c r="D45" s="291"/>
      <c r="E45" s="291"/>
      <c r="H45" s="291"/>
      <c r="I45" s="291"/>
      <c r="O45" s="291"/>
    </row>
    <row r="46" spans="1:15">
      <c r="A46" s="291"/>
      <c r="B46" s="291"/>
      <c r="C46" s="291"/>
      <c r="D46" s="291"/>
      <c r="E46" s="291"/>
      <c r="H46" s="291"/>
      <c r="I46" s="291"/>
      <c r="O46" s="29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90" zoomScaleNormal="90" workbookViewId="0">
      <selection activeCell="F20" sqref="F20"/>
    </sheetView>
  </sheetViews>
  <sheetFormatPr defaultColWidth="8.7109375" defaultRowHeight="12"/>
  <cols>
    <col min="1" max="1" width="11.85546875" style="335" bestFit="1" customWidth="1"/>
    <col min="2" max="2" width="80" style="335" customWidth="1"/>
    <col min="3" max="3" width="17.140625" style="335" bestFit="1" customWidth="1"/>
    <col min="4" max="4" width="22.42578125" style="335" bestFit="1" customWidth="1"/>
    <col min="5" max="5" width="22.28515625" style="335" bestFit="1" customWidth="1"/>
    <col min="6" max="6" width="20.140625" style="335" bestFit="1" customWidth="1"/>
    <col min="7" max="7" width="20.85546875" style="335" bestFit="1" customWidth="1"/>
    <col min="8" max="8" width="23.42578125" style="335" bestFit="1" customWidth="1"/>
    <col min="9" max="9" width="22.140625" style="335" customWidth="1"/>
    <col min="10" max="10" width="19.140625" style="335" bestFit="1" customWidth="1"/>
    <col min="11" max="11" width="17.85546875" style="335" bestFit="1" customWidth="1"/>
    <col min="12" max="16384" width="8.7109375" style="335"/>
  </cols>
  <sheetData>
    <row r="1" spans="1:11" s="288" customFormat="1" ht="13.5">
      <c r="A1" s="279" t="s">
        <v>30</v>
      </c>
      <c r="B1" s="3" t="str">
        <f>'Info '!C2</f>
        <v>JSC "Liberty Bank"</v>
      </c>
    </row>
    <row r="2" spans="1:11" s="288" customFormat="1" ht="13.5">
      <c r="A2" s="280" t="s">
        <v>31</v>
      </c>
      <c r="B2" s="358">
        <f>'1. key ratios '!B2</f>
        <v>44742</v>
      </c>
    </row>
    <row r="3" spans="1:11" s="288" customFormat="1" ht="12.75">
      <c r="A3" s="281" t="s">
        <v>676</v>
      </c>
    </row>
    <row r="4" spans="1:11">
      <c r="C4" s="336" t="s">
        <v>0</v>
      </c>
      <c r="D4" s="336" t="s">
        <v>1</v>
      </c>
      <c r="E4" s="336" t="s">
        <v>2</v>
      </c>
      <c r="F4" s="336" t="s">
        <v>3</v>
      </c>
      <c r="G4" s="336" t="s">
        <v>4</v>
      </c>
      <c r="H4" s="336" t="s">
        <v>5</v>
      </c>
      <c r="I4" s="336" t="s">
        <v>8</v>
      </c>
      <c r="J4" s="336" t="s">
        <v>9</v>
      </c>
      <c r="K4" s="336" t="s">
        <v>10</v>
      </c>
    </row>
    <row r="5" spans="1:11" ht="105" customHeight="1">
      <c r="A5" s="831" t="s">
        <v>677</v>
      </c>
      <c r="B5" s="832"/>
      <c r="C5" s="312" t="s">
        <v>678</v>
      </c>
      <c r="D5" s="312" t="s">
        <v>679</v>
      </c>
      <c r="E5" s="312" t="s">
        <v>680</v>
      </c>
      <c r="F5" s="337" t="s">
        <v>681</v>
      </c>
      <c r="G5" s="312" t="s">
        <v>682</v>
      </c>
      <c r="H5" s="312" t="s">
        <v>683</v>
      </c>
      <c r="I5" s="312" t="s">
        <v>684</v>
      </c>
      <c r="J5" s="312" t="s">
        <v>685</v>
      </c>
      <c r="K5" s="312" t="s">
        <v>686</v>
      </c>
    </row>
    <row r="6" spans="1:11" ht="12.75">
      <c r="A6" s="285">
        <v>1</v>
      </c>
      <c r="B6" s="285" t="s">
        <v>632</v>
      </c>
      <c r="C6" s="385">
        <v>33617281.867363997</v>
      </c>
      <c r="D6" s="385">
        <v>577577.26599999995</v>
      </c>
      <c r="E6" s="385">
        <v>0</v>
      </c>
      <c r="F6" s="385">
        <v>173434293.24438074</v>
      </c>
      <c r="G6" s="385">
        <v>980202782.12551105</v>
      </c>
      <c r="H6" s="385">
        <v>20579801.088824</v>
      </c>
      <c r="I6" s="385">
        <v>423086297.60678214</v>
      </c>
      <c r="J6" s="385">
        <v>32506828.413070496</v>
      </c>
      <c r="K6" s="385">
        <v>651934642.53612685</v>
      </c>
    </row>
    <row r="7" spans="1:11" ht="12.75">
      <c r="A7" s="285">
        <v>2</v>
      </c>
      <c r="B7" s="285" t="s">
        <v>687</v>
      </c>
      <c r="C7" s="385"/>
      <c r="D7" s="385">
        <v>0</v>
      </c>
      <c r="E7" s="385"/>
      <c r="F7" s="385"/>
      <c r="G7" s="385"/>
      <c r="H7" s="385"/>
      <c r="I7" s="385"/>
      <c r="J7" s="385"/>
      <c r="K7" s="385"/>
    </row>
    <row r="8" spans="1:11" ht="12.75">
      <c r="A8" s="285">
        <v>3</v>
      </c>
      <c r="B8" s="285" t="s">
        <v>640</v>
      </c>
      <c r="C8" s="385">
        <v>15459962.91048</v>
      </c>
      <c r="D8" s="385"/>
      <c r="E8" s="385"/>
      <c r="F8" s="385"/>
      <c r="G8" s="385"/>
      <c r="H8" s="385"/>
      <c r="I8" s="385"/>
      <c r="J8" s="385"/>
      <c r="K8" s="385">
        <v>221488765.07851997</v>
      </c>
    </row>
    <row r="9" spans="1:11" ht="12.75">
      <c r="A9" s="285">
        <v>4</v>
      </c>
      <c r="B9" s="310" t="s">
        <v>688</v>
      </c>
      <c r="C9" s="385">
        <v>0</v>
      </c>
      <c r="D9" s="385"/>
      <c r="E9" s="385"/>
      <c r="F9" s="385">
        <v>1832387.7083230014</v>
      </c>
      <c r="G9" s="385">
        <v>46910769.445283003</v>
      </c>
      <c r="H9" s="385">
        <v>0</v>
      </c>
      <c r="I9" s="385">
        <v>16608341.043462001</v>
      </c>
      <c r="J9" s="385"/>
      <c r="K9" s="385">
        <v>53154601.312074631</v>
      </c>
    </row>
    <row r="10" spans="1:11" ht="12.75">
      <c r="A10" s="285">
        <v>5</v>
      </c>
      <c r="B10" s="310" t="s">
        <v>689</v>
      </c>
      <c r="C10" s="385"/>
      <c r="D10" s="385"/>
      <c r="E10" s="385"/>
      <c r="F10" s="385"/>
      <c r="G10" s="385"/>
      <c r="H10" s="385"/>
      <c r="I10" s="385"/>
      <c r="J10" s="385"/>
      <c r="K10" s="385"/>
    </row>
    <row r="11" spans="1:11" ht="12.75">
      <c r="A11" s="285">
        <v>6</v>
      </c>
      <c r="B11" s="310" t="s">
        <v>690</v>
      </c>
      <c r="C11" s="385"/>
      <c r="D11" s="385"/>
      <c r="E11" s="385"/>
      <c r="F11" s="385"/>
      <c r="G11" s="385"/>
      <c r="H11" s="385"/>
      <c r="I11" s="385"/>
      <c r="J11" s="385"/>
      <c r="K11" s="38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zoomScaleSheetLayoutView="85" workbookViewId="0">
      <selection activeCell="K31" sqref="K31"/>
    </sheetView>
  </sheetViews>
  <sheetFormatPr defaultRowHeight="15"/>
  <cols>
    <col min="1" max="1" width="10" bestFit="1" customWidth="1"/>
    <col min="2" max="2" width="71.42578125" customWidth="1"/>
    <col min="3" max="3" width="15.7109375" customWidth="1"/>
    <col min="4" max="4" width="15.28515625" customWidth="1"/>
    <col min="5" max="5" width="13.140625" customWidth="1"/>
    <col min="6" max="14" width="12.140625" customWidth="1"/>
    <col min="15" max="15" width="12.42578125" bestFit="1" customWidth="1"/>
    <col min="16" max="16" width="24.28515625" customWidth="1"/>
    <col min="17" max="17" width="24.140625" customWidth="1"/>
    <col min="18" max="19" width="26.42578125" customWidth="1"/>
  </cols>
  <sheetData>
    <row r="1" spans="1:19">
      <c r="A1" s="279" t="s">
        <v>30</v>
      </c>
      <c r="B1" s="3" t="str">
        <f>'Info '!C2</f>
        <v>JSC "Liberty Bank"</v>
      </c>
    </row>
    <row r="2" spans="1:19">
      <c r="A2" s="280" t="s">
        <v>31</v>
      </c>
      <c r="B2" s="358">
        <f>'1. key ratios '!B2</f>
        <v>44742</v>
      </c>
    </row>
    <row r="3" spans="1:19">
      <c r="A3" s="281" t="s">
        <v>716</v>
      </c>
      <c r="B3" s="288"/>
    </row>
    <row r="4" spans="1:19">
      <c r="A4" s="281"/>
      <c r="B4" s="288"/>
    </row>
    <row r="5" spans="1:19" ht="21" customHeight="1">
      <c r="A5" s="835" t="s">
        <v>717</v>
      </c>
      <c r="B5" s="835"/>
      <c r="C5" s="833" t="s">
        <v>736</v>
      </c>
      <c r="D5" s="833"/>
      <c r="E5" s="833"/>
      <c r="F5" s="833"/>
      <c r="G5" s="833"/>
      <c r="H5" s="833"/>
      <c r="I5" s="833" t="s">
        <v>738</v>
      </c>
      <c r="J5" s="833"/>
      <c r="K5" s="833"/>
      <c r="L5" s="833"/>
      <c r="M5" s="833"/>
      <c r="N5" s="834"/>
      <c r="O5" s="836" t="s">
        <v>718</v>
      </c>
      <c r="P5" s="836" t="s">
        <v>732</v>
      </c>
      <c r="Q5" s="836" t="s">
        <v>733</v>
      </c>
      <c r="R5" s="836" t="s">
        <v>737</v>
      </c>
      <c r="S5" s="836" t="s">
        <v>734</v>
      </c>
    </row>
    <row r="6" spans="1:19" ht="30.75" customHeight="1">
      <c r="A6" s="835"/>
      <c r="B6" s="835"/>
      <c r="C6" s="349"/>
      <c r="D6" s="348" t="s">
        <v>671</v>
      </c>
      <c r="E6" s="348" t="s">
        <v>672</v>
      </c>
      <c r="F6" s="348" t="s">
        <v>673</v>
      </c>
      <c r="G6" s="348" t="s">
        <v>674</v>
      </c>
      <c r="H6" s="348" t="s">
        <v>675</v>
      </c>
      <c r="I6" s="349"/>
      <c r="J6" s="348" t="s">
        <v>671</v>
      </c>
      <c r="K6" s="348" t="s">
        <v>672</v>
      </c>
      <c r="L6" s="348" t="s">
        <v>673</v>
      </c>
      <c r="M6" s="348" t="s">
        <v>674</v>
      </c>
      <c r="N6" s="350" t="s">
        <v>675</v>
      </c>
      <c r="O6" s="836"/>
      <c r="P6" s="836"/>
      <c r="Q6" s="836"/>
      <c r="R6" s="836"/>
      <c r="S6" s="836"/>
    </row>
    <row r="7" spans="1:19">
      <c r="A7" s="340">
        <v>1</v>
      </c>
      <c r="B7" s="343" t="s">
        <v>726</v>
      </c>
      <c r="C7" s="385">
        <v>118111.74</v>
      </c>
      <c r="D7" s="385">
        <v>118111.74</v>
      </c>
      <c r="E7" s="385">
        <v>0</v>
      </c>
      <c r="F7" s="385">
        <v>0</v>
      </c>
      <c r="G7" s="385">
        <v>0</v>
      </c>
      <c r="H7" s="385">
        <v>0</v>
      </c>
      <c r="I7" s="385">
        <v>2362.2348000000002</v>
      </c>
      <c r="J7" s="385">
        <v>2362.2348000000002</v>
      </c>
      <c r="K7" s="385">
        <v>0</v>
      </c>
      <c r="L7" s="385">
        <v>0</v>
      </c>
      <c r="M7" s="385">
        <v>0</v>
      </c>
      <c r="N7" s="385">
        <v>0</v>
      </c>
      <c r="O7" s="385">
        <v>4</v>
      </c>
      <c r="P7" s="404">
        <v>0</v>
      </c>
      <c r="Q7" s="404">
        <v>0</v>
      </c>
      <c r="R7" s="404">
        <v>0.15533468709376391</v>
      </c>
      <c r="S7" s="405">
        <v>42.043811470665474</v>
      </c>
    </row>
    <row r="8" spans="1:19">
      <c r="A8" s="340">
        <v>2</v>
      </c>
      <c r="B8" s="344" t="s">
        <v>725</v>
      </c>
      <c r="C8" s="385">
        <v>867090811.02578187</v>
      </c>
      <c r="D8" s="385">
        <v>786246829.02602887</v>
      </c>
      <c r="E8" s="385">
        <v>26398972.552452002</v>
      </c>
      <c r="F8" s="385">
        <v>9727219.1140410006</v>
      </c>
      <c r="G8" s="385">
        <v>9202157.4950060006</v>
      </c>
      <c r="H8" s="385">
        <v>35515632.838253997</v>
      </c>
      <c r="I8" s="385">
        <v>61306643.845935076</v>
      </c>
      <c r="J8" s="385">
        <v>15631869.270720579</v>
      </c>
      <c r="K8" s="385">
        <v>2639897.2552451999</v>
      </c>
      <c r="L8" s="385">
        <v>2918165.7342122998</v>
      </c>
      <c r="M8" s="385">
        <v>4601078.7475030003</v>
      </c>
      <c r="N8" s="385">
        <v>35515632.838253997</v>
      </c>
      <c r="O8" s="385">
        <v>439702</v>
      </c>
      <c r="P8" s="404">
        <v>0.25678105912854854</v>
      </c>
      <c r="Q8" s="404">
        <v>0.30869253823843884</v>
      </c>
      <c r="R8" s="404">
        <v>0.2450279151842</v>
      </c>
      <c r="S8" s="405">
        <v>35.389420809215522</v>
      </c>
    </row>
    <row r="9" spans="1:19">
      <c r="A9" s="340">
        <v>3</v>
      </c>
      <c r="B9" s="344" t="s">
        <v>724</v>
      </c>
      <c r="C9" s="385">
        <v>0</v>
      </c>
      <c r="D9" s="385">
        <v>0</v>
      </c>
      <c r="E9" s="385">
        <v>0</v>
      </c>
      <c r="F9" s="385">
        <v>0</v>
      </c>
      <c r="G9" s="385">
        <v>0</v>
      </c>
      <c r="H9" s="385">
        <v>0</v>
      </c>
      <c r="I9" s="385">
        <v>0</v>
      </c>
      <c r="J9" s="385">
        <v>0</v>
      </c>
      <c r="K9" s="385">
        <v>0</v>
      </c>
      <c r="L9" s="385">
        <v>0</v>
      </c>
      <c r="M9" s="385">
        <v>0</v>
      </c>
      <c r="N9" s="385">
        <v>0</v>
      </c>
      <c r="O9" s="385">
        <v>0</v>
      </c>
      <c r="P9" s="404">
        <v>0</v>
      </c>
      <c r="Q9" s="404">
        <v>0</v>
      </c>
      <c r="R9" s="404">
        <v>0</v>
      </c>
      <c r="S9" s="405">
        <v>0</v>
      </c>
    </row>
    <row r="10" spans="1:19">
      <c r="A10" s="340">
        <v>4</v>
      </c>
      <c r="B10" s="344" t="s">
        <v>723</v>
      </c>
      <c r="C10" s="385">
        <v>4255536.63</v>
      </c>
      <c r="D10" s="385">
        <v>2216531.0299999998</v>
      </c>
      <c r="E10" s="385">
        <v>437405.42</v>
      </c>
      <c r="F10" s="385">
        <v>154639.60999999999</v>
      </c>
      <c r="G10" s="385">
        <v>111906.83</v>
      </c>
      <c r="H10" s="385">
        <v>1335053.74</v>
      </c>
      <c r="I10" s="385">
        <v>1525470.2006000001</v>
      </c>
      <c r="J10" s="385">
        <v>44330.620600000002</v>
      </c>
      <c r="K10" s="385">
        <v>43740.542000000001</v>
      </c>
      <c r="L10" s="385">
        <v>46391.883000000002</v>
      </c>
      <c r="M10" s="385">
        <v>55953.415000000001</v>
      </c>
      <c r="N10" s="385">
        <v>1335053.74</v>
      </c>
      <c r="O10" s="385">
        <v>7863</v>
      </c>
      <c r="P10" s="404">
        <v>0.22429787620937658</v>
      </c>
      <c r="Q10" s="404">
        <v>0.2493365569864312</v>
      </c>
      <c r="R10" s="404">
        <v>0.31806872172680606</v>
      </c>
      <c r="S10" s="405">
        <v>13.068786045848684</v>
      </c>
    </row>
    <row r="11" spans="1:19">
      <c r="A11" s="340">
        <v>5</v>
      </c>
      <c r="B11" s="344" t="s">
        <v>722</v>
      </c>
      <c r="C11" s="385">
        <v>8740967.0326472092</v>
      </c>
      <c r="D11" s="385">
        <v>6665294.1266292101</v>
      </c>
      <c r="E11" s="385">
        <v>267233.76</v>
      </c>
      <c r="F11" s="385">
        <v>89054.61</v>
      </c>
      <c r="G11" s="385">
        <v>73871.320000000007</v>
      </c>
      <c r="H11" s="385">
        <v>1645513.2160179999</v>
      </c>
      <c r="I11" s="385">
        <v>1869166.4029505842</v>
      </c>
      <c r="J11" s="385">
        <v>133277.76793258419</v>
      </c>
      <c r="K11" s="385">
        <v>26723.376</v>
      </c>
      <c r="L11" s="385">
        <v>26716.383000000002</v>
      </c>
      <c r="M11" s="385">
        <v>36935.660000000003</v>
      </c>
      <c r="N11" s="385">
        <v>1645513.2160179999</v>
      </c>
      <c r="O11" s="385">
        <v>83144</v>
      </c>
      <c r="P11" s="404">
        <v>0.17739004229360608</v>
      </c>
      <c r="Q11" s="404">
        <v>0.22298462292925741</v>
      </c>
      <c r="R11" s="404">
        <v>0.17704467933318879</v>
      </c>
      <c r="S11" s="405">
        <v>16.980407779030848</v>
      </c>
    </row>
    <row r="12" spans="1:19">
      <c r="A12" s="340">
        <v>6</v>
      </c>
      <c r="B12" s="344" t="s">
        <v>721</v>
      </c>
      <c r="C12" s="385">
        <v>17902678.077728</v>
      </c>
      <c r="D12" s="385">
        <v>15977368.067728</v>
      </c>
      <c r="E12" s="385">
        <v>378962.79</v>
      </c>
      <c r="F12" s="385">
        <v>90902.66</v>
      </c>
      <c r="G12" s="385">
        <v>204759.55</v>
      </c>
      <c r="H12" s="385">
        <v>1250685.01</v>
      </c>
      <c r="I12" s="385">
        <v>1737779.2153545599</v>
      </c>
      <c r="J12" s="385">
        <v>319547.35335455998</v>
      </c>
      <c r="K12" s="385">
        <v>37896.279000000002</v>
      </c>
      <c r="L12" s="385">
        <v>27270.797999999999</v>
      </c>
      <c r="M12" s="385">
        <v>102379.77499999999</v>
      </c>
      <c r="N12" s="385">
        <v>1250685.01</v>
      </c>
      <c r="O12" s="385">
        <v>32062</v>
      </c>
      <c r="P12" s="404">
        <v>6.7271107832984575E-4</v>
      </c>
      <c r="Q12" s="404">
        <v>0.19871407866900015</v>
      </c>
      <c r="R12" s="404">
        <v>0.18198757475579855</v>
      </c>
      <c r="S12" s="405">
        <v>33.797115553179395</v>
      </c>
    </row>
    <row r="13" spans="1:19">
      <c r="A13" s="340">
        <v>7</v>
      </c>
      <c r="B13" s="344" t="s">
        <v>720</v>
      </c>
      <c r="C13" s="385">
        <v>169360071.175026</v>
      </c>
      <c r="D13" s="385">
        <v>162769240.42423299</v>
      </c>
      <c r="E13" s="385">
        <v>3370112.4396250001</v>
      </c>
      <c r="F13" s="385">
        <v>2188864.356507</v>
      </c>
      <c r="G13" s="385">
        <v>588046.96466099995</v>
      </c>
      <c r="H13" s="385">
        <v>443806.99</v>
      </c>
      <c r="I13" s="385">
        <v>4986885.8317297604</v>
      </c>
      <c r="J13" s="385">
        <v>3255384.80848466</v>
      </c>
      <c r="K13" s="385">
        <v>337011.24396250001</v>
      </c>
      <c r="L13" s="385">
        <v>656659.30695210001</v>
      </c>
      <c r="M13" s="385">
        <v>294023.48233049997</v>
      </c>
      <c r="N13" s="385">
        <v>443806.99</v>
      </c>
      <c r="O13" s="385">
        <v>2296</v>
      </c>
      <c r="P13" s="404">
        <v>0.10044307794195553</v>
      </c>
      <c r="Q13" s="404">
        <v>0.11481089897183124</v>
      </c>
      <c r="R13" s="404">
        <v>0.1091810416547295</v>
      </c>
      <c r="S13" s="405">
        <v>124.50845615260192</v>
      </c>
    </row>
    <row r="14" spans="1:19">
      <c r="A14" s="351">
        <v>7.1</v>
      </c>
      <c r="B14" s="345" t="s">
        <v>729</v>
      </c>
      <c r="C14" s="385">
        <v>152916774.01539299</v>
      </c>
      <c r="D14" s="385">
        <v>146761893.99957401</v>
      </c>
      <c r="E14" s="385">
        <v>3018892.5246509998</v>
      </c>
      <c r="F14" s="385">
        <v>2174621.3265069998</v>
      </c>
      <c r="G14" s="385">
        <v>588046.96466099995</v>
      </c>
      <c r="H14" s="385">
        <v>373319.2</v>
      </c>
      <c r="I14" s="385">
        <v>4556856.2127391798</v>
      </c>
      <c r="J14" s="385">
        <v>2935237.8799914801</v>
      </c>
      <c r="K14" s="385">
        <v>301889.25246510003</v>
      </c>
      <c r="L14" s="385">
        <v>652386.39795210003</v>
      </c>
      <c r="M14" s="385">
        <v>294023.48233049997</v>
      </c>
      <c r="N14" s="385">
        <v>373319.2</v>
      </c>
      <c r="O14" s="385">
        <v>1959</v>
      </c>
      <c r="P14" s="404">
        <v>9.8610818368112932E-2</v>
      </c>
      <c r="Q14" s="404">
        <v>0.11231706293533179</v>
      </c>
      <c r="R14" s="404">
        <v>0.10853939033730022</v>
      </c>
      <c r="S14" s="405">
        <v>124.99101817205758</v>
      </c>
    </row>
    <row r="15" spans="1:19">
      <c r="A15" s="351">
        <v>7.2</v>
      </c>
      <c r="B15" s="345" t="s">
        <v>731</v>
      </c>
      <c r="C15" s="385">
        <v>4569206.3523709998</v>
      </c>
      <c r="D15" s="385">
        <v>4569206.3523709998</v>
      </c>
      <c r="E15" s="385">
        <v>0</v>
      </c>
      <c r="F15" s="385">
        <v>0</v>
      </c>
      <c r="G15" s="385">
        <v>0</v>
      </c>
      <c r="H15" s="385">
        <v>0</v>
      </c>
      <c r="I15" s="385">
        <v>91384.127047419999</v>
      </c>
      <c r="J15" s="385">
        <v>91384.127047419999</v>
      </c>
      <c r="K15" s="385">
        <v>0</v>
      </c>
      <c r="L15" s="385">
        <v>0</v>
      </c>
      <c r="M15" s="385">
        <v>0</v>
      </c>
      <c r="N15" s="385">
        <v>0</v>
      </c>
      <c r="O15" s="385">
        <v>56</v>
      </c>
      <c r="P15" s="404">
        <v>0.10915333600127416</v>
      </c>
      <c r="Q15" s="404">
        <v>0.12534689565464063</v>
      </c>
      <c r="R15" s="404">
        <v>0.10875801026874717</v>
      </c>
      <c r="S15" s="405">
        <v>143.63388425421721</v>
      </c>
    </row>
    <row r="16" spans="1:19">
      <c r="A16" s="351">
        <v>7.3</v>
      </c>
      <c r="B16" s="345" t="s">
        <v>728</v>
      </c>
      <c r="C16" s="385">
        <v>11874090.807262</v>
      </c>
      <c r="D16" s="385">
        <v>11438140.072287999</v>
      </c>
      <c r="E16" s="385">
        <v>351219.91497400001</v>
      </c>
      <c r="F16" s="385">
        <v>14243.03</v>
      </c>
      <c r="G16" s="385">
        <v>0</v>
      </c>
      <c r="H16" s="385">
        <v>70487.789999999994</v>
      </c>
      <c r="I16" s="385">
        <v>338645.49194316001</v>
      </c>
      <c r="J16" s="385">
        <v>228762.80144576001</v>
      </c>
      <c r="K16" s="385">
        <v>35121.991497399998</v>
      </c>
      <c r="L16" s="385">
        <v>4272.9089999999997</v>
      </c>
      <c r="M16" s="385">
        <v>0</v>
      </c>
      <c r="N16" s="385">
        <v>70487.789999999994</v>
      </c>
      <c r="O16" s="385">
        <v>281</v>
      </c>
      <c r="P16" s="404">
        <v>0.11580610386732378</v>
      </c>
      <c r="Q16" s="404">
        <v>0.13691929585588647</v>
      </c>
      <c r="R16" s="404">
        <v>0.11760713244552136</v>
      </c>
      <c r="S16" s="405">
        <v>110.93437646368353</v>
      </c>
    </row>
    <row r="17" spans="1:19">
      <c r="A17" s="340">
        <v>8</v>
      </c>
      <c r="B17" s="344" t="s">
        <v>727</v>
      </c>
      <c r="C17" s="385">
        <v>104814164.49100301</v>
      </c>
      <c r="D17" s="385">
        <v>102102828.170669</v>
      </c>
      <c r="E17" s="385">
        <v>864802.59273699997</v>
      </c>
      <c r="F17" s="385">
        <v>746478.83107199997</v>
      </c>
      <c r="G17" s="385">
        <v>436314.36119999998</v>
      </c>
      <c r="H17" s="385">
        <v>663740.53532499995</v>
      </c>
      <c r="I17" s="385">
        <v>3234378.1879336801</v>
      </c>
      <c r="J17" s="385">
        <v>2042056.5634133799</v>
      </c>
      <c r="K17" s="385">
        <v>86480.259273699994</v>
      </c>
      <c r="L17" s="385">
        <v>223943.64932160001</v>
      </c>
      <c r="M17" s="385">
        <v>218157.18059999999</v>
      </c>
      <c r="N17" s="385">
        <v>663740.53532499995</v>
      </c>
      <c r="O17" s="385">
        <v>81739</v>
      </c>
      <c r="P17" s="404">
        <v>0.19480231373840959</v>
      </c>
      <c r="Q17" s="404">
        <v>0.25449800753067503</v>
      </c>
      <c r="R17" s="404">
        <v>0.21247108031296078</v>
      </c>
      <c r="S17" s="405">
        <v>0.7269730971743481</v>
      </c>
    </row>
    <row r="18" spans="1:19">
      <c r="A18" s="341">
        <v>9</v>
      </c>
      <c r="B18" s="346" t="s">
        <v>719</v>
      </c>
      <c r="C18" s="403">
        <v>0</v>
      </c>
      <c r="D18" s="403">
        <v>0</v>
      </c>
      <c r="E18" s="403">
        <v>0</v>
      </c>
      <c r="F18" s="403">
        <v>0</v>
      </c>
      <c r="G18" s="403">
        <v>0</v>
      </c>
      <c r="H18" s="403">
        <v>0</v>
      </c>
      <c r="I18" s="403">
        <v>0</v>
      </c>
      <c r="J18" s="403">
        <v>0</v>
      </c>
      <c r="K18" s="403">
        <v>0</v>
      </c>
      <c r="L18" s="403">
        <v>0</v>
      </c>
      <c r="M18" s="403">
        <v>0</v>
      </c>
      <c r="N18" s="403">
        <v>0</v>
      </c>
      <c r="O18" s="403">
        <v>0</v>
      </c>
      <c r="P18" s="404">
        <v>0</v>
      </c>
      <c r="Q18" s="404">
        <v>0</v>
      </c>
      <c r="R18" s="404">
        <v>0</v>
      </c>
      <c r="S18" s="406">
        <v>0</v>
      </c>
    </row>
    <row r="19" spans="1:19">
      <c r="A19" s="342">
        <v>10</v>
      </c>
      <c r="B19" s="347" t="s">
        <v>730</v>
      </c>
      <c r="C19" s="386">
        <v>1172282340.1721861</v>
      </c>
      <c r="D19" s="386">
        <v>1076096202.585288</v>
      </c>
      <c r="E19" s="386">
        <v>31717489.554814003</v>
      </c>
      <c r="F19" s="386">
        <v>12997159.18162</v>
      </c>
      <c r="G19" s="386">
        <v>10617056.520867001</v>
      </c>
      <c r="H19" s="386">
        <v>40854432.329596996</v>
      </c>
      <c r="I19" s="386">
        <v>74662685.919303671</v>
      </c>
      <c r="J19" s="386">
        <v>21428828.619305763</v>
      </c>
      <c r="K19" s="386">
        <v>3171748.9554814002</v>
      </c>
      <c r="L19" s="386">
        <v>3899147.7544859992</v>
      </c>
      <c r="M19" s="386">
        <v>5308528.2604335006</v>
      </c>
      <c r="N19" s="386">
        <v>40854432.329596996</v>
      </c>
      <c r="O19" s="386">
        <v>646810</v>
      </c>
      <c r="P19" s="641">
        <v>0.22758405828613562</v>
      </c>
      <c r="Q19" s="641">
        <v>0.28097839795672763</v>
      </c>
      <c r="R19" s="641">
        <v>0.22127762158963596</v>
      </c>
      <c r="S19" s="407">
        <v>44.923362307841089</v>
      </c>
    </row>
    <row r="20" spans="1:19" ht="25.5">
      <c r="A20" s="351">
        <v>10.1</v>
      </c>
      <c r="B20" s="345" t="s">
        <v>735</v>
      </c>
      <c r="C20" s="385">
        <v>333868190.42300802</v>
      </c>
      <c r="D20" s="385">
        <v>317463228.91000003</v>
      </c>
      <c r="E20" s="385">
        <v>3242375.9279820002</v>
      </c>
      <c r="F20" s="385">
        <v>1530515.52</v>
      </c>
      <c r="G20" s="385">
        <v>1568165.35</v>
      </c>
      <c r="H20" s="385">
        <v>10063904.715026001</v>
      </c>
      <c r="I20" s="385">
        <v>17980643.994824201</v>
      </c>
      <c r="J20" s="385">
        <v>6349264.3559999997</v>
      </c>
      <c r="K20" s="385">
        <v>324237.59279820003</v>
      </c>
      <c r="L20" s="385">
        <v>459154.65600000002</v>
      </c>
      <c r="M20" s="385">
        <v>784082.67500000005</v>
      </c>
      <c r="N20" s="385">
        <v>10063904.715026001</v>
      </c>
      <c r="O20" s="385">
        <v>363208</v>
      </c>
      <c r="P20" s="404">
        <v>0.30698520462306955</v>
      </c>
      <c r="Q20" s="404">
        <v>0.35408279715816021</v>
      </c>
      <c r="R20" s="404">
        <v>0.30078286650039282</v>
      </c>
      <c r="S20" s="405">
        <v>31.104866130582288</v>
      </c>
    </row>
  </sheetData>
  <mergeCells count="8">
    <mergeCell ref="C5:H5"/>
    <mergeCell ref="I5:N5"/>
    <mergeCell ref="A5:B6"/>
    <mergeCell ref="S5:S6"/>
    <mergeCell ref="R5:R6"/>
    <mergeCell ref="Q5:Q6"/>
    <mergeCell ref="P5:P6"/>
    <mergeCell ref="O5:O6"/>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4.25"/>
  <cols>
    <col min="1" max="1" width="9.5703125" style="435" bestFit="1" customWidth="1"/>
    <col min="2" max="2" width="48" style="435" customWidth="1"/>
    <col min="3" max="8" width="14.42578125" style="459" customWidth="1"/>
    <col min="9" max="16384" width="9.140625" style="457"/>
  </cols>
  <sheetData>
    <row r="1" spans="1:8">
      <c r="A1" s="433" t="s">
        <v>30</v>
      </c>
      <c r="B1" s="435" t="str">
        <f>'Info '!C2</f>
        <v>JSC "Liberty Bank"</v>
      </c>
    </row>
    <row r="2" spans="1:8">
      <c r="A2" s="433" t="s">
        <v>31</v>
      </c>
      <c r="B2" s="471">
        <f>'1. key ratios '!B2</f>
        <v>44742</v>
      </c>
    </row>
    <row r="3" spans="1:8">
      <c r="A3" s="433"/>
    </row>
    <row r="4" spans="1:8" ht="15" thickBot="1">
      <c r="A4" s="440" t="s">
        <v>32</v>
      </c>
      <c r="B4" s="472" t="s">
        <v>33</v>
      </c>
      <c r="C4" s="463"/>
      <c r="D4" s="464"/>
      <c r="E4" s="464"/>
      <c r="F4" s="465"/>
      <c r="G4" s="465"/>
      <c r="H4" s="485" t="s">
        <v>73</v>
      </c>
    </row>
    <row r="5" spans="1:8">
      <c r="A5" s="473"/>
      <c r="B5" s="474"/>
      <c r="C5" s="730" t="s">
        <v>68</v>
      </c>
      <c r="D5" s="731"/>
      <c r="E5" s="732"/>
      <c r="F5" s="730" t="s">
        <v>72</v>
      </c>
      <c r="G5" s="731"/>
      <c r="H5" s="733"/>
    </row>
    <row r="6" spans="1:8">
      <c r="A6" s="475" t="s">
        <v>6</v>
      </c>
      <c r="B6" s="476" t="s">
        <v>34</v>
      </c>
      <c r="C6" s="486" t="s">
        <v>69</v>
      </c>
      <c r="D6" s="486" t="s">
        <v>70</v>
      </c>
      <c r="E6" s="486" t="s">
        <v>71</v>
      </c>
      <c r="F6" s="486" t="s">
        <v>69</v>
      </c>
      <c r="G6" s="486" t="s">
        <v>70</v>
      </c>
      <c r="H6" s="487" t="s">
        <v>71</v>
      </c>
    </row>
    <row r="7" spans="1:8">
      <c r="A7" s="475">
        <v>1</v>
      </c>
      <c r="B7" s="477" t="s">
        <v>35</v>
      </c>
      <c r="C7" s="667">
        <v>181167503.35000002</v>
      </c>
      <c r="D7" s="667">
        <v>63078328.153000005</v>
      </c>
      <c r="E7" s="664">
        <f>C7+D7</f>
        <v>244245831.50300002</v>
      </c>
      <c r="F7" s="680">
        <v>190178152.79999998</v>
      </c>
      <c r="G7" s="681">
        <v>73516398.309999987</v>
      </c>
      <c r="H7" s="682">
        <f>F7+G7</f>
        <v>263694551.10999995</v>
      </c>
    </row>
    <row r="8" spans="1:8">
      <c r="A8" s="475">
        <v>2</v>
      </c>
      <c r="B8" s="477" t="s">
        <v>36</v>
      </c>
      <c r="C8" s="667">
        <v>24980710.82</v>
      </c>
      <c r="D8" s="667">
        <v>67098975.827999994</v>
      </c>
      <c r="E8" s="664">
        <f t="shared" ref="E8:E20" si="0">C8+D8</f>
        <v>92079686.648000002</v>
      </c>
      <c r="F8" s="680">
        <v>45961714.439999998</v>
      </c>
      <c r="G8" s="681">
        <v>133567554.559</v>
      </c>
      <c r="H8" s="682">
        <f t="shared" ref="H8:H40" si="1">F8+G8</f>
        <v>179529268.99900001</v>
      </c>
    </row>
    <row r="9" spans="1:8">
      <c r="A9" s="475">
        <v>3</v>
      </c>
      <c r="B9" s="477" t="s">
        <v>37</v>
      </c>
      <c r="C9" s="667">
        <v>1198126.06</v>
      </c>
      <c r="D9" s="667">
        <v>230849935.29899999</v>
      </c>
      <c r="E9" s="664">
        <f t="shared" si="0"/>
        <v>232048061.359</v>
      </c>
      <c r="F9" s="680">
        <v>579563.87</v>
      </c>
      <c r="G9" s="681">
        <v>66757672.033000007</v>
      </c>
      <c r="H9" s="682">
        <f t="shared" si="1"/>
        <v>67337235.903000012</v>
      </c>
    </row>
    <row r="10" spans="1:8">
      <c r="A10" s="475">
        <v>4</v>
      </c>
      <c r="B10" s="477" t="s">
        <v>38</v>
      </c>
      <c r="C10" s="667">
        <v>0</v>
      </c>
      <c r="D10" s="667">
        <v>0</v>
      </c>
      <c r="E10" s="664">
        <f t="shared" si="0"/>
        <v>0</v>
      </c>
      <c r="F10" s="680">
        <v>0</v>
      </c>
      <c r="G10" s="681">
        <v>0</v>
      </c>
      <c r="H10" s="682">
        <f t="shared" si="1"/>
        <v>0</v>
      </c>
    </row>
    <row r="11" spans="1:8">
      <c r="A11" s="475">
        <v>5</v>
      </c>
      <c r="B11" s="477" t="s">
        <v>39</v>
      </c>
      <c r="C11" s="667">
        <v>237647927.05000001</v>
      </c>
      <c r="D11" s="667">
        <v>0</v>
      </c>
      <c r="E11" s="664">
        <f t="shared" si="0"/>
        <v>237647927.05000001</v>
      </c>
      <c r="F11" s="680">
        <v>248029388.15000004</v>
      </c>
      <c r="G11" s="681">
        <v>0</v>
      </c>
      <c r="H11" s="682">
        <f t="shared" si="1"/>
        <v>248029388.15000004</v>
      </c>
    </row>
    <row r="12" spans="1:8">
      <c r="A12" s="475">
        <v>6.1</v>
      </c>
      <c r="B12" s="478" t="s">
        <v>40</v>
      </c>
      <c r="C12" s="667">
        <v>1827096947.610003</v>
      </c>
      <c r="D12" s="667">
        <v>488842556.53800046</v>
      </c>
      <c r="E12" s="664">
        <f t="shared" si="0"/>
        <v>2315939504.1480036</v>
      </c>
      <c r="F12" s="680">
        <v>1431167186.0600107</v>
      </c>
      <c r="G12" s="681">
        <v>391270382.88900042</v>
      </c>
      <c r="H12" s="682">
        <f t="shared" si="1"/>
        <v>1822437568.9490111</v>
      </c>
    </row>
    <row r="13" spans="1:8">
      <c r="A13" s="475">
        <v>6.2</v>
      </c>
      <c r="B13" s="478" t="s">
        <v>41</v>
      </c>
      <c r="C13" s="667">
        <v>-101390380.33253786</v>
      </c>
      <c r="D13" s="667">
        <v>-26714715.028204568</v>
      </c>
      <c r="E13" s="664">
        <f t="shared" si="0"/>
        <v>-128105095.36074242</v>
      </c>
      <c r="F13" s="680">
        <v>-89517160.680014238</v>
      </c>
      <c r="G13" s="681">
        <v>-30328100.165985312</v>
      </c>
      <c r="H13" s="682">
        <f t="shared" si="1"/>
        <v>-119845260.84599955</v>
      </c>
    </row>
    <row r="14" spans="1:8">
      <c r="A14" s="475">
        <v>6</v>
      </c>
      <c r="B14" s="477" t="s">
        <v>42</v>
      </c>
      <c r="C14" s="664">
        <f>C12+C13</f>
        <v>1725706567.2774651</v>
      </c>
      <c r="D14" s="664">
        <f>D12+D13</f>
        <v>462127841.5097959</v>
      </c>
      <c r="E14" s="664">
        <f>C14+D14</f>
        <v>2187834408.787261</v>
      </c>
      <c r="F14" s="664">
        <f>F12+F13</f>
        <v>1341650025.3799965</v>
      </c>
      <c r="G14" s="664">
        <f>G12+G13</f>
        <v>360942282.72301513</v>
      </c>
      <c r="H14" s="682">
        <f t="shared" si="1"/>
        <v>1702592308.1030116</v>
      </c>
    </row>
    <row r="15" spans="1:8">
      <c r="A15" s="475">
        <v>7</v>
      </c>
      <c r="B15" s="477" t="s">
        <v>43</v>
      </c>
      <c r="C15" s="667">
        <v>41965037.319999993</v>
      </c>
      <c r="D15" s="667">
        <v>2910756.8110000002</v>
      </c>
      <c r="E15" s="664">
        <f t="shared" si="0"/>
        <v>44875794.13099999</v>
      </c>
      <c r="F15" s="680">
        <v>34292293.140000001</v>
      </c>
      <c r="G15" s="681">
        <v>3388471.2889999999</v>
      </c>
      <c r="H15" s="682">
        <f t="shared" si="1"/>
        <v>37680764.428999998</v>
      </c>
    </row>
    <row r="16" spans="1:8">
      <c r="A16" s="475">
        <v>8</v>
      </c>
      <c r="B16" s="477" t="s">
        <v>198</v>
      </c>
      <c r="C16" s="667">
        <v>177863.57799999986</v>
      </c>
      <c r="D16" s="667">
        <v>0</v>
      </c>
      <c r="E16" s="664">
        <f t="shared" si="0"/>
        <v>177863.57799999986</v>
      </c>
      <c r="F16" s="680">
        <v>128586.05399999954</v>
      </c>
      <c r="G16" s="681">
        <v>0</v>
      </c>
      <c r="H16" s="682">
        <f t="shared" si="1"/>
        <v>128586.05399999954</v>
      </c>
    </row>
    <row r="17" spans="1:8">
      <c r="A17" s="475">
        <v>9</v>
      </c>
      <c r="B17" s="477" t="s">
        <v>44</v>
      </c>
      <c r="C17" s="667">
        <v>106733.3</v>
      </c>
      <c r="D17" s="667">
        <v>0</v>
      </c>
      <c r="E17" s="664">
        <f t="shared" si="0"/>
        <v>106733.3</v>
      </c>
      <c r="F17" s="680">
        <v>106733.3</v>
      </c>
      <c r="G17" s="681">
        <v>0</v>
      </c>
      <c r="H17" s="682">
        <f t="shared" si="1"/>
        <v>106733.3</v>
      </c>
    </row>
    <row r="18" spans="1:8">
      <c r="A18" s="475">
        <v>10</v>
      </c>
      <c r="B18" s="477" t="s">
        <v>45</v>
      </c>
      <c r="C18" s="667">
        <v>240805726.19999999</v>
      </c>
      <c r="D18" s="667">
        <v>0</v>
      </c>
      <c r="E18" s="664">
        <f t="shared" si="0"/>
        <v>240805726.19999999</v>
      </c>
      <c r="F18" s="680">
        <v>238188553.73000002</v>
      </c>
      <c r="G18" s="681">
        <v>0</v>
      </c>
      <c r="H18" s="682">
        <f t="shared" si="1"/>
        <v>238188553.73000002</v>
      </c>
    </row>
    <row r="19" spans="1:8">
      <c r="A19" s="475">
        <v>11</v>
      </c>
      <c r="B19" s="477" t="s">
        <v>46</v>
      </c>
      <c r="C19" s="667">
        <v>41210162.99000001</v>
      </c>
      <c r="D19" s="667">
        <v>26284616.905999999</v>
      </c>
      <c r="E19" s="664">
        <f t="shared" si="0"/>
        <v>67494779.896000013</v>
      </c>
      <c r="F19" s="680">
        <v>44537254.1558</v>
      </c>
      <c r="G19" s="681">
        <v>9730760.4750000015</v>
      </c>
      <c r="H19" s="682">
        <f t="shared" si="1"/>
        <v>54268014.630800001</v>
      </c>
    </row>
    <row r="20" spans="1:8">
      <c r="A20" s="475">
        <v>12</v>
      </c>
      <c r="B20" s="479" t="s">
        <v>47</v>
      </c>
      <c r="C20" s="664">
        <f>SUM(C7:C11)+SUM(C14:C19)</f>
        <v>2494966357.9454651</v>
      </c>
      <c r="D20" s="664">
        <f>SUM(D7:D11)+SUM(D14:D19)</f>
        <v>852350454.50679588</v>
      </c>
      <c r="E20" s="664">
        <f t="shared" si="0"/>
        <v>3347316812.452261</v>
      </c>
      <c r="F20" s="664">
        <f>SUM(F7:F11)+SUM(F14:F19)</f>
        <v>2143652265.0197966</v>
      </c>
      <c r="G20" s="664">
        <f>SUM(G7:G11)+SUM(G14:G19)</f>
        <v>647903139.3890152</v>
      </c>
      <c r="H20" s="682">
        <f t="shared" si="1"/>
        <v>2791555404.4088116</v>
      </c>
    </row>
    <row r="21" spans="1:8">
      <c r="A21" s="475"/>
      <c r="B21" s="476" t="s">
        <v>48</v>
      </c>
      <c r="C21" s="683"/>
      <c r="D21" s="683"/>
      <c r="E21" s="683"/>
      <c r="F21" s="684"/>
      <c r="G21" s="663"/>
      <c r="H21" s="685"/>
    </row>
    <row r="22" spans="1:8">
      <c r="A22" s="475">
        <v>13</v>
      </c>
      <c r="B22" s="477" t="s">
        <v>49</v>
      </c>
      <c r="C22" s="667">
        <v>15847099.42</v>
      </c>
      <c r="D22" s="667">
        <v>13058814.694</v>
      </c>
      <c r="E22" s="664">
        <f>C22+D22</f>
        <v>28905914.114</v>
      </c>
      <c r="F22" s="680">
        <v>735720.42999999993</v>
      </c>
      <c r="G22" s="681">
        <v>3710142.6329999999</v>
      </c>
      <c r="H22" s="682">
        <f t="shared" si="1"/>
        <v>4445863.0630000001</v>
      </c>
    </row>
    <row r="23" spans="1:8">
      <c r="A23" s="475">
        <v>14</v>
      </c>
      <c r="B23" s="477" t="s">
        <v>50</v>
      </c>
      <c r="C23" s="667">
        <v>688769349.49299741</v>
      </c>
      <c r="D23" s="667">
        <v>355072732.49782664</v>
      </c>
      <c r="E23" s="664">
        <f t="shared" ref="E23:E40" si="2">C23+D23</f>
        <v>1043842081.990824</v>
      </c>
      <c r="F23" s="680">
        <v>658206831.40000081</v>
      </c>
      <c r="G23" s="681">
        <v>170694040.45059413</v>
      </c>
      <c r="H23" s="682">
        <f t="shared" si="1"/>
        <v>828900871.850595</v>
      </c>
    </row>
    <row r="24" spans="1:8">
      <c r="A24" s="475">
        <v>15</v>
      </c>
      <c r="B24" s="477" t="s">
        <v>51</v>
      </c>
      <c r="C24" s="667">
        <v>221575646.56999993</v>
      </c>
      <c r="D24" s="667">
        <v>142321187.00567123</v>
      </c>
      <c r="E24" s="664">
        <f t="shared" si="2"/>
        <v>363896833.5756712</v>
      </c>
      <c r="F24" s="680">
        <v>145175680.18999991</v>
      </c>
      <c r="G24" s="681">
        <v>129881088.58513096</v>
      </c>
      <c r="H24" s="682">
        <f t="shared" si="1"/>
        <v>275056768.77513087</v>
      </c>
    </row>
    <row r="25" spans="1:8">
      <c r="A25" s="475">
        <v>16</v>
      </c>
      <c r="B25" s="477" t="s">
        <v>52</v>
      </c>
      <c r="C25" s="667">
        <v>950578883.69999969</v>
      </c>
      <c r="D25" s="667">
        <v>228869820.55550411</v>
      </c>
      <c r="E25" s="664">
        <f t="shared" si="2"/>
        <v>1179448704.2555039</v>
      </c>
      <c r="F25" s="680">
        <v>627066677.27000046</v>
      </c>
      <c r="G25" s="681">
        <v>237324783.18027404</v>
      </c>
      <c r="H25" s="682">
        <f t="shared" si="1"/>
        <v>864391460.45027447</v>
      </c>
    </row>
    <row r="26" spans="1:8">
      <c r="A26" s="475">
        <v>17</v>
      </c>
      <c r="B26" s="477" t="s">
        <v>53</v>
      </c>
      <c r="C26" s="683">
        <v>0</v>
      </c>
      <c r="D26" s="683">
        <v>0</v>
      </c>
      <c r="E26" s="664">
        <f t="shared" si="2"/>
        <v>0</v>
      </c>
      <c r="F26" s="684">
        <v>0</v>
      </c>
      <c r="G26" s="663">
        <v>0</v>
      </c>
      <c r="H26" s="682">
        <f t="shared" si="1"/>
        <v>0</v>
      </c>
    </row>
    <row r="27" spans="1:8">
      <c r="A27" s="475">
        <v>18</v>
      </c>
      <c r="B27" s="477" t="s">
        <v>54</v>
      </c>
      <c r="C27" s="667">
        <v>59000000</v>
      </c>
      <c r="D27" s="667">
        <v>85526508.334475696</v>
      </c>
      <c r="E27" s="664">
        <f t="shared" si="2"/>
        <v>144526508.3344757</v>
      </c>
      <c r="F27" s="680">
        <v>214000000</v>
      </c>
      <c r="G27" s="681">
        <v>78850130.03572759</v>
      </c>
      <c r="H27" s="682">
        <f t="shared" si="1"/>
        <v>292850130.03572762</v>
      </c>
    </row>
    <row r="28" spans="1:8">
      <c r="A28" s="475">
        <v>19</v>
      </c>
      <c r="B28" s="477" t="s">
        <v>55</v>
      </c>
      <c r="C28" s="667">
        <v>19240598.469999999</v>
      </c>
      <c r="D28" s="667">
        <v>1822384.423</v>
      </c>
      <c r="E28" s="664">
        <f t="shared" si="2"/>
        <v>21062982.892999999</v>
      </c>
      <c r="F28" s="680">
        <v>10159236.329999998</v>
      </c>
      <c r="G28" s="681">
        <v>1944693.3059999999</v>
      </c>
      <c r="H28" s="682">
        <f t="shared" si="1"/>
        <v>12103929.635999998</v>
      </c>
    </row>
    <row r="29" spans="1:8">
      <c r="A29" s="475">
        <v>20</v>
      </c>
      <c r="B29" s="477" t="s">
        <v>56</v>
      </c>
      <c r="C29" s="667">
        <v>52516498.84942361</v>
      </c>
      <c r="D29" s="667">
        <v>47173716.296833202</v>
      </c>
      <c r="E29" s="664">
        <f t="shared" si="2"/>
        <v>99690215.146256804</v>
      </c>
      <c r="F29" s="680">
        <v>33577709.076220497</v>
      </c>
      <c r="G29" s="681">
        <v>52168147.347779498</v>
      </c>
      <c r="H29" s="682">
        <f t="shared" si="1"/>
        <v>85745856.423999995</v>
      </c>
    </row>
    <row r="30" spans="1:8">
      <c r="A30" s="475">
        <v>21</v>
      </c>
      <c r="B30" s="477" t="s">
        <v>57</v>
      </c>
      <c r="C30" s="667">
        <v>6437000</v>
      </c>
      <c r="D30" s="667">
        <v>99696576.99000001</v>
      </c>
      <c r="E30" s="664">
        <f t="shared" si="2"/>
        <v>106133576.99000001</v>
      </c>
      <c r="F30" s="680">
        <v>6437000</v>
      </c>
      <c r="G30" s="681">
        <v>102840610.93000001</v>
      </c>
      <c r="H30" s="682">
        <f t="shared" si="1"/>
        <v>109277610.93000001</v>
      </c>
    </row>
    <row r="31" spans="1:8">
      <c r="A31" s="475">
        <v>22</v>
      </c>
      <c r="B31" s="479" t="s">
        <v>58</v>
      </c>
      <c r="C31" s="664">
        <f>SUM(C22:C30)</f>
        <v>2013965076.5024207</v>
      </c>
      <c r="D31" s="664">
        <f>SUM(D22:D30)</f>
        <v>973541740.79731083</v>
      </c>
      <c r="E31" s="664">
        <f>C31+D31</f>
        <v>2987506817.2997313</v>
      </c>
      <c r="F31" s="664">
        <f>SUM(F22:F30)</f>
        <v>1695358854.6962216</v>
      </c>
      <c r="G31" s="664">
        <f>SUM(G22:G30)</f>
        <v>777413636.46850634</v>
      </c>
      <c r="H31" s="682">
        <f t="shared" si="1"/>
        <v>2472772491.1647282</v>
      </c>
    </row>
    <row r="32" spans="1:8">
      <c r="A32" s="475"/>
      <c r="B32" s="476" t="s">
        <v>59</v>
      </c>
      <c r="C32" s="683"/>
      <c r="D32" s="683"/>
      <c r="E32" s="667"/>
      <c r="F32" s="684"/>
      <c r="G32" s="663"/>
      <c r="H32" s="685"/>
    </row>
    <row r="33" spans="1:8">
      <c r="A33" s="475">
        <v>23</v>
      </c>
      <c r="B33" s="477" t="s">
        <v>60</v>
      </c>
      <c r="C33" s="667">
        <v>54628742.530000001</v>
      </c>
      <c r="D33" s="683">
        <v>0</v>
      </c>
      <c r="E33" s="664">
        <f t="shared" si="2"/>
        <v>54628742.530000001</v>
      </c>
      <c r="F33" s="680">
        <v>54628742.530000001</v>
      </c>
      <c r="G33" s="663">
        <v>0</v>
      </c>
      <c r="H33" s="682">
        <f t="shared" si="1"/>
        <v>54628742.530000001</v>
      </c>
    </row>
    <row r="34" spans="1:8">
      <c r="A34" s="475">
        <v>24</v>
      </c>
      <c r="B34" s="477" t="s">
        <v>61</v>
      </c>
      <c r="C34" s="667">
        <v>61390.64</v>
      </c>
      <c r="D34" s="683">
        <v>0</v>
      </c>
      <c r="E34" s="664">
        <f t="shared" si="2"/>
        <v>61390.64</v>
      </c>
      <c r="F34" s="680">
        <v>61390.64</v>
      </c>
      <c r="G34" s="663">
        <v>0</v>
      </c>
      <c r="H34" s="682">
        <f t="shared" si="1"/>
        <v>61390.64</v>
      </c>
    </row>
    <row r="35" spans="1:8">
      <c r="A35" s="475">
        <v>25</v>
      </c>
      <c r="B35" s="480" t="s">
        <v>62</v>
      </c>
      <c r="C35" s="667">
        <v>-10154020.07</v>
      </c>
      <c r="D35" s="683">
        <v>0</v>
      </c>
      <c r="E35" s="664">
        <f t="shared" si="2"/>
        <v>-10154020.07</v>
      </c>
      <c r="F35" s="680">
        <v>-10154020.07</v>
      </c>
      <c r="G35" s="663">
        <v>0</v>
      </c>
      <c r="H35" s="682">
        <f t="shared" si="1"/>
        <v>-10154020.07</v>
      </c>
    </row>
    <row r="36" spans="1:8">
      <c r="A36" s="475">
        <v>26</v>
      </c>
      <c r="B36" s="477" t="s">
        <v>63</v>
      </c>
      <c r="C36" s="667">
        <v>39651986.239999995</v>
      </c>
      <c r="D36" s="683">
        <v>0</v>
      </c>
      <c r="E36" s="664">
        <f t="shared" si="2"/>
        <v>39651986.239999995</v>
      </c>
      <c r="F36" s="680">
        <v>39651986.239999995</v>
      </c>
      <c r="G36" s="663">
        <v>0</v>
      </c>
      <c r="H36" s="682">
        <f t="shared" si="1"/>
        <v>39651986.239999995</v>
      </c>
    </row>
    <row r="37" spans="1:8">
      <c r="A37" s="475">
        <v>27</v>
      </c>
      <c r="B37" s="477" t="s">
        <v>64</v>
      </c>
      <c r="C37" s="667">
        <v>1694027.75</v>
      </c>
      <c r="D37" s="683">
        <v>0</v>
      </c>
      <c r="E37" s="664">
        <f t="shared" si="2"/>
        <v>1694027.75</v>
      </c>
      <c r="F37" s="680">
        <v>1694027.75</v>
      </c>
      <c r="G37" s="663">
        <v>0</v>
      </c>
      <c r="H37" s="682">
        <f t="shared" si="1"/>
        <v>1694027.75</v>
      </c>
    </row>
    <row r="38" spans="1:8">
      <c r="A38" s="475">
        <v>28</v>
      </c>
      <c r="B38" s="477" t="s">
        <v>65</v>
      </c>
      <c r="C38" s="667">
        <v>239170646.78</v>
      </c>
      <c r="D38" s="683">
        <v>0</v>
      </c>
      <c r="E38" s="664">
        <f t="shared" si="2"/>
        <v>239170646.78</v>
      </c>
      <c r="F38" s="680">
        <v>197622288.22000003</v>
      </c>
      <c r="G38" s="663">
        <v>0</v>
      </c>
      <c r="H38" s="682">
        <f t="shared" si="1"/>
        <v>197622288.22000003</v>
      </c>
    </row>
    <row r="39" spans="1:8">
      <c r="A39" s="475">
        <v>29</v>
      </c>
      <c r="B39" s="477" t="s">
        <v>66</v>
      </c>
      <c r="C39" s="667">
        <v>34757221.32</v>
      </c>
      <c r="D39" s="683">
        <v>0</v>
      </c>
      <c r="E39" s="664">
        <f t="shared" si="2"/>
        <v>34757221.32</v>
      </c>
      <c r="F39" s="680">
        <v>35278497.609999999</v>
      </c>
      <c r="G39" s="663">
        <v>0</v>
      </c>
      <c r="H39" s="682">
        <f t="shared" si="1"/>
        <v>35278497.609999999</v>
      </c>
    </row>
    <row r="40" spans="1:8">
      <c r="A40" s="475">
        <v>30</v>
      </c>
      <c r="B40" s="481" t="s">
        <v>265</v>
      </c>
      <c r="C40" s="667">
        <v>359809995.19</v>
      </c>
      <c r="D40" s="683">
        <v>0</v>
      </c>
      <c r="E40" s="664">
        <f t="shared" si="2"/>
        <v>359809995.19</v>
      </c>
      <c r="F40" s="680">
        <v>318782912.92000008</v>
      </c>
      <c r="G40" s="663">
        <v>0</v>
      </c>
      <c r="H40" s="682">
        <f t="shared" si="1"/>
        <v>318782912.92000008</v>
      </c>
    </row>
    <row r="41" spans="1:8" ht="15" thickBot="1">
      <c r="A41" s="482">
        <v>31</v>
      </c>
      <c r="B41" s="483" t="s">
        <v>67</v>
      </c>
      <c r="C41" s="678">
        <f>C31+C40</f>
        <v>2373775071.6924205</v>
      </c>
      <c r="D41" s="678">
        <f>D31+D40</f>
        <v>973541740.79731083</v>
      </c>
      <c r="E41" s="678">
        <f>C41+D41</f>
        <v>3347316812.4897313</v>
      </c>
      <c r="F41" s="678">
        <f>F31+F40</f>
        <v>2014141767.6162217</v>
      </c>
      <c r="G41" s="678">
        <f>G31+G40</f>
        <v>777413636.46850634</v>
      </c>
      <c r="H41" s="686">
        <f>F41+G41</f>
        <v>2791555404.0847282</v>
      </c>
    </row>
    <row r="43" spans="1:8">
      <c r="B43" s="48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7"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9.5703125" style="435" bestFit="1" customWidth="1"/>
    <col min="2" max="2" width="58" style="435" customWidth="1"/>
    <col min="3" max="8" width="13.28515625" style="459" customWidth="1"/>
    <col min="9" max="9" width="8.85546875" style="435" customWidth="1"/>
    <col min="10" max="16384" width="9.140625" style="435"/>
  </cols>
  <sheetData>
    <row r="1" spans="1:8">
      <c r="A1" s="433" t="s">
        <v>30</v>
      </c>
      <c r="B1" s="434" t="str">
        <f>'Info '!C2</f>
        <v>JSC "Liberty Bank"</v>
      </c>
      <c r="C1" s="458"/>
    </row>
    <row r="2" spans="1:8">
      <c r="A2" s="433" t="s">
        <v>31</v>
      </c>
      <c r="B2" s="436">
        <f>'1. key ratios '!B2</f>
        <v>44742</v>
      </c>
      <c r="C2" s="460"/>
      <c r="D2" s="461"/>
      <c r="E2" s="461"/>
      <c r="F2" s="461"/>
      <c r="G2" s="461"/>
      <c r="H2" s="461"/>
    </row>
    <row r="3" spans="1:8">
      <c r="A3" s="433"/>
      <c r="B3" s="434"/>
      <c r="C3" s="462"/>
      <c r="D3" s="461"/>
      <c r="E3" s="461"/>
      <c r="F3" s="461"/>
      <c r="G3" s="461"/>
      <c r="H3" s="461"/>
    </row>
    <row r="4" spans="1:8" ht="13.5" thickBot="1">
      <c r="A4" s="438" t="s">
        <v>194</v>
      </c>
      <c r="B4" s="439" t="s">
        <v>22</v>
      </c>
      <c r="C4" s="463"/>
      <c r="D4" s="464"/>
      <c r="E4" s="464"/>
      <c r="F4" s="465"/>
      <c r="G4" s="465"/>
      <c r="H4" s="466" t="s">
        <v>73</v>
      </c>
    </row>
    <row r="5" spans="1:8">
      <c r="A5" s="441" t="s">
        <v>6</v>
      </c>
      <c r="B5" s="442"/>
      <c r="C5" s="730" t="s">
        <v>68</v>
      </c>
      <c r="D5" s="731"/>
      <c r="E5" s="732"/>
      <c r="F5" s="730" t="s">
        <v>72</v>
      </c>
      <c r="G5" s="731"/>
      <c r="H5" s="733"/>
    </row>
    <row r="6" spans="1:8">
      <c r="A6" s="443" t="s">
        <v>6</v>
      </c>
      <c r="B6" s="444"/>
      <c r="C6" s="467" t="s">
        <v>69</v>
      </c>
      <c r="D6" s="467" t="s">
        <v>70</v>
      </c>
      <c r="E6" s="467" t="s">
        <v>71</v>
      </c>
      <c r="F6" s="467" t="s">
        <v>69</v>
      </c>
      <c r="G6" s="467" t="s">
        <v>70</v>
      </c>
      <c r="H6" s="468" t="s">
        <v>71</v>
      </c>
    </row>
    <row r="7" spans="1:8">
      <c r="A7" s="445"/>
      <c r="B7" s="439" t="s">
        <v>193</v>
      </c>
      <c r="C7" s="469"/>
      <c r="D7" s="469"/>
      <c r="E7" s="469"/>
      <c r="F7" s="469"/>
      <c r="G7" s="469"/>
      <c r="H7" s="470"/>
    </row>
    <row r="8" spans="1:8">
      <c r="A8" s="445">
        <v>1</v>
      </c>
      <c r="B8" s="446" t="s">
        <v>192</v>
      </c>
      <c r="C8" s="663">
        <v>4136565.81</v>
      </c>
      <c r="D8" s="663">
        <v>207850.37</v>
      </c>
      <c r="E8" s="664">
        <f>C8+D8</f>
        <v>4344416.18</v>
      </c>
      <c r="F8" s="663">
        <v>2579171.21</v>
      </c>
      <c r="G8" s="663">
        <v>-170301.50999999998</v>
      </c>
      <c r="H8" s="665">
        <f>F8+G8</f>
        <v>2408869.7000000002</v>
      </c>
    </row>
    <row r="9" spans="1:8">
      <c r="A9" s="445">
        <v>2</v>
      </c>
      <c r="B9" s="446" t="s">
        <v>191</v>
      </c>
      <c r="C9" s="666">
        <f>SUM(C10:C18)</f>
        <v>167030366.34999999</v>
      </c>
      <c r="D9" s="666">
        <f>SUM(D10:D18)</f>
        <v>15208309.360000001</v>
      </c>
      <c r="E9" s="664">
        <f t="shared" ref="E9:E67" si="0">C9+D9</f>
        <v>182238675.71000001</v>
      </c>
      <c r="F9" s="666">
        <f>SUM(F10:F18)</f>
        <v>140102849.14000002</v>
      </c>
      <c r="G9" s="666">
        <f>SUM(G10:G18)</f>
        <v>13840108.710000001</v>
      </c>
      <c r="H9" s="665">
        <f t="shared" ref="H9:H67" si="1">F9+G9</f>
        <v>153942957.85000002</v>
      </c>
    </row>
    <row r="10" spans="1:8">
      <c r="A10" s="445">
        <v>2.1</v>
      </c>
      <c r="B10" s="447" t="s">
        <v>190</v>
      </c>
      <c r="C10" s="663">
        <v>0</v>
      </c>
      <c r="D10" s="663">
        <v>0</v>
      </c>
      <c r="E10" s="664">
        <f t="shared" si="0"/>
        <v>0</v>
      </c>
      <c r="F10" s="663">
        <v>0</v>
      </c>
      <c r="G10" s="663">
        <v>0</v>
      </c>
      <c r="H10" s="665">
        <f t="shared" si="1"/>
        <v>0</v>
      </c>
    </row>
    <row r="11" spans="1:8">
      <c r="A11" s="445">
        <v>2.2000000000000002</v>
      </c>
      <c r="B11" s="447" t="s">
        <v>189</v>
      </c>
      <c r="C11" s="663">
        <v>17408211.400000002</v>
      </c>
      <c r="D11" s="663">
        <v>6059141.0070000011</v>
      </c>
      <c r="E11" s="664">
        <f t="shared" si="0"/>
        <v>23467352.407000005</v>
      </c>
      <c r="F11" s="663">
        <v>8857870.4699999988</v>
      </c>
      <c r="G11" s="663">
        <v>5831916.5650000023</v>
      </c>
      <c r="H11" s="665">
        <f t="shared" si="1"/>
        <v>14689787.035</v>
      </c>
    </row>
    <row r="12" spans="1:8">
      <c r="A12" s="445">
        <v>2.2999999999999998</v>
      </c>
      <c r="B12" s="447" t="s">
        <v>188</v>
      </c>
      <c r="C12" s="663">
        <v>1680546.6100000003</v>
      </c>
      <c r="D12" s="663">
        <v>564478.92299999995</v>
      </c>
      <c r="E12" s="664">
        <f t="shared" si="0"/>
        <v>2245025.5330000003</v>
      </c>
      <c r="F12" s="663">
        <v>1307146.97</v>
      </c>
      <c r="G12" s="663">
        <v>349240.30700000003</v>
      </c>
      <c r="H12" s="665">
        <f t="shared" si="1"/>
        <v>1656387.277</v>
      </c>
    </row>
    <row r="13" spans="1:8">
      <c r="A13" s="445">
        <v>2.4</v>
      </c>
      <c r="B13" s="447" t="s">
        <v>187</v>
      </c>
      <c r="C13" s="663">
        <v>2282638.9</v>
      </c>
      <c r="D13" s="663">
        <v>55260.255999999994</v>
      </c>
      <c r="E13" s="664">
        <f t="shared" si="0"/>
        <v>2337899.156</v>
      </c>
      <c r="F13" s="663">
        <v>616232.76</v>
      </c>
      <c r="G13" s="663">
        <v>24583.098000000002</v>
      </c>
      <c r="H13" s="665">
        <f t="shared" si="1"/>
        <v>640815.85800000001</v>
      </c>
    </row>
    <row r="14" spans="1:8">
      <c r="A14" s="445">
        <v>2.5</v>
      </c>
      <c r="B14" s="447" t="s">
        <v>186</v>
      </c>
      <c r="C14" s="663">
        <v>293877.86</v>
      </c>
      <c r="D14" s="663">
        <v>2694695.9610000001</v>
      </c>
      <c r="E14" s="664">
        <f t="shared" si="0"/>
        <v>2988573.821</v>
      </c>
      <c r="F14" s="663">
        <v>31263.699999999997</v>
      </c>
      <c r="G14" s="663">
        <v>1993256.5629999996</v>
      </c>
      <c r="H14" s="665">
        <f t="shared" si="1"/>
        <v>2024520.2629999996</v>
      </c>
    </row>
    <row r="15" spans="1:8">
      <c r="A15" s="445">
        <v>2.6</v>
      </c>
      <c r="B15" s="447" t="s">
        <v>185</v>
      </c>
      <c r="C15" s="663">
        <v>450937.06999999995</v>
      </c>
      <c r="D15" s="663">
        <v>907343.02699999989</v>
      </c>
      <c r="E15" s="664">
        <f t="shared" si="0"/>
        <v>1358280.0969999998</v>
      </c>
      <c r="F15" s="663">
        <v>1492.78</v>
      </c>
      <c r="G15" s="663">
        <v>22405.904999999999</v>
      </c>
      <c r="H15" s="665">
        <f t="shared" si="1"/>
        <v>23898.684999999998</v>
      </c>
    </row>
    <row r="16" spans="1:8">
      <c r="A16" s="445">
        <v>2.7</v>
      </c>
      <c r="B16" s="447" t="s">
        <v>184</v>
      </c>
      <c r="C16" s="663">
        <v>80351.69</v>
      </c>
      <c r="D16" s="663">
        <v>31973.791000000005</v>
      </c>
      <c r="E16" s="664">
        <f t="shared" si="0"/>
        <v>112325.481</v>
      </c>
      <c r="F16" s="663">
        <v>47372.56</v>
      </c>
      <c r="G16" s="663">
        <v>36889.219000000005</v>
      </c>
      <c r="H16" s="665">
        <f t="shared" si="1"/>
        <v>84261.77900000001</v>
      </c>
    </row>
    <row r="17" spans="1:8">
      <c r="A17" s="445">
        <v>2.8</v>
      </c>
      <c r="B17" s="447" t="s">
        <v>183</v>
      </c>
      <c r="C17" s="663">
        <v>141735982</v>
      </c>
      <c r="D17" s="663">
        <v>3551617.32</v>
      </c>
      <c r="E17" s="664">
        <f t="shared" si="0"/>
        <v>145287599.31999999</v>
      </c>
      <c r="F17" s="663">
        <v>127146428.94000001</v>
      </c>
      <c r="G17" s="663">
        <v>3980866.82</v>
      </c>
      <c r="H17" s="665">
        <f t="shared" si="1"/>
        <v>131127295.76000001</v>
      </c>
    </row>
    <row r="18" spans="1:8">
      <c r="A18" s="445">
        <v>2.9</v>
      </c>
      <c r="B18" s="447" t="s">
        <v>182</v>
      </c>
      <c r="C18" s="663">
        <v>3097820.82</v>
      </c>
      <c r="D18" s="663">
        <v>1343799.075</v>
      </c>
      <c r="E18" s="664">
        <f t="shared" si="0"/>
        <v>4441619.8949999996</v>
      </c>
      <c r="F18" s="663">
        <v>2095040.96</v>
      </c>
      <c r="G18" s="663">
        <v>1600950.2329999998</v>
      </c>
      <c r="H18" s="665">
        <f t="shared" si="1"/>
        <v>3695991.193</v>
      </c>
    </row>
    <row r="19" spans="1:8">
      <c r="A19" s="445">
        <v>3</v>
      </c>
      <c r="B19" s="446" t="s">
        <v>181</v>
      </c>
      <c r="C19" s="663">
        <v>5308265.3199999994</v>
      </c>
      <c r="D19" s="663">
        <v>598164.32999999996</v>
      </c>
      <c r="E19" s="664">
        <f t="shared" si="0"/>
        <v>5906429.6499999994</v>
      </c>
      <c r="F19" s="663">
        <v>3773345.46</v>
      </c>
      <c r="G19" s="663">
        <v>393031.91000000003</v>
      </c>
      <c r="H19" s="665">
        <f t="shared" si="1"/>
        <v>4166377.37</v>
      </c>
    </row>
    <row r="20" spans="1:8">
      <c r="A20" s="445">
        <v>4</v>
      </c>
      <c r="B20" s="446" t="s">
        <v>180</v>
      </c>
      <c r="C20" s="663">
        <v>10966152.620000001</v>
      </c>
      <c r="D20" s="663">
        <v>0</v>
      </c>
      <c r="E20" s="664">
        <f t="shared" si="0"/>
        <v>10966152.620000001</v>
      </c>
      <c r="F20" s="663">
        <v>11721356.710000001</v>
      </c>
      <c r="G20" s="663">
        <v>0</v>
      </c>
      <c r="H20" s="665">
        <f t="shared" si="1"/>
        <v>11721356.710000001</v>
      </c>
    </row>
    <row r="21" spans="1:8">
      <c r="A21" s="445">
        <v>5</v>
      </c>
      <c r="B21" s="446" t="s">
        <v>179</v>
      </c>
      <c r="C21" s="663">
        <v>1342941.53</v>
      </c>
      <c r="D21" s="663">
        <v>32295.07</v>
      </c>
      <c r="E21" s="664">
        <f t="shared" si="0"/>
        <v>1375236.6</v>
      </c>
      <c r="F21" s="663">
        <v>1099131.82</v>
      </c>
      <c r="G21" s="663">
        <v>13599.13</v>
      </c>
      <c r="H21" s="665">
        <f>F21+G21</f>
        <v>1112730.95</v>
      </c>
    </row>
    <row r="22" spans="1:8">
      <c r="A22" s="445">
        <v>6</v>
      </c>
      <c r="B22" s="448" t="s">
        <v>178</v>
      </c>
      <c r="C22" s="666">
        <f>C8+C9+C19+C20+C21</f>
        <v>188784291.63</v>
      </c>
      <c r="D22" s="666">
        <f>D8+D9+D19+D20+D21</f>
        <v>16046619.130000001</v>
      </c>
      <c r="E22" s="664">
        <f>C22+D22</f>
        <v>204830910.75999999</v>
      </c>
      <c r="F22" s="666">
        <f>F8+F9+F19+F20+F21</f>
        <v>159275854.34000003</v>
      </c>
      <c r="G22" s="666">
        <f>G8+G9+G19+G20+G21</f>
        <v>14076438.240000002</v>
      </c>
      <c r="H22" s="665">
        <f>F22+G22</f>
        <v>173352292.58000004</v>
      </c>
    </row>
    <row r="23" spans="1:8">
      <c r="A23" s="445"/>
      <c r="B23" s="439" t="s">
        <v>177</v>
      </c>
      <c r="C23" s="663"/>
      <c r="D23" s="663"/>
      <c r="E23" s="667"/>
      <c r="F23" s="663"/>
      <c r="G23" s="663"/>
      <c r="H23" s="668"/>
    </row>
    <row r="24" spans="1:8">
      <c r="A24" s="445">
        <v>7</v>
      </c>
      <c r="B24" s="446" t="s">
        <v>176</v>
      </c>
      <c r="C24" s="663">
        <v>25172176.41</v>
      </c>
      <c r="D24" s="663">
        <v>582720.36999999988</v>
      </c>
      <c r="E24" s="664">
        <f t="shared" si="0"/>
        <v>25754896.780000001</v>
      </c>
      <c r="F24" s="663">
        <v>19569925.810000002</v>
      </c>
      <c r="G24" s="663">
        <v>905522.64</v>
      </c>
      <c r="H24" s="665">
        <f t="shared" si="1"/>
        <v>20475448.450000003</v>
      </c>
    </row>
    <row r="25" spans="1:8">
      <c r="A25" s="445">
        <v>8</v>
      </c>
      <c r="B25" s="446" t="s">
        <v>175</v>
      </c>
      <c r="C25" s="663">
        <v>46079654.899999999</v>
      </c>
      <c r="D25" s="663">
        <v>2299508</v>
      </c>
      <c r="E25" s="664">
        <f t="shared" si="0"/>
        <v>48379162.899999999</v>
      </c>
      <c r="F25" s="663">
        <v>30792767.070000004</v>
      </c>
      <c r="G25" s="663">
        <v>3420133.2499999995</v>
      </c>
      <c r="H25" s="665">
        <f t="shared" si="1"/>
        <v>34212900.32</v>
      </c>
    </row>
    <row r="26" spans="1:8">
      <c r="A26" s="445">
        <v>9</v>
      </c>
      <c r="B26" s="446" t="s">
        <v>174</v>
      </c>
      <c r="C26" s="663">
        <v>228428.67</v>
      </c>
      <c r="D26" s="663">
        <v>5958.74</v>
      </c>
      <c r="E26" s="664">
        <f t="shared" si="0"/>
        <v>234387.41</v>
      </c>
      <c r="F26" s="663">
        <v>96188.400000000009</v>
      </c>
      <c r="G26" s="663">
        <v>2318.7399999999998</v>
      </c>
      <c r="H26" s="665">
        <f t="shared" si="1"/>
        <v>98507.140000000014</v>
      </c>
    </row>
    <row r="27" spans="1:8">
      <c r="A27" s="445">
        <v>10</v>
      </c>
      <c r="B27" s="446" t="s">
        <v>173</v>
      </c>
      <c r="C27" s="663">
        <v>679482.56</v>
      </c>
      <c r="D27" s="663">
        <v>4359814.18</v>
      </c>
      <c r="E27" s="664">
        <f t="shared" si="0"/>
        <v>5039296.74</v>
      </c>
      <c r="F27" s="663">
        <v>704558.24</v>
      </c>
      <c r="G27" s="663">
        <v>4517801.7699999996</v>
      </c>
      <c r="H27" s="665">
        <f t="shared" si="1"/>
        <v>5222360.01</v>
      </c>
    </row>
    <row r="28" spans="1:8">
      <c r="A28" s="445">
        <v>11</v>
      </c>
      <c r="B28" s="446" t="s">
        <v>172</v>
      </c>
      <c r="C28" s="663">
        <v>6759024.6399999997</v>
      </c>
      <c r="D28" s="663">
        <v>1312839.57</v>
      </c>
      <c r="E28" s="664">
        <f t="shared" si="0"/>
        <v>8071864.21</v>
      </c>
      <c r="F28" s="663">
        <v>7678808.8899999997</v>
      </c>
      <c r="G28" s="663">
        <v>1038970.38</v>
      </c>
      <c r="H28" s="665">
        <f t="shared" si="1"/>
        <v>8717779.2699999996</v>
      </c>
    </row>
    <row r="29" spans="1:8">
      <c r="A29" s="445">
        <v>12</v>
      </c>
      <c r="B29" s="446" t="s">
        <v>171</v>
      </c>
      <c r="C29" s="663">
        <v>152218.18</v>
      </c>
      <c r="D29" s="663">
        <v>706208.56</v>
      </c>
      <c r="E29" s="664">
        <f t="shared" si="0"/>
        <v>858426.74</v>
      </c>
      <c r="F29" s="663">
        <v>129256.36</v>
      </c>
      <c r="G29" s="663">
        <v>938725.68</v>
      </c>
      <c r="H29" s="665">
        <f t="shared" si="1"/>
        <v>1067982.04</v>
      </c>
    </row>
    <row r="30" spans="1:8">
      <c r="A30" s="445">
        <v>13</v>
      </c>
      <c r="B30" s="449" t="s">
        <v>170</v>
      </c>
      <c r="C30" s="666">
        <f>SUM(C24:C29)</f>
        <v>79070985.360000014</v>
      </c>
      <c r="D30" s="666">
        <f>SUM(D24:D29)</f>
        <v>9267049.4199999999</v>
      </c>
      <c r="E30" s="664">
        <f t="shared" si="0"/>
        <v>88338034.780000016</v>
      </c>
      <c r="F30" s="666">
        <f>SUM(F24:F29)</f>
        <v>58971504.770000011</v>
      </c>
      <c r="G30" s="666">
        <f>SUM(G24:G29)</f>
        <v>10823472.459999999</v>
      </c>
      <c r="H30" s="665">
        <f t="shared" si="1"/>
        <v>69794977.230000004</v>
      </c>
    </row>
    <row r="31" spans="1:8">
      <c r="A31" s="445">
        <v>14</v>
      </c>
      <c r="B31" s="449" t="s">
        <v>169</v>
      </c>
      <c r="C31" s="666">
        <f>C22-C30</f>
        <v>109713306.26999998</v>
      </c>
      <c r="D31" s="666">
        <f>D22-D30</f>
        <v>6779569.7100000009</v>
      </c>
      <c r="E31" s="664">
        <f t="shared" si="0"/>
        <v>116492875.97999999</v>
      </c>
      <c r="F31" s="666">
        <f>F22-F30</f>
        <v>100304349.57000002</v>
      </c>
      <c r="G31" s="666">
        <f>G22-G30</f>
        <v>3252965.7800000031</v>
      </c>
      <c r="H31" s="665">
        <f t="shared" si="1"/>
        <v>103557315.35000002</v>
      </c>
    </row>
    <row r="32" spans="1:8">
      <c r="A32" s="445"/>
      <c r="B32" s="450"/>
      <c r="C32" s="669"/>
      <c r="D32" s="669"/>
      <c r="E32" s="669"/>
      <c r="F32" s="669"/>
      <c r="G32" s="669"/>
      <c r="H32" s="670"/>
    </row>
    <row r="33" spans="1:8">
      <c r="A33" s="445"/>
      <c r="B33" s="450" t="s">
        <v>168</v>
      </c>
      <c r="C33" s="663"/>
      <c r="D33" s="663"/>
      <c r="E33" s="667"/>
      <c r="F33" s="663"/>
      <c r="G33" s="663"/>
      <c r="H33" s="668"/>
    </row>
    <row r="34" spans="1:8">
      <c r="A34" s="445">
        <v>15</v>
      </c>
      <c r="B34" s="451" t="s">
        <v>167</v>
      </c>
      <c r="C34" s="671">
        <f>C35-C36</f>
        <v>12017257.48</v>
      </c>
      <c r="D34" s="671">
        <f>D35-D36</f>
        <v>-1661687.9900000002</v>
      </c>
      <c r="E34" s="664">
        <f t="shared" si="0"/>
        <v>10355569.49</v>
      </c>
      <c r="F34" s="671">
        <f>F35-F36</f>
        <v>12634182.449999999</v>
      </c>
      <c r="G34" s="671">
        <f>G35-G36</f>
        <v>-1840182.7699999996</v>
      </c>
      <c r="H34" s="665">
        <f t="shared" si="1"/>
        <v>10793999.68</v>
      </c>
    </row>
    <row r="35" spans="1:8">
      <c r="A35" s="445">
        <v>15.1</v>
      </c>
      <c r="B35" s="447" t="s">
        <v>166</v>
      </c>
      <c r="C35" s="663">
        <v>14760260.58</v>
      </c>
      <c r="D35" s="663">
        <v>4321906.8000000007</v>
      </c>
      <c r="E35" s="664">
        <f t="shared" si="0"/>
        <v>19082167.380000003</v>
      </c>
      <c r="F35" s="663">
        <v>14906434.619999999</v>
      </c>
      <c r="G35" s="663">
        <v>4233638.8100000005</v>
      </c>
      <c r="H35" s="665">
        <f t="shared" si="1"/>
        <v>19140073.43</v>
      </c>
    </row>
    <row r="36" spans="1:8">
      <c r="A36" s="445">
        <v>15.2</v>
      </c>
      <c r="B36" s="447" t="s">
        <v>165</v>
      </c>
      <c r="C36" s="663">
        <v>2743003.0999999996</v>
      </c>
      <c r="D36" s="663">
        <v>5983594.790000001</v>
      </c>
      <c r="E36" s="664">
        <f t="shared" si="0"/>
        <v>8726597.8900000006</v>
      </c>
      <c r="F36" s="663">
        <v>2272252.17</v>
      </c>
      <c r="G36" s="663">
        <v>6073821.5800000001</v>
      </c>
      <c r="H36" s="665">
        <f t="shared" si="1"/>
        <v>8346073.75</v>
      </c>
    </row>
    <row r="37" spans="1:8">
      <c r="A37" s="445">
        <v>16</v>
      </c>
      <c r="B37" s="446" t="s">
        <v>164</v>
      </c>
      <c r="C37" s="663">
        <v>0</v>
      </c>
      <c r="D37" s="663">
        <v>0</v>
      </c>
      <c r="E37" s="664">
        <f t="shared" si="0"/>
        <v>0</v>
      </c>
      <c r="F37" s="663">
        <v>0</v>
      </c>
      <c r="G37" s="663">
        <v>0</v>
      </c>
      <c r="H37" s="665">
        <f t="shared" si="1"/>
        <v>0</v>
      </c>
    </row>
    <row r="38" spans="1:8">
      <c r="A38" s="445">
        <v>17</v>
      </c>
      <c r="B38" s="446" t="s">
        <v>163</v>
      </c>
      <c r="C38" s="663">
        <v>0</v>
      </c>
      <c r="D38" s="663">
        <v>0</v>
      </c>
      <c r="E38" s="664">
        <f t="shared" si="0"/>
        <v>0</v>
      </c>
      <c r="F38" s="663">
        <v>0</v>
      </c>
      <c r="G38" s="663">
        <v>0</v>
      </c>
      <c r="H38" s="665">
        <f t="shared" si="1"/>
        <v>0</v>
      </c>
    </row>
    <row r="39" spans="1:8">
      <c r="A39" s="445">
        <v>18</v>
      </c>
      <c r="B39" s="446" t="s">
        <v>162</v>
      </c>
      <c r="C39" s="663">
        <v>13754</v>
      </c>
      <c r="D39" s="663">
        <v>11032.64</v>
      </c>
      <c r="E39" s="664">
        <f t="shared" si="0"/>
        <v>24786.639999999999</v>
      </c>
      <c r="F39" s="663">
        <v>38284.51</v>
      </c>
      <c r="G39" s="663">
        <v>19307.87</v>
      </c>
      <c r="H39" s="665">
        <f t="shared" si="1"/>
        <v>57592.380000000005</v>
      </c>
    </row>
    <row r="40" spans="1:8">
      <c r="A40" s="445">
        <v>19</v>
      </c>
      <c r="B40" s="446" t="s">
        <v>161</v>
      </c>
      <c r="C40" s="663">
        <v>17425199.729999997</v>
      </c>
      <c r="D40" s="663">
        <v>0</v>
      </c>
      <c r="E40" s="664">
        <f t="shared" si="0"/>
        <v>17425199.729999997</v>
      </c>
      <c r="F40" s="663">
        <v>-4495131.57</v>
      </c>
      <c r="G40" s="663">
        <v>0</v>
      </c>
      <c r="H40" s="665">
        <f t="shared" si="1"/>
        <v>-4495131.57</v>
      </c>
    </row>
    <row r="41" spans="1:8">
      <c r="A41" s="445">
        <v>20</v>
      </c>
      <c r="B41" s="446" t="s">
        <v>160</v>
      </c>
      <c r="C41" s="663">
        <v>-17320761.589999996</v>
      </c>
      <c r="D41" s="663">
        <v>0</v>
      </c>
      <c r="E41" s="664">
        <f t="shared" si="0"/>
        <v>-17320761.589999996</v>
      </c>
      <c r="F41" s="663">
        <v>4906136.34</v>
      </c>
      <c r="G41" s="663">
        <v>0</v>
      </c>
      <c r="H41" s="665">
        <f t="shared" si="1"/>
        <v>4906136.34</v>
      </c>
    </row>
    <row r="42" spans="1:8">
      <c r="A42" s="445">
        <v>21</v>
      </c>
      <c r="B42" s="446" t="s">
        <v>159</v>
      </c>
      <c r="C42" s="663">
        <v>-30695.599999999999</v>
      </c>
      <c r="D42" s="663">
        <v>0</v>
      </c>
      <c r="E42" s="664">
        <f t="shared" si="0"/>
        <v>-30695.599999999999</v>
      </c>
      <c r="F42" s="663">
        <v>-542291.74</v>
      </c>
      <c r="G42" s="663">
        <v>0</v>
      </c>
      <c r="H42" s="665">
        <f t="shared" si="1"/>
        <v>-542291.74</v>
      </c>
    </row>
    <row r="43" spans="1:8">
      <c r="A43" s="445">
        <v>22</v>
      </c>
      <c r="B43" s="446" t="s">
        <v>158</v>
      </c>
      <c r="C43" s="663">
        <v>14448.44</v>
      </c>
      <c r="D43" s="663">
        <v>7794.08</v>
      </c>
      <c r="E43" s="664">
        <f t="shared" si="0"/>
        <v>22242.52</v>
      </c>
      <c r="F43" s="663">
        <v>2627.45</v>
      </c>
      <c r="G43" s="663">
        <v>30323.52</v>
      </c>
      <c r="H43" s="665">
        <f t="shared" si="1"/>
        <v>32950.97</v>
      </c>
    </row>
    <row r="44" spans="1:8">
      <c r="A44" s="445">
        <v>23</v>
      </c>
      <c r="B44" s="446" t="s">
        <v>157</v>
      </c>
      <c r="C44" s="663">
        <v>7100634.8600000003</v>
      </c>
      <c r="D44" s="663">
        <v>0</v>
      </c>
      <c r="E44" s="664">
        <f t="shared" si="0"/>
        <v>7100634.8600000003</v>
      </c>
      <c r="F44" s="663">
        <v>3923682.37</v>
      </c>
      <c r="G44" s="663">
        <v>7575.17</v>
      </c>
      <c r="H44" s="665">
        <f t="shared" si="1"/>
        <v>3931257.54</v>
      </c>
    </row>
    <row r="45" spans="1:8">
      <c r="A45" s="445">
        <v>24</v>
      </c>
      <c r="B45" s="449" t="s">
        <v>272</v>
      </c>
      <c r="C45" s="666">
        <f>C34+C37+C38+C39+C40+C41+C42+C43+C44</f>
        <v>19219837.32</v>
      </c>
      <c r="D45" s="666">
        <f>D34+D37+D38+D39+D40+D41+D42+D43+D44</f>
        <v>-1642861.2700000003</v>
      </c>
      <c r="E45" s="664">
        <f t="shared" si="0"/>
        <v>17576976.050000001</v>
      </c>
      <c r="F45" s="666">
        <f>F34+F37+F38+F39+F40+F41+F42+F43+F44</f>
        <v>16467489.809999999</v>
      </c>
      <c r="G45" s="666">
        <f>G34+G37+G38+G39+G40+G41+G42+G43+G44</f>
        <v>-1782976.2099999995</v>
      </c>
      <c r="H45" s="665">
        <f t="shared" si="1"/>
        <v>14684513.6</v>
      </c>
    </row>
    <row r="46" spans="1:8">
      <c r="A46" s="445"/>
      <c r="B46" s="439" t="s">
        <v>156</v>
      </c>
      <c r="C46" s="663"/>
      <c r="D46" s="663"/>
      <c r="E46" s="663"/>
      <c r="F46" s="663"/>
      <c r="G46" s="663"/>
      <c r="H46" s="672"/>
    </row>
    <row r="47" spans="1:8">
      <c r="A47" s="445">
        <v>25</v>
      </c>
      <c r="B47" s="446" t="s">
        <v>155</v>
      </c>
      <c r="C47" s="663">
        <v>1884346.05</v>
      </c>
      <c r="D47" s="663">
        <v>781.86</v>
      </c>
      <c r="E47" s="664">
        <f t="shared" si="0"/>
        <v>1885127.9100000001</v>
      </c>
      <c r="F47" s="663">
        <v>1755867.6</v>
      </c>
      <c r="G47" s="663">
        <v>9937.39</v>
      </c>
      <c r="H47" s="665">
        <f t="shared" si="1"/>
        <v>1765804.99</v>
      </c>
    </row>
    <row r="48" spans="1:8">
      <c r="A48" s="445">
        <v>26</v>
      </c>
      <c r="B48" s="446" t="s">
        <v>154</v>
      </c>
      <c r="C48" s="663">
        <v>6578788.5899999999</v>
      </c>
      <c r="D48" s="663">
        <v>362237</v>
      </c>
      <c r="E48" s="664">
        <f t="shared" si="0"/>
        <v>6941025.5899999999</v>
      </c>
      <c r="F48" s="663">
        <v>3367304.4</v>
      </c>
      <c r="G48" s="663">
        <v>389858.74</v>
      </c>
      <c r="H48" s="665">
        <f t="shared" si="1"/>
        <v>3757163.1399999997</v>
      </c>
    </row>
    <row r="49" spans="1:8">
      <c r="A49" s="445">
        <v>27</v>
      </c>
      <c r="B49" s="446" t="s">
        <v>153</v>
      </c>
      <c r="C49" s="663">
        <v>49401539.57</v>
      </c>
      <c r="D49" s="663">
        <v>0</v>
      </c>
      <c r="E49" s="664">
        <f t="shared" si="0"/>
        <v>49401539.57</v>
      </c>
      <c r="F49" s="663">
        <v>39429049.61999999</v>
      </c>
      <c r="G49" s="663">
        <v>0</v>
      </c>
      <c r="H49" s="665">
        <f t="shared" si="1"/>
        <v>39429049.61999999</v>
      </c>
    </row>
    <row r="50" spans="1:8">
      <c r="A50" s="445">
        <v>28</v>
      </c>
      <c r="B50" s="446" t="s">
        <v>152</v>
      </c>
      <c r="C50" s="663">
        <v>930715.25</v>
      </c>
      <c r="D50" s="663">
        <v>0</v>
      </c>
      <c r="E50" s="664">
        <f t="shared" si="0"/>
        <v>930715.25</v>
      </c>
      <c r="F50" s="663">
        <v>823787.6399999999</v>
      </c>
      <c r="G50" s="663">
        <v>0</v>
      </c>
      <c r="H50" s="665">
        <f t="shared" si="1"/>
        <v>823787.6399999999</v>
      </c>
    </row>
    <row r="51" spans="1:8">
      <c r="A51" s="445">
        <v>29</v>
      </c>
      <c r="B51" s="446" t="s">
        <v>151</v>
      </c>
      <c r="C51" s="663">
        <v>17205321.549999997</v>
      </c>
      <c r="D51" s="663">
        <v>0</v>
      </c>
      <c r="E51" s="664">
        <f t="shared" si="0"/>
        <v>17205321.549999997</v>
      </c>
      <c r="F51" s="663">
        <v>17189235.66</v>
      </c>
      <c r="G51" s="663">
        <v>0</v>
      </c>
      <c r="H51" s="665">
        <f t="shared" si="1"/>
        <v>17189235.66</v>
      </c>
    </row>
    <row r="52" spans="1:8">
      <c r="A52" s="445">
        <v>30</v>
      </c>
      <c r="B52" s="446" t="s">
        <v>150</v>
      </c>
      <c r="C52" s="663">
        <v>18918910.719999999</v>
      </c>
      <c r="D52" s="663">
        <v>685837.75</v>
      </c>
      <c r="E52" s="664">
        <f t="shared" si="0"/>
        <v>19604748.469999999</v>
      </c>
      <c r="F52" s="663">
        <v>17709731.93</v>
      </c>
      <c r="G52" s="663">
        <v>1222812.24</v>
      </c>
      <c r="H52" s="665">
        <f t="shared" si="1"/>
        <v>18932544.169999998</v>
      </c>
    </row>
    <row r="53" spans="1:8">
      <c r="A53" s="445">
        <v>31</v>
      </c>
      <c r="B53" s="449" t="s">
        <v>273</v>
      </c>
      <c r="C53" s="666">
        <f>C47+C48+C49+C50+C51+C52</f>
        <v>94919621.729999989</v>
      </c>
      <c r="D53" s="666">
        <f>D47+D48+D49+D50+D51+D52</f>
        <v>1048856.6099999999</v>
      </c>
      <c r="E53" s="664">
        <f t="shared" si="0"/>
        <v>95968478.339999989</v>
      </c>
      <c r="F53" s="666">
        <f>F47+F48+F49+F50+F51+F52</f>
        <v>80274976.849999994</v>
      </c>
      <c r="G53" s="666">
        <f>G47+G48+G49+G50+G51+G52</f>
        <v>1622608.37</v>
      </c>
      <c r="H53" s="665">
        <f t="shared" si="1"/>
        <v>81897585.219999999</v>
      </c>
    </row>
    <row r="54" spans="1:8">
      <c r="A54" s="445">
        <v>32</v>
      </c>
      <c r="B54" s="449" t="s">
        <v>274</v>
      </c>
      <c r="C54" s="666">
        <f>C45-C53</f>
        <v>-75699784.409999996</v>
      </c>
      <c r="D54" s="666">
        <f>D45-D53</f>
        <v>-2691717.88</v>
      </c>
      <c r="E54" s="664">
        <f t="shared" si="0"/>
        <v>-78391502.289999992</v>
      </c>
      <c r="F54" s="666">
        <f>F45-F53</f>
        <v>-63807487.039999992</v>
      </c>
      <c r="G54" s="666">
        <f>G45-G53</f>
        <v>-3405584.5799999996</v>
      </c>
      <c r="H54" s="665">
        <f t="shared" si="1"/>
        <v>-67213071.61999999</v>
      </c>
    </row>
    <row r="55" spans="1:8">
      <c r="A55" s="445"/>
      <c r="B55" s="450"/>
      <c r="C55" s="669"/>
      <c r="D55" s="669"/>
      <c r="E55" s="669"/>
      <c r="F55" s="669"/>
      <c r="G55" s="669"/>
      <c r="H55" s="670"/>
    </row>
    <row r="56" spans="1:8">
      <c r="A56" s="445">
        <v>33</v>
      </c>
      <c r="B56" s="449" t="s">
        <v>149</v>
      </c>
      <c r="C56" s="666">
        <f>C31+C54</f>
        <v>34013521.859999985</v>
      </c>
      <c r="D56" s="666">
        <f>D31+D54</f>
        <v>4087851.830000001</v>
      </c>
      <c r="E56" s="664">
        <f t="shared" si="0"/>
        <v>38101373.689999983</v>
      </c>
      <c r="F56" s="666">
        <f>F31+F54</f>
        <v>36496862.530000031</v>
      </c>
      <c r="G56" s="666">
        <f>G31+G54</f>
        <v>-152618.79999999655</v>
      </c>
      <c r="H56" s="665">
        <f t="shared" si="1"/>
        <v>36344243.730000034</v>
      </c>
    </row>
    <row r="57" spans="1:8">
      <c r="A57" s="445"/>
      <c r="B57" s="450"/>
      <c r="C57" s="669"/>
      <c r="D57" s="669"/>
      <c r="E57" s="669"/>
      <c r="F57" s="669"/>
      <c r="G57" s="669"/>
      <c r="H57" s="670"/>
    </row>
    <row r="58" spans="1:8">
      <c r="A58" s="445">
        <v>34</v>
      </c>
      <c r="B58" s="446" t="s">
        <v>148</v>
      </c>
      <c r="C58" s="663">
        <v>16222976.779999999</v>
      </c>
      <c r="D58" s="663">
        <v>-1338046.55</v>
      </c>
      <c r="E58" s="664">
        <f t="shared" si="0"/>
        <v>14884930.229999999</v>
      </c>
      <c r="F58" s="663">
        <v>11818701.640000001</v>
      </c>
      <c r="G58" s="663">
        <v>1045051.94</v>
      </c>
      <c r="H58" s="665">
        <f t="shared" si="1"/>
        <v>12863753.58</v>
      </c>
    </row>
    <row r="59" spans="1:8" s="452" customFormat="1">
      <c r="A59" s="445">
        <v>35</v>
      </c>
      <c r="B59" s="446" t="s">
        <v>147</v>
      </c>
      <c r="C59" s="663">
        <v>0</v>
      </c>
      <c r="D59" s="663">
        <v>0</v>
      </c>
      <c r="E59" s="673">
        <f t="shared" si="0"/>
        <v>0</v>
      </c>
      <c r="F59" s="674">
        <v>0</v>
      </c>
      <c r="G59" s="674">
        <v>0</v>
      </c>
      <c r="H59" s="675">
        <f t="shared" si="1"/>
        <v>0</v>
      </c>
    </row>
    <row r="60" spans="1:8">
      <c r="A60" s="445">
        <v>36</v>
      </c>
      <c r="B60" s="446" t="s">
        <v>146</v>
      </c>
      <c r="C60" s="663">
        <v>492283.79</v>
      </c>
      <c r="D60" s="663">
        <v>3693.91</v>
      </c>
      <c r="E60" s="664">
        <f t="shared" si="0"/>
        <v>495977.69999999995</v>
      </c>
      <c r="F60" s="663">
        <v>227395.95</v>
      </c>
      <c r="G60" s="663">
        <v>5837.44</v>
      </c>
      <c r="H60" s="665">
        <f t="shared" si="1"/>
        <v>233233.39</v>
      </c>
    </row>
    <row r="61" spans="1:8">
      <c r="A61" s="445">
        <v>37</v>
      </c>
      <c r="B61" s="449" t="s">
        <v>145</v>
      </c>
      <c r="C61" s="666">
        <f>C58+C59+C60</f>
        <v>16715260.569999998</v>
      </c>
      <c r="D61" s="666">
        <f>D58+D59+D60</f>
        <v>-1334352.6400000001</v>
      </c>
      <c r="E61" s="664">
        <f t="shared" si="0"/>
        <v>15380907.929999998</v>
      </c>
      <c r="F61" s="666">
        <f>F58+F59+F60</f>
        <v>12046097.59</v>
      </c>
      <c r="G61" s="666">
        <f>G58+G59+G60</f>
        <v>1050889.3799999999</v>
      </c>
      <c r="H61" s="665">
        <f t="shared" si="1"/>
        <v>13096986.969999999</v>
      </c>
    </row>
    <row r="62" spans="1:8">
      <c r="A62" s="445"/>
      <c r="B62" s="453"/>
      <c r="C62" s="663"/>
      <c r="D62" s="663"/>
      <c r="E62" s="663"/>
      <c r="F62" s="663"/>
      <c r="G62" s="663"/>
      <c r="H62" s="672"/>
    </row>
    <row r="63" spans="1:8">
      <c r="A63" s="445">
        <v>38</v>
      </c>
      <c r="B63" s="454" t="s">
        <v>144</v>
      </c>
      <c r="C63" s="666">
        <f>C56-C61</f>
        <v>17298261.289999984</v>
      </c>
      <c r="D63" s="666">
        <f>D56-D61</f>
        <v>5422204.4700000007</v>
      </c>
      <c r="E63" s="664">
        <f t="shared" si="0"/>
        <v>22720465.759999983</v>
      </c>
      <c r="F63" s="666">
        <f>F56-F61</f>
        <v>24450764.940000031</v>
      </c>
      <c r="G63" s="666">
        <f>G56-G61</f>
        <v>-1203508.1799999964</v>
      </c>
      <c r="H63" s="665">
        <f t="shared" si="1"/>
        <v>23247256.760000035</v>
      </c>
    </row>
    <row r="64" spans="1:8">
      <c r="A64" s="443">
        <v>39</v>
      </c>
      <c r="B64" s="446" t="s">
        <v>143</v>
      </c>
      <c r="C64" s="676">
        <v>2100000</v>
      </c>
      <c r="D64" s="676">
        <v>0</v>
      </c>
      <c r="E64" s="664">
        <f t="shared" si="0"/>
        <v>2100000</v>
      </c>
      <c r="F64" s="676">
        <v>0</v>
      </c>
      <c r="G64" s="676">
        <v>0</v>
      </c>
      <c r="H64" s="665">
        <f t="shared" si="1"/>
        <v>0</v>
      </c>
    </row>
    <row r="65" spans="1:8">
      <c r="A65" s="445">
        <v>40</v>
      </c>
      <c r="B65" s="449" t="s">
        <v>142</v>
      </c>
      <c r="C65" s="666">
        <f>C63-C64</f>
        <v>15198261.289999984</v>
      </c>
      <c r="D65" s="666">
        <f>D63-D64</f>
        <v>5422204.4700000007</v>
      </c>
      <c r="E65" s="664">
        <f t="shared" si="0"/>
        <v>20620465.759999983</v>
      </c>
      <c r="F65" s="666">
        <f>F63-F64</f>
        <v>24450764.940000031</v>
      </c>
      <c r="G65" s="666">
        <f>G63-G64</f>
        <v>-1203508.1799999964</v>
      </c>
      <c r="H65" s="665">
        <f t="shared" si="1"/>
        <v>23247256.760000035</v>
      </c>
    </row>
    <row r="66" spans="1:8">
      <c r="A66" s="443">
        <v>41</v>
      </c>
      <c r="B66" s="446" t="s">
        <v>141</v>
      </c>
      <c r="C66" s="676">
        <v>0</v>
      </c>
      <c r="D66" s="676">
        <v>0</v>
      </c>
      <c r="E66" s="664">
        <f t="shared" si="0"/>
        <v>0</v>
      </c>
      <c r="F66" s="676">
        <v>0</v>
      </c>
      <c r="G66" s="676">
        <v>0</v>
      </c>
      <c r="H66" s="665">
        <f t="shared" si="1"/>
        <v>0</v>
      </c>
    </row>
    <row r="67" spans="1:8" ht="13.5" thickBot="1">
      <c r="A67" s="455">
        <v>42</v>
      </c>
      <c r="B67" s="456" t="s">
        <v>140</v>
      </c>
      <c r="C67" s="677">
        <f>C65+C66</f>
        <v>15198261.289999984</v>
      </c>
      <c r="D67" s="677">
        <f>D65+D66</f>
        <v>5422204.4700000007</v>
      </c>
      <c r="E67" s="678">
        <f t="shared" si="0"/>
        <v>20620465.759999983</v>
      </c>
      <c r="F67" s="677">
        <f>F65+F66</f>
        <v>24450764.940000031</v>
      </c>
      <c r="G67" s="677">
        <f>G65+G66</f>
        <v>-1203508.1799999964</v>
      </c>
      <c r="H67" s="679">
        <f t="shared" si="1"/>
        <v>23247256.760000035</v>
      </c>
    </row>
  </sheetData>
  <mergeCells count="2">
    <mergeCell ref="C5:E5"/>
    <mergeCell ref="F5:H5"/>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D18" sqref="D18"/>
    </sheetView>
  </sheetViews>
  <sheetFormatPr defaultColWidth="9.140625" defaultRowHeight="14.25"/>
  <cols>
    <col min="1" max="1" width="9.7109375" style="457" bestFit="1" customWidth="1"/>
    <col min="2" max="2" width="59.85546875" style="457" customWidth="1"/>
    <col min="3" max="3" width="13" style="459" customWidth="1"/>
    <col min="4" max="5" width="14" style="459" bestFit="1" customWidth="1"/>
    <col min="6" max="6" width="13.7109375" style="459" customWidth="1"/>
    <col min="7" max="8" width="14" style="459" bestFit="1" customWidth="1"/>
    <col min="9" max="16384" width="9.140625" style="457"/>
  </cols>
  <sheetData>
    <row r="1" spans="1:8">
      <c r="A1" s="433" t="s">
        <v>30</v>
      </c>
      <c r="B1" s="434" t="str">
        <f>'Info '!C2</f>
        <v>JSC "Liberty Bank"</v>
      </c>
    </row>
    <row r="2" spans="1:8">
      <c r="A2" s="433" t="s">
        <v>31</v>
      </c>
      <c r="B2" s="436">
        <f>'1. key ratios '!B2</f>
        <v>44742</v>
      </c>
    </row>
    <row r="3" spans="1:8">
      <c r="A3" s="435"/>
    </row>
    <row r="4" spans="1:8" ht="15" thickBot="1">
      <c r="A4" s="435" t="s">
        <v>74</v>
      </c>
      <c r="B4" s="435"/>
      <c r="C4" s="521"/>
      <c r="D4" s="521"/>
      <c r="E4" s="521"/>
      <c r="F4" s="522"/>
      <c r="G4" s="522"/>
      <c r="H4" s="523" t="s">
        <v>73</v>
      </c>
    </row>
    <row r="5" spans="1:8">
      <c r="A5" s="734" t="s">
        <v>6</v>
      </c>
      <c r="B5" s="736" t="s">
        <v>339</v>
      </c>
      <c r="C5" s="730" t="s">
        <v>68</v>
      </c>
      <c r="D5" s="731"/>
      <c r="E5" s="732"/>
      <c r="F5" s="730" t="s">
        <v>72</v>
      </c>
      <c r="G5" s="731"/>
      <c r="H5" s="733"/>
    </row>
    <row r="6" spans="1:8">
      <c r="A6" s="735"/>
      <c r="B6" s="737"/>
      <c r="C6" s="486" t="s">
        <v>286</v>
      </c>
      <c r="D6" s="486" t="s">
        <v>121</v>
      </c>
      <c r="E6" s="486" t="s">
        <v>108</v>
      </c>
      <c r="F6" s="486" t="s">
        <v>286</v>
      </c>
      <c r="G6" s="486" t="s">
        <v>121</v>
      </c>
      <c r="H6" s="487" t="s">
        <v>108</v>
      </c>
    </row>
    <row r="7" spans="1:8" s="512" customFormat="1">
      <c r="A7" s="510">
        <v>1</v>
      </c>
      <c r="B7" s="511" t="s">
        <v>373</v>
      </c>
      <c r="C7" s="658">
        <f>SUM(C8:C11)</f>
        <v>129831884.14</v>
      </c>
      <c r="D7" s="658">
        <f t="shared" ref="D7" si="0">SUM(D8:D11)</f>
        <v>107516843.84899999</v>
      </c>
      <c r="E7" s="658">
        <f>C7+D7</f>
        <v>237348727.98899999</v>
      </c>
      <c r="F7" s="658">
        <f>SUM(F8:F11)</f>
        <v>85831585.25</v>
      </c>
      <c r="G7" s="658">
        <f>SUM(G8:G11)</f>
        <v>52771902.865999997</v>
      </c>
      <c r="H7" s="659">
        <f t="shared" ref="H7:H53" si="1">F7+G7</f>
        <v>138603488.116</v>
      </c>
    </row>
    <row r="8" spans="1:8" s="512" customFormat="1">
      <c r="A8" s="510">
        <v>1.1000000000000001</v>
      </c>
      <c r="B8" s="513" t="s">
        <v>304</v>
      </c>
      <c r="C8" s="660">
        <v>35159694.170000002</v>
      </c>
      <c r="D8" s="660">
        <v>7556646.8719999995</v>
      </c>
      <c r="E8" s="658">
        <f t="shared" ref="E8:E52" si="2">C8+D8</f>
        <v>42716341.042000003</v>
      </c>
      <c r="F8" s="660">
        <v>4742739</v>
      </c>
      <c r="G8" s="660">
        <v>6527629.5419999994</v>
      </c>
      <c r="H8" s="659">
        <f t="shared" si="1"/>
        <v>11270368.541999999</v>
      </c>
    </row>
    <row r="9" spans="1:8" s="512" customFormat="1">
      <c r="A9" s="510">
        <v>1.2</v>
      </c>
      <c r="B9" s="513" t="s">
        <v>305</v>
      </c>
      <c r="C9" s="660">
        <v>0</v>
      </c>
      <c r="D9" s="660">
        <v>0</v>
      </c>
      <c r="E9" s="658">
        <f t="shared" si="2"/>
        <v>0</v>
      </c>
      <c r="F9" s="660">
        <v>0</v>
      </c>
      <c r="G9" s="660">
        <v>0</v>
      </c>
      <c r="H9" s="659">
        <f t="shared" si="1"/>
        <v>0</v>
      </c>
    </row>
    <row r="10" spans="1:8" s="512" customFormat="1">
      <c r="A10" s="510">
        <v>1.3</v>
      </c>
      <c r="B10" s="513" t="s">
        <v>306</v>
      </c>
      <c r="C10" s="660">
        <v>94272189.969999999</v>
      </c>
      <c r="D10" s="660">
        <v>99960196.976999998</v>
      </c>
      <c r="E10" s="658">
        <f t="shared" si="2"/>
        <v>194232386.947</v>
      </c>
      <c r="F10" s="660">
        <v>80688846.25</v>
      </c>
      <c r="G10" s="660">
        <v>46244273.324000001</v>
      </c>
      <c r="H10" s="659">
        <f t="shared" si="1"/>
        <v>126933119.574</v>
      </c>
    </row>
    <row r="11" spans="1:8" s="512" customFormat="1">
      <c r="A11" s="510">
        <v>1.4</v>
      </c>
      <c r="B11" s="513" t="s">
        <v>287</v>
      </c>
      <c r="C11" s="660">
        <v>400000</v>
      </c>
      <c r="D11" s="660">
        <v>0</v>
      </c>
      <c r="E11" s="658">
        <f t="shared" si="2"/>
        <v>400000</v>
      </c>
      <c r="F11" s="660">
        <v>400000</v>
      </c>
      <c r="G11" s="660">
        <v>0</v>
      </c>
      <c r="H11" s="659">
        <f t="shared" si="1"/>
        <v>400000</v>
      </c>
    </row>
    <row r="12" spans="1:8" s="512" customFormat="1" ht="29.25" customHeight="1">
      <c r="A12" s="510">
        <v>2</v>
      </c>
      <c r="B12" s="514" t="s">
        <v>308</v>
      </c>
      <c r="C12" s="658">
        <v>0</v>
      </c>
      <c r="D12" s="658">
        <v>0</v>
      </c>
      <c r="E12" s="658">
        <f t="shared" si="2"/>
        <v>0</v>
      </c>
      <c r="F12" s="658">
        <v>0</v>
      </c>
      <c r="G12" s="658">
        <v>0</v>
      </c>
      <c r="H12" s="659">
        <f t="shared" si="1"/>
        <v>0</v>
      </c>
    </row>
    <row r="13" spans="1:8" s="512" customFormat="1" ht="19.899999999999999" customHeight="1">
      <c r="A13" s="510">
        <v>3</v>
      </c>
      <c r="B13" s="514" t="s">
        <v>307</v>
      </c>
      <c r="C13" s="658">
        <f>SUM(C14:C15)</f>
        <v>60892000</v>
      </c>
      <c r="D13" s="658">
        <f t="shared" ref="D13" si="3">SUM(D14:D15)</f>
        <v>0</v>
      </c>
      <c r="E13" s="658">
        <f t="shared" si="2"/>
        <v>60892000</v>
      </c>
      <c r="F13" s="658">
        <f>SUM(F14:F15)</f>
        <v>229106000</v>
      </c>
      <c r="G13" s="658">
        <f t="shared" ref="G13" si="4">SUM(G14:G15)</f>
        <v>0</v>
      </c>
      <c r="H13" s="659">
        <f t="shared" si="1"/>
        <v>229106000</v>
      </c>
    </row>
    <row r="14" spans="1:8" s="512" customFormat="1">
      <c r="A14" s="510">
        <v>3.1</v>
      </c>
      <c r="B14" s="515" t="s">
        <v>288</v>
      </c>
      <c r="C14" s="660">
        <v>60892000</v>
      </c>
      <c r="D14" s="660">
        <v>0</v>
      </c>
      <c r="E14" s="658">
        <f t="shared" si="2"/>
        <v>60892000</v>
      </c>
      <c r="F14" s="660">
        <v>229106000</v>
      </c>
      <c r="G14" s="660">
        <v>0</v>
      </c>
      <c r="H14" s="659">
        <f t="shared" si="1"/>
        <v>229106000</v>
      </c>
    </row>
    <row r="15" spans="1:8" s="512" customFormat="1">
      <c r="A15" s="510">
        <v>3.2</v>
      </c>
      <c r="B15" s="515" t="s">
        <v>289</v>
      </c>
      <c r="C15" s="660">
        <v>0</v>
      </c>
      <c r="D15" s="660">
        <v>0</v>
      </c>
      <c r="E15" s="658">
        <f t="shared" si="2"/>
        <v>0</v>
      </c>
      <c r="F15" s="660">
        <v>0</v>
      </c>
      <c r="G15" s="660">
        <v>0</v>
      </c>
      <c r="H15" s="659">
        <f t="shared" si="1"/>
        <v>0</v>
      </c>
    </row>
    <row r="16" spans="1:8" s="512" customFormat="1">
      <c r="A16" s="510">
        <v>4</v>
      </c>
      <c r="B16" s="514" t="s">
        <v>318</v>
      </c>
      <c r="C16" s="658">
        <f>SUM(C17:C18)</f>
        <v>375504331.81</v>
      </c>
      <c r="D16" s="658">
        <f t="shared" ref="D16" si="5">SUM(D17:D18)</f>
        <v>8324428101.1730003</v>
      </c>
      <c r="E16" s="658">
        <f t="shared" si="2"/>
        <v>8699932432.9829998</v>
      </c>
      <c r="F16" s="658">
        <f t="shared" ref="F16" si="6">SUM(F17:F18)</f>
        <v>422270005.94999999</v>
      </c>
      <c r="G16" s="658">
        <f>SUM(G17:G18)</f>
        <v>4096145705.9440002</v>
      </c>
      <c r="H16" s="659">
        <f t="shared" si="1"/>
        <v>4518415711.8940001</v>
      </c>
    </row>
    <row r="17" spans="1:8" s="512" customFormat="1">
      <c r="A17" s="510">
        <v>4.0999999999999996</v>
      </c>
      <c r="B17" s="515" t="s">
        <v>309</v>
      </c>
      <c r="C17" s="660">
        <v>0</v>
      </c>
      <c r="D17" s="660">
        <v>0</v>
      </c>
      <c r="E17" s="658">
        <f t="shared" si="2"/>
        <v>0</v>
      </c>
      <c r="F17" s="660">
        <v>0</v>
      </c>
      <c r="G17" s="660">
        <v>0</v>
      </c>
      <c r="H17" s="659">
        <f t="shared" si="1"/>
        <v>0</v>
      </c>
    </row>
    <row r="18" spans="1:8" s="512" customFormat="1">
      <c r="A18" s="510">
        <v>4.2</v>
      </c>
      <c r="B18" s="515" t="s">
        <v>303</v>
      </c>
      <c r="C18" s="660">
        <v>375504331.81</v>
      </c>
      <c r="D18" s="660">
        <v>8324428101.1730003</v>
      </c>
      <c r="E18" s="658">
        <f t="shared" si="2"/>
        <v>8699932432.9829998</v>
      </c>
      <c r="F18" s="660">
        <v>422270005.94999999</v>
      </c>
      <c r="G18" s="660">
        <v>4096145705.9440002</v>
      </c>
      <c r="H18" s="659">
        <f t="shared" si="1"/>
        <v>4518415711.8940001</v>
      </c>
    </row>
    <row r="19" spans="1:8" s="512" customFormat="1">
      <c r="A19" s="510">
        <v>5</v>
      </c>
      <c r="B19" s="514" t="s">
        <v>317</v>
      </c>
      <c r="C19" s="658">
        <f>SUM(C20,C21,C22,C28,C29,C30,C31)</f>
        <v>204640531.25</v>
      </c>
      <c r="D19" s="658">
        <f t="shared" ref="D19" si="7">SUM(D20,D21,D22,D28,D29,D30,D31)</f>
        <v>5302791776.0900011</v>
      </c>
      <c r="E19" s="658">
        <f>C19+D19</f>
        <v>5507432307.3400011</v>
      </c>
      <c r="F19" s="658">
        <f>SUM(F20,F21,F22,F28,F29,F30,F31)</f>
        <v>225024524.53</v>
      </c>
      <c r="G19" s="658">
        <f t="shared" ref="G19" si="8">SUM(G20,G21,G22,G28,G29,G30,G31)</f>
        <v>3209658284.71</v>
      </c>
      <c r="H19" s="659">
        <f>F19+G19</f>
        <v>3434682809.2400002</v>
      </c>
    </row>
    <row r="20" spans="1:8" s="512" customFormat="1">
      <c r="A20" s="510">
        <v>5.0999999999999996</v>
      </c>
      <c r="B20" s="516" t="s">
        <v>292</v>
      </c>
      <c r="C20" s="660">
        <v>33668809.560000002</v>
      </c>
      <c r="D20" s="660">
        <v>8820037.5899999999</v>
      </c>
      <c r="E20" s="658">
        <f t="shared" si="2"/>
        <v>42488847.150000006</v>
      </c>
      <c r="F20" s="660">
        <v>20503200.52</v>
      </c>
      <c r="G20" s="660">
        <v>3385468.91</v>
      </c>
      <c r="H20" s="659">
        <f>F20+G20</f>
        <v>23888669.43</v>
      </c>
    </row>
    <row r="21" spans="1:8" s="512" customFormat="1">
      <c r="A21" s="510">
        <v>5.2</v>
      </c>
      <c r="B21" s="516" t="s">
        <v>291</v>
      </c>
      <c r="C21" s="660">
        <v>79427454.5</v>
      </c>
      <c r="D21" s="660">
        <v>123708583.59999999</v>
      </c>
      <c r="E21" s="658">
        <f t="shared" si="2"/>
        <v>203136038.09999999</v>
      </c>
      <c r="F21" s="660">
        <v>66297177.119999997</v>
      </c>
      <c r="G21" s="660">
        <v>101076908</v>
      </c>
      <c r="H21" s="659">
        <f>F21+G21</f>
        <v>167374085.12</v>
      </c>
    </row>
    <row r="22" spans="1:8" s="512" customFormat="1">
      <c r="A22" s="510">
        <v>5.3</v>
      </c>
      <c r="B22" s="516" t="s">
        <v>290</v>
      </c>
      <c r="C22" s="658">
        <f>SUM(C23:C27)</f>
        <v>1209100</v>
      </c>
      <c r="D22" s="658">
        <f>SUM(D23:D27)</f>
        <v>3209081114.0000005</v>
      </c>
      <c r="E22" s="658">
        <f>C22+D22</f>
        <v>3210290214.0000005</v>
      </c>
      <c r="F22" s="658">
        <f>SUM(F23:F27)</f>
        <v>684500</v>
      </c>
      <c r="G22" s="658">
        <f>SUM(G23:G27)</f>
        <v>1992243151</v>
      </c>
      <c r="H22" s="659">
        <f t="shared" si="1"/>
        <v>1992927651</v>
      </c>
    </row>
    <row r="23" spans="1:8" s="512" customFormat="1">
      <c r="A23" s="510" t="s">
        <v>15</v>
      </c>
      <c r="B23" s="517" t="s">
        <v>75</v>
      </c>
      <c r="C23" s="660">
        <v>364800</v>
      </c>
      <c r="D23" s="660">
        <v>1189171063.6861966</v>
      </c>
      <c r="E23" s="658">
        <f t="shared" si="2"/>
        <v>1189535863.6861966</v>
      </c>
      <c r="F23" s="660">
        <v>400800</v>
      </c>
      <c r="G23" s="660">
        <v>1020538089.6696401</v>
      </c>
      <c r="H23" s="659">
        <f t="shared" si="1"/>
        <v>1020938889.6696401</v>
      </c>
    </row>
    <row r="24" spans="1:8" s="512" customFormat="1">
      <c r="A24" s="510" t="s">
        <v>16</v>
      </c>
      <c r="B24" s="517" t="s">
        <v>76</v>
      </c>
      <c r="C24" s="660">
        <v>183000</v>
      </c>
      <c r="D24" s="660">
        <v>814547665.52250004</v>
      </c>
      <c r="E24" s="658">
        <f t="shared" si="2"/>
        <v>814730665.52250004</v>
      </c>
      <c r="F24" s="660">
        <v>11000</v>
      </c>
      <c r="G24" s="660">
        <v>544399671.28689981</v>
      </c>
      <c r="H24" s="659">
        <f t="shared" si="1"/>
        <v>544410671.28689981</v>
      </c>
    </row>
    <row r="25" spans="1:8" s="512" customFormat="1">
      <c r="A25" s="510" t="s">
        <v>17</v>
      </c>
      <c r="B25" s="517" t="s">
        <v>77</v>
      </c>
      <c r="C25" s="660">
        <v>0</v>
      </c>
      <c r="D25" s="660">
        <v>341495531.9060998</v>
      </c>
      <c r="E25" s="658">
        <f t="shared" si="2"/>
        <v>341495531.9060998</v>
      </c>
      <c r="F25" s="660">
        <v>0</v>
      </c>
      <c r="G25" s="660">
        <v>50918756.760300003</v>
      </c>
      <c r="H25" s="659">
        <f t="shared" si="1"/>
        <v>50918756.760300003</v>
      </c>
    </row>
    <row r="26" spans="1:8" s="512" customFormat="1">
      <c r="A26" s="510" t="s">
        <v>18</v>
      </c>
      <c r="B26" s="517" t="s">
        <v>78</v>
      </c>
      <c r="C26" s="660">
        <v>610300</v>
      </c>
      <c r="D26" s="660">
        <v>784268052.06132376</v>
      </c>
      <c r="E26" s="658">
        <f t="shared" si="2"/>
        <v>784878352.06132376</v>
      </c>
      <c r="F26" s="660">
        <v>237700</v>
      </c>
      <c r="G26" s="660">
        <v>288281005.0268001</v>
      </c>
      <c r="H26" s="659">
        <f t="shared" si="1"/>
        <v>288518705.0268001</v>
      </c>
    </row>
    <row r="27" spans="1:8" s="512" customFormat="1">
      <c r="A27" s="510" t="s">
        <v>19</v>
      </c>
      <c r="B27" s="517" t="s">
        <v>79</v>
      </c>
      <c r="C27" s="660">
        <v>51000</v>
      </c>
      <c r="D27" s="660">
        <v>79598800.823880017</v>
      </c>
      <c r="E27" s="658">
        <f t="shared" si="2"/>
        <v>79649800.823880017</v>
      </c>
      <c r="F27" s="660">
        <v>35000</v>
      </c>
      <c r="G27" s="660">
        <v>88105628.256360009</v>
      </c>
      <c r="H27" s="659">
        <f t="shared" si="1"/>
        <v>88140628.256360009</v>
      </c>
    </row>
    <row r="28" spans="1:8" s="512" customFormat="1">
      <c r="A28" s="510">
        <v>5.4</v>
      </c>
      <c r="B28" s="516" t="s">
        <v>293</v>
      </c>
      <c r="C28" s="660">
        <v>2747042.64</v>
      </c>
      <c r="D28" s="660">
        <v>244174676.80000001</v>
      </c>
      <c r="E28" s="658">
        <f t="shared" si="2"/>
        <v>246921719.44</v>
      </c>
      <c r="F28" s="660">
        <v>3797531.29</v>
      </c>
      <c r="G28" s="660">
        <v>184445993.69999999</v>
      </c>
      <c r="H28" s="659">
        <f t="shared" si="1"/>
        <v>188243524.98999998</v>
      </c>
    </row>
    <row r="29" spans="1:8" s="512" customFormat="1">
      <c r="A29" s="510">
        <v>5.5</v>
      </c>
      <c r="B29" s="516" t="s">
        <v>294</v>
      </c>
      <c r="C29" s="660">
        <v>14125000</v>
      </c>
      <c r="D29" s="660">
        <v>637061691.39999998</v>
      </c>
      <c r="E29" s="658">
        <f t="shared" si="2"/>
        <v>651186691.39999998</v>
      </c>
      <c r="F29" s="660">
        <v>10000000</v>
      </c>
      <c r="G29" s="660">
        <v>335719403.19999999</v>
      </c>
      <c r="H29" s="659">
        <f t="shared" si="1"/>
        <v>345719403.19999999</v>
      </c>
    </row>
    <row r="30" spans="1:8" s="512" customFormat="1">
      <c r="A30" s="510">
        <v>5.6</v>
      </c>
      <c r="B30" s="516" t="s">
        <v>295</v>
      </c>
      <c r="C30" s="660">
        <v>19000010</v>
      </c>
      <c r="D30" s="660">
        <v>699682605.89999998</v>
      </c>
      <c r="E30" s="658">
        <f t="shared" si="2"/>
        <v>718682615.89999998</v>
      </c>
      <c r="F30" s="660">
        <v>9000000</v>
      </c>
      <c r="G30" s="660">
        <v>217307924.09999999</v>
      </c>
      <c r="H30" s="659">
        <f t="shared" si="1"/>
        <v>226307924.09999999</v>
      </c>
    </row>
    <row r="31" spans="1:8" s="512" customFormat="1">
      <c r="A31" s="510">
        <v>5.7</v>
      </c>
      <c r="B31" s="516" t="s">
        <v>79</v>
      </c>
      <c r="C31" s="660">
        <v>54463114.549999997</v>
      </c>
      <c r="D31" s="660">
        <v>380263066.80000001</v>
      </c>
      <c r="E31" s="658">
        <f t="shared" si="2"/>
        <v>434726181.35000002</v>
      </c>
      <c r="F31" s="660">
        <v>114742115.59999999</v>
      </c>
      <c r="G31" s="660">
        <v>375479435.80000001</v>
      </c>
      <c r="H31" s="659">
        <f t="shared" si="1"/>
        <v>490221551.39999998</v>
      </c>
    </row>
    <row r="32" spans="1:8" s="512" customFormat="1">
      <c r="A32" s="510">
        <v>6</v>
      </c>
      <c r="B32" s="514" t="s">
        <v>323</v>
      </c>
      <c r="C32" s="658">
        <f>SUM(C33:C39)</f>
        <v>179453122</v>
      </c>
      <c r="D32" s="658">
        <f>SUM(D33:D39)</f>
        <v>303181088.43000001</v>
      </c>
      <c r="E32" s="658">
        <f t="shared" si="2"/>
        <v>482634210.43000001</v>
      </c>
      <c r="F32" s="658">
        <f>SUM(F33:F39)</f>
        <v>152528292.02000001</v>
      </c>
      <c r="G32" s="658">
        <f>SUM(G33:G39)</f>
        <v>398046523.75</v>
      </c>
      <c r="H32" s="659">
        <f t="shared" si="1"/>
        <v>550574815.76999998</v>
      </c>
    </row>
    <row r="33" spans="1:8" s="512" customFormat="1">
      <c r="A33" s="510">
        <v>6.1</v>
      </c>
      <c r="B33" s="518" t="s">
        <v>313</v>
      </c>
      <c r="C33" s="660">
        <v>15968909</v>
      </c>
      <c r="D33" s="660">
        <v>210372713.65000001</v>
      </c>
      <c r="E33" s="658">
        <f t="shared" si="2"/>
        <v>226341622.65000001</v>
      </c>
      <c r="F33" s="660">
        <v>9260853.0200000107</v>
      </c>
      <c r="G33" s="660">
        <v>254717424.06</v>
      </c>
      <c r="H33" s="659">
        <f t="shared" si="1"/>
        <v>263978277.08000001</v>
      </c>
    </row>
    <row r="34" spans="1:8" s="512" customFormat="1">
      <c r="A34" s="510">
        <v>6.2</v>
      </c>
      <c r="B34" s="518" t="s">
        <v>314</v>
      </c>
      <c r="C34" s="660">
        <v>163484213</v>
      </c>
      <c r="D34" s="660">
        <v>92808374.780000001</v>
      </c>
      <c r="E34" s="658">
        <f t="shared" si="2"/>
        <v>256292587.78</v>
      </c>
      <c r="F34" s="660">
        <v>143267439</v>
      </c>
      <c r="G34" s="660">
        <v>143329099.69</v>
      </c>
      <c r="H34" s="659">
        <f t="shared" si="1"/>
        <v>286596538.69</v>
      </c>
    </row>
    <row r="35" spans="1:8" s="512" customFormat="1">
      <c r="A35" s="510">
        <v>6.3</v>
      </c>
      <c r="B35" s="518" t="s">
        <v>310</v>
      </c>
      <c r="C35" s="660">
        <v>0</v>
      </c>
      <c r="D35" s="660">
        <v>0</v>
      </c>
      <c r="E35" s="658">
        <f t="shared" si="2"/>
        <v>0</v>
      </c>
      <c r="F35" s="660">
        <v>0</v>
      </c>
      <c r="G35" s="660">
        <v>0</v>
      </c>
      <c r="H35" s="659">
        <f t="shared" si="1"/>
        <v>0</v>
      </c>
    </row>
    <row r="36" spans="1:8" s="512" customFormat="1">
      <c r="A36" s="510">
        <v>6.4</v>
      </c>
      <c r="B36" s="518" t="s">
        <v>311</v>
      </c>
      <c r="C36" s="660">
        <v>0</v>
      </c>
      <c r="D36" s="660">
        <v>0</v>
      </c>
      <c r="E36" s="658">
        <f t="shared" si="2"/>
        <v>0</v>
      </c>
      <c r="F36" s="660">
        <v>0</v>
      </c>
      <c r="G36" s="660">
        <v>0</v>
      </c>
      <c r="H36" s="659">
        <f t="shared" si="1"/>
        <v>0</v>
      </c>
    </row>
    <row r="37" spans="1:8" s="512" customFormat="1">
      <c r="A37" s="510">
        <v>6.5</v>
      </c>
      <c r="B37" s="518" t="s">
        <v>312</v>
      </c>
      <c r="C37" s="660">
        <v>0</v>
      </c>
      <c r="D37" s="660">
        <v>0</v>
      </c>
      <c r="E37" s="658">
        <f t="shared" si="2"/>
        <v>0</v>
      </c>
      <c r="F37" s="660">
        <v>0</v>
      </c>
      <c r="G37" s="660">
        <v>0</v>
      </c>
      <c r="H37" s="659">
        <f t="shared" si="1"/>
        <v>0</v>
      </c>
    </row>
    <row r="38" spans="1:8" s="512" customFormat="1">
      <c r="A38" s="510">
        <v>6.6</v>
      </c>
      <c r="B38" s="518" t="s">
        <v>315</v>
      </c>
      <c r="C38" s="660">
        <v>0</v>
      </c>
      <c r="D38" s="660">
        <v>0</v>
      </c>
      <c r="E38" s="658">
        <f t="shared" si="2"/>
        <v>0</v>
      </c>
      <c r="F38" s="660">
        <v>0</v>
      </c>
      <c r="G38" s="660">
        <v>0</v>
      </c>
      <c r="H38" s="659">
        <f t="shared" si="1"/>
        <v>0</v>
      </c>
    </row>
    <row r="39" spans="1:8" s="512" customFormat="1">
      <c r="A39" s="510">
        <v>6.7</v>
      </c>
      <c r="B39" s="518" t="s">
        <v>316</v>
      </c>
      <c r="C39" s="660">
        <v>0</v>
      </c>
      <c r="D39" s="660">
        <v>0</v>
      </c>
      <c r="E39" s="658">
        <f t="shared" si="2"/>
        <v>0</v>
      </c>
      <c r="F39" s="660">
        <v>0</v>
      </c>
      <c r="G39" s="660">
        <v>0</v>
      </c>
      <c r="H39" s="659">
        <f t="shared" si="1"/>
        <v>0</v>
      </c>
    </row>
    <row r="40" spans="1:8" s="512" customFormat="1">
      <c r="A40" s="510">
        <v>7</v>
      </c>
      <c r="B40" s="514" t="s">
        <v>319</v>
      </c>
      <c r="C40" s="658">
        <f>SUM(C41:C44)-C41-C42</f>
        <v>152935068.78999957</v>
      </c>
      <c r="D40" s="658">
        <f>SUM(D41:D44)-D41-D42</f>
        <v>1698607.0380097101</v>
      </c>
      <c r="E40" s="658">
        <f t="shared" si="2"/>
        <v>154633675.82800928</v>
      </c>
      <c r="F40" s="658">
        <f>SUM(F41:F44)-F41-F42</f>
        <v>120814547.4099997</v>
      </c>
      <c r="G40" s="658">
        <f>SUM(G41:G44)-G41-G42</f>
        <v>2275890.8780547101</v>
      </c>
      <c r="H40" s="659">
        <f t="shared" si="1"/>
        <v>123090438.28805441</v>
      </c>
    </row>
    <row r="41" spans="1:8" s="512" customFormat="1" ht="17.25" customHeight="1">
      <c r="A41" s="510">
        <v>7.1</v>
      </c>
      <c r="B41" s="518" t="s">
        <v>320</v>
      </c>
      <c r="C41" s="660">
        <v>22564861.569999941</v>
      </c>
      <c r="D41" s="660">
        <v>0</v>
      </c>
      <c r="E41" s="658">
        <f t="shared" si="2"/>
        <v>22564861.569999941</v>
      </c>
      <c r="F41" s="660">
        <v>10282384.639999973</v>
      </c>
      <c r="G41" s="660">
        <v>248079.42829400001</v>
      </c>
      <c r="H41" s="659">
        <f t="shared" si="1"/>
        <v>10530464.068293972</v>
      </c>
    </row>
    <row r="42" spans="1:8" s="512" customFormat="1" ht="25.5">
      <c r="A42" s="510">
        <v>7.2</v>
      </c>
      <c r="B42" s="518" t="s">
        <v>321</v>
      </c>
      <c r="C42" s="660">
        <v>0</v>
      </c>
      <c r="D42" s="660">
        <v>0</v>
      </c>
      <c r="E42" s="658">
        <f t="shared" si="2"/>
        <v>0</v>
      </c>
      <c r="F42" s="660">
        <v>0</v>
      </c>
      <c r="G42" s="660">
        <v>0</v>
      </c>
      <c r="H42" s="659">
        <f t="shared" si="1"/>
        <v>0</v>
      </c>
    </row>
    <row r="43" spans="1:8" s="512" customFormat="1" ht="25.5">
      <c r="A43" s="510">
        <v>7.3</v>
      </c>
      <c r="B43" s="518" t="s">
        <v>324</v>
      </c>
      <c r="C43" s="660">
        <v>152935068.78999957</v>
      </c>
      <c r="D43" s="660">
        <v>1698607.0380097101</v>
      </c>
      <c r="E43" s="658">
        <f t="shared" si="2"/>
        <v>154633675.82800928</v>
      </c>
      <c r="F43" s="660">
        <v>120814547.4099997</v>
      </c>
      <c r="G43" s="660">
        <v>2275890.8780547101</v>
      </c>
      <c r="H43" s="659">
        <f t="shared" si="1"/>
        <v>123090438.28805441</v>
      </c>
    </row>
    <row r="44" spans="1:8" s="512" customFormat="1" ht="25.5">
      <c r="A44" s="510">
        <v>7.4</v>
      </c>
      <c r="B44" s="518" t="s">
        <v>325</v>
      </c>
      <c r="C44" s="660">
        <v>0</v>
      </c>
      <c r="D44" s="660">
        <v>0</v>
      </c>
      <c r="E44" s="658">
        <f t="shared" si="2"/>
        <v>0</v>
      </c>
      <c r="F44" s="660">
        <v>0</v>
      </c>
      <c r="G44" s="660">
        <v>0</v>
      </c>
      <c r="H44" s="659">
        <f t="shared" si="1"/>
        <v>0</v>
      </c>
    </row>
    <row r="45" spans="1:8" s="512" customFormat="1" ht="18" customHeight="1">
      <c r="A45" s="510">
        <v>8</v>
      </c>
      <c r="B45" s="514" t="s">
        <v>302</v>
      </c>
      <c r="C45" s="658">
        <f>SUM(C46:C52)</f>
        <v>3784890.3019201336</v>
      </c>
      <c r="D45" s="658">
        <f t="shared" ref="D45" si="9">SUM(D46:D52)</f>
        <v>36148462.466673009</v>
      </c>
      <c r="E45" s="658">
        <f t="shared" si="2"/>
        <v>39933352.76859314</v>
      </c>
      <c r="F45" s="658">
        <f t="shared" ref="F45:G45" si="10">SUM(F46:F52)</f>
        <v>4230069.6685808776</v>
      </c>
      <c r="G45" s="658">
        <f t="shared" si="10"/>
        <v>41056839.864770994</v>
      </c>
      <c r="H45" s="659">
        <f t="shared" si="1"/>
        <v>45286909.533351868</v>
      </c>
    </row>
    <row r="46" spans="1:8" s="512" customFormat="1">
      <c r="A46" s="510">
        <v>8.1</v>
      </c>
      <c r="B46" s="515" t="s">
        <v>326</v>
      </c>
      <c r="C46" s="660">
        <v>0</v>
      </c>
      <c r="D46" s="660">
        <v>0</v>
      </c>
      <c r="E46" s="658">
        <f t="shared" si="2"/>
        <v>0</v>
      </c>
      <c r="F46" s="660">
        <v>0</v>
      </c>
      <c r="G46" s="660">
        <v>0</v>
      </c>
      <c r="H46" s="659">
        <f t="shared" si="1"/>
        <v>0</v>
      </c>
    </row>
    <row r="47" spans="1:8" s="512" customFormat="1">
      <c r="A47" s="510">
        <v>8.1999999999999993</v>
      </c>
      <c r="B47" s="515" t="s">
        <v>327</v>
      </c>
      <c r="C47" s="660">
        <v>1115632.5019201343</v>
      </c>
      <c r="D47" s="660">
        <v>6780149.4949230012</v>
      </c>
      <c r="E47" s="658">
        <f t="shared" si="2"/>
        <v>7895781.996843135</v>
      </c>
      <c r="F47" s="660">
        <v>1568489.380156344</v>
      </c>
      <c r="G47" s="660">
        <v>8022402.9526450001</v>
      </c>
      <c r="H47" s="659">
        <f t="shared" si="1"/>
        <v>9590892.3328013439</v>
      </c>
    </row>
    <row r="48" spans="1:8" s="512" customFormat="1">
      <c r="A48" s="510">
        <v>8.3000000000000007</v>
      </c>
      <c r="B48" s="515" t="s">
        <v>328</v>
      </c>
      <c r="C48" s="660">
        <v>496084.4</v>
      </c>
      <c r="D48" s="660">
        <v>6348047.3400600012</v>
      </c>
      <c r="E48" s="658">
        <f t="shared" si="2"/>
        <v>6844131.7400600016</v>
      </c>
      <c r="F48" s="660">
        <v>1000758.138424534</v>
      </c>
      <c r="G48" s="660">
        <v>6986663.0118379993</v>
      </c>
      <c r="H48" s="659">
        <f t="shared" si="1"/>
        <v>7987421.1502625337</v>
      </c>
    </row>
    <row r="49" spans="1:8" s="512" customFormat="1">
      <c r="A49" s="510">
        <v>8.4</v>
      </c>
      <c r="B49" s="515" t="s">
        <v>329</v>
      </c>
      <c r="C49" s="660">
        <v>465823.4</v>
      </c>
      <c r="D49" s="660">
        <v>5722566.1005600011</v>
      </c>
      <c r="E49" s="658">
        <f t="shared" si="2"/>
        <v>6188389.5005600015</v>
      </c>
      <c r="F49" s="660">
        <v>376708.4</v>
      </c>
      <c r="G49" s="660">
        <v>6141519.7843379993</v>
      </c>
      <c r="H49" s="659">
        <f t="shared" si="1"/>
        <v>6518228.1843379997</v>
      </c>
    </row>
    <row r="50" spans="1:8" s="512" customFormat="1">
      <c r="A50" s="510">
        <v>8.5</v>
      </c>
      <c r="B50" s="515" t="s">
        <v>330</v>
      </c>
      <c r="C50" s="660">
        <v>447673.4</v>
      </c>
      <c r="D50" s="660">
        <v>4712886.4035600005</v>
      </c>
      <c r="E50" s="658">
        <f t="shared" si="2"/>
        <v>5160559.8035600008</v>
      </c>
      <c r="F50" s="660">
        <v>347273.4</v>
      </c>
      <c r="G50" s="660">
        <v>5480527.2378379991</v>
      </c>
      <c r="H50" s="659">
        <f t="shared" si="1"/>
        <v>5827800.6378379995</v>
      </c>
    </row>
    <row r="51" spans="1:8" s="512" customFormat="1">
      <c r="A51" s="510">
        <v>8.6</v>
      </c>
      <c r="B51" s="515" t="s">
        <v>331</v>
      </c>
      <c r="C51" s="660">
        <v>426396.4</v>
      </c>
      <c r="D51" s="660">
        <v>3968828.64756</v>
      </c>
      <c r="E51" s="658">
        <f t="shared" si="2"/>
        <v>4395225.0475599999</v>
      </c>
      <c r="F51" s="660">
        <v>329713.40000000002</v>
      </c>
      <c r="G51" s="660">
        <v>4391077.0188379996</v>
      </c>
      <c r="H51" s="659">
        <f t="shared" si="1"/>
        <v>4720790.4188379999</v>
      </c>
    </row>
    <row r="52" spans="1:8" s="512" customFormat="1">
      <c r="A52" s="510">
        <v>8.6999999999999993</v>
      </c>
      <c r="B52" s="515" t="s">
        <v>332</v>
      </c>
      <c r="C52" s="660">
        <v>833280.2</v>
      </c>
      <c r="D52" s="660">
        <v>8615984.4800100029</v>
      </c>
      <c r="E52" s="658">
        <f t="shared" si="2"/>
        <v>9449264.6800100021</v>
      </c>
      <c r="F52" s="660">
        <v>607126.94999999995</v>
      </c>
      <c r="G52" s="660">
        <v>10034649.859274</v>
      </c>
      <c r="H52" s="659">
        <f t="shared" si="1"/>
        <v>10641776.809273999</v>
      </c>
    </row>
    <row r="53" spans="1:8" s="512" customFormat="1" ht="19.5" customHeight="1" thickBot="1">
      <c r="A53" s="519">
        <v>9</v>
      </c>
      <c r="B53" s="520" t="s">
        <v>322</v>
      </c>
      <c r="C53" s="661">
        <v>281794</v>
      </c>
      <c r="D53" s="661">
        <v>2035902</v>
      </c>
      <c r="E53" s="661">
        <f>C53+D53</f>
        <v>2317696</v>
      </c>
      <c r="F53" s="661">
        <v>66806</v>
      </c>
      <c r="G53" s="661">
        <v>4383846</v>
      </c>
      <c r="H53" s="662">
        <f t="shared" si="1"/>
        <v>4450652</v>
      </c>
    </row>
  </sheetData>
  <mergeCells count="4">
    <mergeCell ref="A5:A6"/>
    <mergeCell ref="B5:B6"/>
    <mergeCell ref="C5:E5"/>
    <mergeCell ref="F5:H5"/>
  </mergeCells>
  <pageMargins left="0.25" right="0.25"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cols>
    <col min="1" max="1" width="9.5703125" style="435" bestFit="1" customWidth="1"/>
    <col min="2" max="2" width="75.85546875" style="435" customWidth="1"/>
    <col min="3" max="7" width="15.85546875" style="459" customWidth="1"/>
    <col min="8" max="11" width="9.7109375" style="488" customWidth="1"/>
    <col min="12" max="16384" width="9.140625" style="488"/>
  </cols>
  <sheetData>
    <row r="1" spans="1:8">
      <c r="A1" s="433" t="s">
        <v>30</v>
      </c>
      <c r="B1" s="434" t="str">
        <f>'Info '!C2</f>
        <v>JSC "Liberty Bank"</v>
      </c>
      <c r="C1" s="458"/>
    </row>
    <row r="2" spans="1:8">
      <c r="A2" s="433" t="s">
        <v>31</v>
      </c>
      <c r="B2" s="436">
        <f>'1. key ratios '!B2</f>
        <v>44742</v>
      </c>
      <c r="C2" s="462"/>
      <c r="D2" s="461"/>
      <c r="E2" s="461"/>
      <c r="F2" s="461"/>
      <c r="G2" s="461"/>
      <c r="H2" s="489"/>
    </row>
    <row r="3" spans="1:8">
      <c r="A3" s="433"/>
      <c r="B3" s="434"/>
      <c r="C3" s="462"/>
      <c r="D3" s="461"/>
      <c r="E3" s="461"/>
      <c r="F3" s="461"/>
      <c r="G3" s="461"/>
      <c r="H3" s="489"/>
    </row>
    <row r="4" spans="1:8" ht="15" customHeight="1" thickBot="1">
      <c r="A4" s="437" t="s">
        <v>197</v>
      </c>
      <c r="B4" s="490" t="s">
        <v>296</v>
      </c>
      <c r="C4" s="498" t="s">
        <v>73</v>
      </c>
    </row>
    <row r="5" spans="1:8" ht="15" customHeight="1">
      <c r="A5" s="491" t="s">
        <v>6</v>
      </c>
      <c r="B5" s="492"/>
      <c r="C5" s="499" t="str">
        <f>INT((MONTH($B$2))/3)&amp;"Q"&amp;"-"&amp;YEAR($B$2)</f>
        <v>2Q-2022</v>
      </c>
      <c r="D5" s="499" t="str">
        <f>IF(INT(MONTH($B$2))=3, "4"&amp;"Q"&amp;"-"&amp;YEAR($B$2)-1, IF(INT(MONTH($B$2))=6, "1"&amp;"Q"&amp;"-"&amp;YEAR($B$2), IF(INT(MONTH($B$2))=9, "2"&amp;"Q"&amp;"-"&amp;YEAR($B$2),IF(INT(MONTH($B$2))=12, "3"&amp;"Q"&amp;"-"&amp;YEAR($B$2), 0))))</f>
        <v>1Q-2022</v>
      </c>
      <c r="E5" s="499" t="str">
        <f>IF(INT(MONTH($B$2))=3, "3"&amp;"Q"&amp;"-"&amp;YEAR($B$2)-1, IF(INT(MONTH($B$2))=6, "4"&amp;"Q"&amp;"-"&amp;YEAR($B$2)-1, IF(INT(MONTH($B$2))=9, "1"&amp;"Q"&amp;"-"&amp;YEAR($B$2),IF(INT(MONTH($B$2))=12, "2"&amp;"Q"&amp;"-"&amp;YEAR($B$2), 0))))</f>
        <v>4Q-2021</v>
      </c>
      <c r="F5" s="499" t="str">
        <f>IF(INT(MONTH($B$2))=3, "2"&amp;"Q"&amp;"-"&amp;YEAR($B$2)-1, IF(INT(MONTH($B$2))=6, "3"&amp;"Q"&amp;"-"&amp;YEAR($B$2)-1, IF(INT(MONTH($B$2))=9, "4"&amp;"Q"&amp;"-"&amp;YEAR($B$2)-1,IF(INT(MONTH($B$2))=12, "1"&amp;"Q"&amp;"-"&amp;YEAR($B$2), 0))))</f>
        <v>3Q-2021</v>
      </c>
      <c r="G5" s="500" t="str">
        <f>IF(INT(MONTH($B$2))=3, "1"&amp;"Q"&amp;"-"&amp;YEAR($B$2)-1, IF(INT(MONTH($B$2))=6, "2"&amp;"Q"&amp;"-"&amp;YEAR($B$2)-1, IF(INT(MONTH($B$2))=9, "3"&amp;"Q"&amp;"-"&amp;YEAR($B$2)-1,IF(INT(MONTH($B$2))=12, "4"&amp;"Q"&amp;"-"&amp;YEAR($B$2)-1, 0))))</f>
        <v>2Q-2021</v>
      </c>
    </row>
    <row r="6" spans="1:8" ht="15" customHeight="1">
      <c r="A6" s="493">
        <v>1</v>
      </c>
      <c r="B6" s="642" t="s">
        <v>300</v>
      </c>
      <c r="C6" s="501">
        <f>C7+C9+C10</f>
        <v>2199213261.8893709</v>
      </c>
      <c r="D6" s="502">
        <f>D7+D9+D10</f>
        <v>2105858057.9728897</v>
      </c>
      <c r="E6" s="502">
        <f t="shared" ref="E6:G6" si="0">E7+E9+E10</f>
        <v>1888019008.8504019</v>
      </c>
      <c r="F6" s="501">
        <f t="shared" si="0"/>
        <v>1780598579.803659</v>
      </c>
      <c r="G6" s="503">
        <f t="shared" si="0"/>
        <v>1778050218.9147983</v>
      </c>
    </row>
    <row r="7" spans="1:8" ht="15" customHeight="1">
      <c r="A7" s="493">
        <v>1.1000000000000001</v>
      </c>
      <c r="B7" s="642" t="s">
        <v>480</v>
      </c>
      <c r="C7" s="504">
        <v>2115399083.8749771</v>
      </c>
      <c r="D7" s="505">
        <v>2039225964.0625393</v>
      </c>
      <c r="E7" s="505">
        <v>1846189665.4479599</v>
      </c>
      <c r="F7" s="504">
        <v>1744460999.7263458</v>
      </c>
      <c r="G7" s="654">
        <v>1740250366.1122696</v>
      </c>
    </row>
    <row r="8" spans="1:8" ht="25.5">
      <c r="A8" s="493" t="s">
        <v>14</v>
      </c>
      <c r="B8" s="642" t="s">
        <v>196</v>
      </c>
      <c r="C8" s="504">
        <v>0</v>
      </c>
      <c r="D8" s="505">
        <v>0</v>
      </c>
      <c r="E8" s="505">
        <v>0</v>
      </c>
      <c r="F8" s="504">
        <v>0</v>
      </c>
      <c r="G8" s="654">
        <v>0</v>
      </c>
    </row>
    <row r="9" spans="1:8" ht="15" customHeight="1">
      <c r="A9" s="493">
        <v>1.2</v>
      </c>
      <c r="B9" s="643" t="s">
        <v>195</v>
      </c>
      <c r="C9" s="504">
        <v>69844561.828393742</v>
      </c>
      <c r="D9" s="505">
        <v>51890568.40035025</v>
      </c>
      <c r="E9" s="505">
        <v>27912616.162889995</v>
      </c>
      <c r="F9" s="504">
        <v>22603940.971120998</v>
      </c>
      <c r="G9" s="654">
        <v>24450111.569896743</v>
      </c>
    </row>
    <row r="10" spans="1:8" ht="15" customHeight="1">
      <c r="A10" s="493">
        <v>1.3</v>
      </c>
      <c r="B10" s="642" t="s">
        <v>28</v>
      </c>
      <c r="C10" s="506">
        <v>13969616.186000001</v>
      </c>
      <c r="D10" s="505">
        <v>14741525.51</v>
      </c>
      <c r="E10" s="505">
        <v>13916727.239551999</v>
      </c>
      <c r="F10" s="504">
        <v>13533639.106192</v>
      </c>
      <c r="G10" s="655">
        <v>13349741.232632</v>
      </c>
    </row>
    <row r="11" spans="1:8" ht="15" customHeight="1">
      <c r="A11" s="493">
        <v>2</v>
      </c>
      <c r="B11" s="642" t="s">
        <v>297</v>
      </c>
      <c r="C11" s="504">
        <v>18470151.897999831</v>
      </c>
      <c r="D11" s="505">
        <v>62396628.965999447</v>
      </c>
      <c r="E11" s="505">
        <v>37206543.42500025</v>
      </c>
      <c r="F11" s="504">
        <v>34662122.415000245</v>
      </c>
      <c r="G11" s="654">
        <v>15556362.330999991</v>
      </c>
    </row>
    <row r="12" spans="1:8" ht="15" customHeight="1">
      <c r="A12" s="493">
        <v>3</v>
      </c>
      <c r="B12" s="642" t="s">
        <v>298</v>
      </c>
      <c r="C12" s="506">
        <v>395236759.73124993</v>
      </c>
      <c r="D12" s="505">
        <v>395236759.73124993</v>
      </c>
      <c r="E12" s="505">
        <v>394734589.44999993</v>
      </c>
      <c r="F12" s="504">
        <v>381833772.73749995</v>
      </c>
      <c r="G12" s="655">
        <v>381833772.73749995</v>
      </c>
    </row>
    <row r="13" spans="1:8" ht="15" customHeight="1" thickBot="1">
      <c r="A13" s="494">
        <v>4</v>
      </c>
      <c r="B13" s="495" t="s">
        <v>299</v>
      </c>
      <c r="C13" s="507">
        <f>C6+C11+C12</f>
        <v>2612920173.5186205</v>
      </c>
      <c r="D13" s="508">
        <f>D6+D11+D12</f>
        <v>2563491446.6701388</v>
      </c>
      <c r="E13" s="508">
        <f t="shared" ref="E13:G13" si="1">E6+E11+E12</f>
        <v>2319960141.7254019</v>
      </c>
      <c r="F13" s="507">
        <f t="shared" si="1"/>
        <v>2197094474.9561591</v>
      </c>
      <c r="G13" s="509">
        <f t="shared" si="1"/>
        <v>2175440353.9832983</v>
      </c>
    </row>
    <row r="14" spans="1:8">
      <c r="B14" s="496"/>
    </row>
    <row r="15" spans="1:8" ht="25.5">
      <c r="B15" s="497" t="s">
        <v>481</v>
      </c>
    </row>
    <row r="16" spans="1:8">
      <c r="B16" s="497"/>
    </row>
    <row r="17" spans="1:2" ht="12">
      <c r="A17" s="488"/>
      <c r="B17" s="488"/>
    </row>
    <row r="18" spans="1:2" ht="12">
      <c r="A18" s="488"/>
      <c r="B18" s="488"/>
    </row>
    <row r="19" spans="1:2" ht="12">
      <c r="A19" s="488"/>
      <c r="B19" s="488"/>
    </row>
    <row r="20" spans="1:2" ht="12">
      <c r="A20" s="488"/>
      <c r="B20" s="488"/>
    </row>
    <row r="21" spans="1:2" ht="12">
      <c r="A21" s="488"/>
      <c r="B21" s="488"/>
    </row>
    <row r="22" spans="1:2" ht="12">
      <c r="A22" s="488"/>
      <c r="B22" s="488"/>
    </row>
    <row r="23" spans="1:2" ht="12">
      <c r="A23" s="488"/>
      <c r="B23" s="488"/>
    </row>
    <row r="24" spans="1:2" ht="12">
      <c r="A24" s="488"/>
      <c r="B24" s="488"/>
    </row>
    <row r="25" spans="1:2" ht="12">
      <c r="A25" s="488"/>
      <c r="B25" s="488"/>
    </row>
    <row r="26" spans="1:2" ht="12">
      <c r="A26" s="488"/>
      <c r="B26" s="488"/>
    </row>
    <row r="27" spans="1:2" ht="12">
      <c r="A27" s="488"/>
      <c r="B27" s="488"/>
    </row>
    <row r="28" spans="1:2" ht="12">
      <c r="A28" s="488"/>
      <c r="B28" s="488"/>
    </row>
    <row r="29" spans="1:2" ht="12">
      <c r="A29" s="488"/>
      <c r="B29" s="488"/>
    </row>
  </sheetData>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pane xSplit="1" ySplit="4" topLeftCell="B5"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4.25"/>
  <cols>
    <col min="1" max="1" width="9.5703125" style="4" bestFit="1" customWidth="1"/>
    <col min="2" max="2" width="61.42578125" style="4" customWidth="1"/>
    <col min="3" max="3" width="30.7109375" style="524" customWidth="1"/>
    <col min="4" max="16384" width="9.140625" style="5"/>
  </cols>
  <sheetData>
    <row r="1" spans="1:3">
      <c r="A1" s="2" t="s">
        <v>30</v>
      </c>
      <c r="B1" s="3" t="str">
        <f>'Info '!C2</f>
        <v>JSC "Liberty Bank"</v>
      </c>
    </row>
    <row r="2" spans="1:3">
      <c r="A2" s="2" t="s">
        <v>31</v>
      </c>
      <c r="B2" s="356">
        <f>'1. key ratios '!B2</f>
        <v>44742</v>
      </c>
    </row>
    <row r="4" spans="1:3" ht="18.75" customHeight="1" thickBot="1">
      <c r="A4" s="17" t="s">
        <v>80</v>
      </c>
      <c r="B4" s="740" t="s">
        <v>266</v>
      </c>
      <c r="C4" s="740"/>
    </row>
    <row r="5" spans="1:3">
      <c r="A5" s="18"/>
      <c r="B5" s="275" t="s">
        <v>81</v>
      </c>
      <c r="C5" s="525" t="s">
        <v>494</v>
      </c>
    </row>
    <row r="6" spans="1:3">
      <c r="A6" s="19">
        <v>1</v>
      </c>
      <c r="B6" s="359" t="s">
        <v>746</v>
      </c>
      <c r="C6" s="640" t="s">
        <v>743</v>
      </c>
    </row>
    <row r="7" spans="1:3">
      <c r="A7" s="19">
        <v>2</v>
      </c>
      <c r="B7" s="359" t="s">
        <v>741</v>
      </c>
      <c r="C7" s="640" t="s">
        <v>749</v>
      </c>
    </row>
    <row r="8" spans="1:3">
      <c r="A8" s="19">
        <v>3</v>
      </c>
      <c r="B8" s="359" t="s">
        <v>744</v>
      </c>
      <c r="C8" s="640" t="s">
        <v>745</v>
      </c>
    </row>
    <row r="9" spans="1:3">
      <c r="A9" s="19">
        <v>4</v>
      </c>
      <c r="B9" s="359" t="s">
        <v>747</v>
      </c>
      <c r="C9" s="640" t="s">
        <v>745</v>
      </c>
    </row>
    <row r="10" spans="1:3">
      <c r="A10" s="19"/>
      <c r="B10" s="359"/>
      <c r="C10" s="640"/>
    </row>
    <row r="11" spans="1:3">
      <c r="A11" s="19"/>
      <c r="B11" s="359"/>
      <c r="C11" s="526"/>
    </row>
    <row r="12" spans="1:3">
      <c r="A12" s="19"/>
      <c r="B12" s="276"/>
      <c r="C12" s="527"/>
    </row>
    <row r="13" spans="1:3" ht="24">
      <c r="A13" s="19"/>
      <c r="B13" s="277" t="s">
        <v>82</v>
      </c>
      <c r="C13" s="528" t="s">
        <v>495</v>
      </c>
    </row>
    <row r="14" spans="1:3">
      <c r="A14" s="19">
        <v>1</v>
      </c>
      <c r="B14" s="359" t="s">
        <v>748</v>
      </c>
      <c r="C14" s="656" t="s">
        <v>750</v>
      </c>
    </row>
    <row r="15" spans="1:3">
      <c r="A15" s="19">
        <v>2</v>
      </c>
      <c r="B15" s="360" t="s">
        <v>751</v>
      </c>
      <c r="C15" s="529" t="s">
        <v>752</v>
      </c>
    </row>
    <row r="16" spans="1:3">
      <c r="A16" s="19">
        <v>3</v>
      </c>
      <c r="B16" s="707" t="s">
        <v>759</v>
      </c>
      <c r="C16" s="656" t="s">
        <v>760</v>
      </c>
    </row>
    <row r="17" spans="1:3">
      <c r="A17" s="19"/>
      <c r="B17" s="361"/>
      <c r="C17" s="529"/>
    </row>
    <row r="18" spans="1:3" ht="15.75" customHeight="1">
      <c r="A18" s="19"/>
      <c r="B18" s="20"/>
      <c r="C18" s="530"/>
    </row>
    <row r="19" spans="1:3" ht="30" customHeight="1">
      <c r="A19" s="19"/>
      <c r="B19" s="738" t="s">
        <v>83</v>
      </c>
      <c r="C19" s="739"/>
    </row>
    <row r="20" spans="1:3">
      <c r="A20" s="19">
        <v>1</v>
      </c>
      <c r="B20" s="363" t="s">
        <v>753</v>
      </c>
      <c r="C20" s="708">
        <v>0.91985393346850919</v>
      </c>
    </row>
    <row r="21" spans="1:3">
      <c r="A21" s="19">
        <v>2</v>
      </c>
      <c r="B21" s="363" t="s">
        <v>758</v>
      </c>
      <c r="C21" s="709">
        <v>4.2220873716402575E-2</v>
      </c>
    </row>
    <row r="22" spans="1:3">
      <c r="A22" s="19">
        <v>3</v>
      </c>
      <c r="B22" s="363" t="s">
        <v>754</v>
      </c>
      <c r="C22" s="710">
        <v>3.7925192815088209E-2</v>
      </c>
    </row>
    <row r="23" spans="1:3" ht="15.75" customHeight="1">
      <c r="A23" s="19"/>
      <c r="B23" s="20"/>
      <c r="C23" s="531"/>
    </row>
    <row r="24" spans="1:3" ht="29.25" customHeight="1">
      <c r="A24" s="19"/>
      <c r="B24" s="738" t="s">
        <v>84</v>
      </c>
      <c r="C24" s="739"/>
    </row>
    <row r="25" spans="1:3">
      <c r="A25" s="19">
        <v>1</v>
      </c>
      <c r="B25" s="363" t="s">
        <v>741</v>
      </c>
      <c r="C25" s="708">
        <v>0.30661797782283562</v>
      </c>
    </row>
    <row r="26" spans="1:3">
      <c r="A26" s="362">
        <v>2</v>
      </c>
      <c r="B26" s="364" t="s">
        <v>755</v>
      </c>
      <c r="C26" s="708">
        <v>0.30661797782283562</v>
      </c>
    </row>
    <row r="27" spans="1:3">
      <c r="A27" s="362">
        <v>3</v>
      </c>
      <c r="B27" s="363" t="s">
        <v>756</v>
      </c>
      <c r="C27" s="709">
        <v>0.30661797782283562</v>
      </c>
    </row>
    <row r="28" spans="1:3" ht="15" thickBot="1">
      <c r="A28" s="21"/>
      <c r="B28" s="22"/>
      <c r="C28" s="532"/>
    </row>
  </sheetData>
  <mergeCells count="3">
    <mergeCell ref="B24:C24"/>
    <mergeCell ref="B19:C19"/>
    <mergeCell ref="B4:C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1" ySplit="5" topLeftCell="B6"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4" t="s">
        <v>30</v>
      </c>
      <c r="B1" s="3" t="str">
        <f>'Info '!C2</f>
        <v>JSC "Liberty Bank"</v>
      </c>
      <c r="C1" s="35"/>
      <c r="D1" s="35"/>
      <c r="E1" s="35"/>
      <c r="F1" s="7"/>
    </row>
    <row r="2" spans="1:7" s="23" customFormat="1" ht="15.75" customHeight="1">
      <c r="A2" s="184" t="s">
        <v>31</v>
      </c>
      <c r="B2" s="356">
        <f>'1. key ratios '!B2</f>
        <v>44742</v>
      </c>
    </row>
    <row r="3" spans="1:7" s="23" customFormat="1" ht="15.75" customHeight="1">
      <c r="A3" s="184"/>
    </row>
    <row r="4" spans="1:7" s="23" customFormat="1" ht="15.75" customHeight="1" thickBot="1">
      <c r="A4" s="185" t="s">
        <v>201</v>
      </c>
      <c r="B4" s="745" t="s">
        <v>346</v>
      </c>
      <c r="C4" s="746"/>
      <c r="D4" s="746"/>
      <c r="E4" s="746"/>
    </row>
    <row r="5" spans="1:7" s="27" customFormat="1" ht="17.45" customHeight="1">
      <c r="A5" s="136"/>
      <c r="B5" s="137"/>
      <c r="C5" s="25" t="s">
        <v>0</v>
      </c>
      <c r="D5" s="25" t="s">
        <v>1</v>
      </c>
      <c r="E5" s="26" t="s">
        <v>2</v>
      </c>
    </row>
    <row r="6" spans="1:7" s="7" customFormat="1" ht="14.45" customHeight="1">
      <c r="A6" s="186"/>
      <c r="B6" s="741" t="s">
        <v>353</v>
      </c>
      <c r="C6" s="741" t="s">
        <v>92</v>
      </c>
      <c r="D6" s="743" t="s">
        <v>200</v>
      </c>
      <c r="E6" s="744"/>
      <c r="G6" s="5"/>
    </row>
    <row r="7" spans="1:7" s="7" customFormat="1" ht="99.6" customHeight="1">
      <c r="A7" s="186"/>
      <c r="B7" s="742"/>
      <c r="C7" s="741"/>
      <c r="D7" s="194" t="s">
        <v>199</v>
      </c>
      <c r="E7" s="195" t="s">
        <v>354</v>
      </c>
      <c r="G7" s="5"/>
    </row>
    <row r="8" spans="1:7">
      <c r="A8" s="187">
        <v>1</v>
      </c>
      <c r="B8" s="196" t="s">
        <v>35</v>
      </c>
      <c r="C8" s="368">
        <v>244245831.50300002</v>
      </c>
      <c r="D8" s="368"/>
      <c r="E8" s="369">
        <v>244245831.50300002</v>
      </c>
      <c r="F8" s="7"/>
    </row>
    <row r="9" spans="1:7">
      <c r="A9" s="187">
        <v>2</v>
      </c>
      <c r="B9" s="196" t="s">
        <v>36</v>
      </c>
      <c r="C9" s="368">
        <v>92079686.648000002</v>
      </c>
      <c r="D9" s="368"/>
      <c r="E9" s="369">
        <v>92079686.648000002</v>
      </c>
      <c r="F9" s="7"/>
    </row>
    <row r="10" spans="1:7">
      <c r="A10" s="187">
        <v>3</v>
      </c>
      <c r="B10" s="196" t="s">
        <v>37</v>
      </c>
      <c r="C10" s="368">
        <v>232048061.359</v>
      </c>
      <c r="D10" s="368"/>
      <c r="E10" s="369">
        <v>232048061.359</v>
      </c>
      <c r="F10" s="7"/>
    </row>
    <row r="11" spans="1:7">
      <c r="A11" s="187">
        <v>4</v>
      </c>
      <c r="B11" s="196" t="s">
        <v>38</v>
      </c>
      <c r="C11" s="368">
        <v>0</v>
      </c>
      <c r="D11" s="368"/>
      <c r="E11" s="369">
        <v>0</v>
      </c>
      <c r="F11" s="7"/>
    </row>
    <row r="12" spans="1:7">
      <c r="A12" s="187">
        <v>5</v>
      </c>
      <c r="B12" s="196" t="s">
        <v>39</v>
      </c>
      <c r="C12" s="368">
        <v>237647927.05000001</v>
      </c>
      <c r="D12" s="368"/>
      <c r="E12" s="369">
        <v>237647927.05000001</v>
      </c>
      <c r="F12" s="7"/>
    </row>
    <row r="13" spans="1:7">
      <c r="A13" s="187">
        <v>6.1</v>
      </c>
      <c r="B13" s="197" t="s">
        <v>40</v>
      </c>
      <c r="C13" s="370">
        <v>2315939504.1480036</v>
      </c>
      <c r="D13" s="368"/>
      <c r="E13" s="369">
        <v>2315939504.1480036</v>
      </c>
      <c r="F13" s="7"/>
    </row>
    <row r="14" spans="1:7">
      <c r="A14" s="187">
        <v>6.2</v>
      </c>
      <c r="B14" s="198" t="s">
        <v>41</v>
      </c>
      <c r="C14" s="370">
        <v>-128105095.36074242</v>
      </c>
      <c r="D14" s="368"/>
      <c r="E14" s="369">
        <v>-128105095.36074242</v>
      </c>
      <c r="F14" s="7"/>
    </row>
    <row r="15" spans="1:7">
      <c r="A15" s="187">
        <v>6</v>
      </c>
      <c r="B15" s="196" t="s">
        <v>42</v>
      </c>
      <c r="C15" s="368">
        <v>2187834408.787261</v>
      </c>
      <c r="D15" s="368"/>
      <c r="E15" s="369">
        <v>2187834408.787261</v>
      </c>
      <c r="F15" s="7"/>
    </row>
    <row r="16" spans="1:7">
      <c r="A16" s="187">
        <v>7</v>
      </c>
      <c r="B16" s="196" t="s">
        <v>43</v>
      </c>
      <c r="C16" s="368">
        <v>44875794.13099999</v>
      </c>
      <c r="D16" s="368"/>
      <c r="E16" s="369">
        <v>44875794.13099999</v>
      </c>
      <c r="F16" s="7"/>
    </row>
    <row r="17" spans="1:7">
      <c r="A17" s="187">
        <v>8</v>
      </c>
      <c r="B17" s="196" t="s">
        <v>198</v>
      </c>
      <c r="C17" s="368">
        <v>177863.57799999986</v>
      </c>
      <c r="D17" s="368"/>
      <c r="E17" s="369">
        <v>177863.57799999986</v>
      </c>
      <c r="F17" s="188"/>
      <c r="G17" s="29"/>
    </row>
    <row r="18" spans="1:7">
      <c r="A18" s="187">
        <v>9</v>
      </c>
      <c r="B18" s="196" t="s">
        <v>44</v>
      </c>
      <c r="C18" s="368">
        <v>106733.3</v>
      </c>
      <c r="D18" s="368">
        <v>106733</v>
      </c>
      <c r="E18" s="369">
        <v>0.30000000000291038</v>
      </c>
      <c r="F18" s="7"/>
      <c r="G18" s="29"/>
    </row>
    <row r="19" spans="1:7">
      <c r="A19" s="187">
        <v>10</v>
      </c>
      <c r="B19" s="196" t="s">
        <v>45</v>
      </c>
      <c r="C19" s="368">
        <v>240805726.19999999</v>
      </c>
      <c r="D19" s="368">
        <v>90141117.820000008</v>
      </c>
      <c r="E19" s="369">
        <v>150664608.38</v>
      </c>
      <c r="F19" s="7"/>
      <c r="G19" s="29"/>
    </row>
    <row r="20" spans="1:7">
      <c r="A20" s="187">
        <v>11</v>
      </c>
      <c r="B20" s="196" t="s">
        <v>46</v>
      </c>
      <c r="C20" s="368">
        <v>67494779.896000013</v>
      </c>
      <c r="D20" s="368"/>
      <c r="E20" s="369">
        <v>67494779.896000013</v>
      </c>
      <c r="F20" s="7"/>
    </row>
    <row r="21" spans="1:7" ht="26.25" thickBot="1">
      <c r="A21" s="116"/>
      <c r="B21" s="189" t="s">
        <v>356</v>
      </c>
      <c r="C21" s="138">
        <f>SUM(C8:C12, C15:C20)</f>
        <v>3347316812.452261</v>
      </c>
      <c r="D21" s="138">
        <f>SUM(D8:D12, D15:D20)</f>
        <v>90247850.820000008</v>
      </c>
      <c r="E21" s="199">
        <f>SUM(E8:E12, E15:E20)</f>
        <v>3257068961.6322613</v>
      </c>
    </row>
    <row r="22" spans="1:7">
      <c r="A22" s="5"/>
      <c r="B22" s="5"/>
      <c r="C22" s="5"/>
      <c r="D22" s="5"/>
      <c r="E22" s="5"/>
    </row>
    <row r="23" spans="1:7">
      <c r="A23" s="5"/>
      <c r="B23" s="5"/>
      <c r="C23" s="5"/>
      <c r="D23" s="5"/>
      <c r="E23" s="5"/>
    </row>
    <row r="25" spans="1:7" s="4" customFormat="1">
      <c r="B25" s="30"/>
      <c r="F25" s="5"/>
      <c r="G25" s="5"/>
    </row>
    <row r="26" spans="1:7" s="4" customFormat="1">
      <c r="B26" s="30"/>
      <c r="F26" s="5"/>
      <c r="G26" s="5"/>
    </row>
    <row r="27" spans="1:7" s="4" customFormat="1">
      <c r="B27" s="30"/>
      <c r="F27" s="5"/>
      <c r="G27" s="5"/>
    </row>
    <row r="28" spans="1:7" s="4" customFormat="1">
      <c r="B28" s="30"/>
      <c r="F28" s="5"/>
      <c r="G28" s="5"/>
    </row>
    <row r="29" spans="1:7" s="4" customFormat="1">
      <c r="B29" s="30"/>
      <c r="F29" s="5"/>
      <c r="G29" s="5"/>
    </row>
    <row r="30" spans="1:7" s="4" customFormat="1">
      <c r="B30" s="30"/>
      <c r="F30" s="5"/>
      <c r="G30" s="5"/>
    </row>
    <row r="31" spans="1:7" s="4" customFormat="1">
      <c r="B31" s="30"/>
      <c r="F31" s="5"/>
      <c r="G31" s="5"/>
    </row>
    <row r="32" spans="1:7" s="4" customFormat="1">
      <c r="B32" s="30"/>
      <c r="F32" s="5"/>
      <c r="G32" s="5"/>
    </row>
    <row r="33" spans="2:7" s="4" customFormat="1">
      <c r="B33" s="30"/>
      <c r="F33" s="5"/>
      <c r="G33" s="5"/>
    </row>
    <row r="34" spans="2:7" s="4" customFormat="1">
      <c r="B34" s="30"/>
      <c r="F34" s="5"/>
      <c r="G34" s="5"/>
    </row>
    <row r="35" spans="2:7" s="4" customFormat="1">
      <c r="B35" s="30"/>
      <c r="F35" s="5"/>
      <c r="G35" s="5"/>
    </row>
    <row r="36" spans="2:7" s="4" customFormat="1">
      <c r="B36" s="30"/>
      <c r="F36" s="5"/>
      <c r="G36" s="5"/>
    </row>
    <row r="37" spans="2:7" s="4" customFormat="1">
      <c r="B37" s="30"/>
      <c r="F37" s="5"/>
      <c r="G37" s="5"/>
    </row>
  </sheetData>
  <mergeCells count="4">
    <mergeCell ref="B6:B7"/>
    <mergeCell ref="C6:C7"/>
    <mergeCell ref="D6:E6"/>
    <mergeCell ref="B4:E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"Liberty Bank"</v>
      </c>
    </row>
    <row r="2" spans="1:6" s="23" customFormat="1" ht="15.75" customHeight="1">
      <c r="A2" s="2" t="s">
        <v>31</v>
      </c>
      <c r="B2" s="356">
        <f>'1. key ratios '!B2</f>
        <v>44742</v>
      </c>
      <c r="C2" s="4"/>
      <c r="D2" s="4"/>
      <c r="E2" s="4"/>
      <c r="F2" s="4"/>
    </row>
    <row r="3" spans="1:6" s="23" customFormat="1" ht="15.75" customHeight="1">
      <c r="C3" s="4"/>
      <c r="D3" s="4"/>
      <c r="E3" s="4"/>
      <c r="F3" s="4"/>
    </row>
    <row r="4" spans="1:6" s="23" customFormat="1" ht="13.5" thickBot="1">
      <c r="A4" s="23" t="s">
        <v>85</v>
      </c>
      <c r="B4" s="190" t="s">
        <v>333</v>
      </c>
      <c r="C4" s="24" t="s">
        <v>73</v>
      </c>
      <c r="D4" s="4"/>
      <c r="E4" s="4"/>
      <c r="F4" s="4"/>
    </row>
    <row r="5" spans="1:6">
      <c r="A5" s="143">
        <v>1</v>
      </c>
      <c r="B5" s="191" t="s">
        <v>355</v>
      </c>
      <c r="C5" s="144">
        <f>'7. LI1 '!E21</f>
        <v>3257068961.6322613</v>
      </c>
    </row>
    <row r="6" spans="1:6" s="145" customFormat="1">
      <c r="A6" s="31">
        <v>2.1</v>
      </c>
      <c r="B6" s="140" t="s">
        <v>334</v>
      </c>
      <c r="C6" s="104">
        <v>236948727.71928799</v>
      </c>
    </row>
    <row r="7" spans="1:6" s="15" customFormat="1" outlineLevel="1">
      <c r="A7" s="10">
        <v>2.2000000000000002</v>
      </c>
      <c r="B7" s="11" t="s">
        <v>335</v>
      </c>
      <c r="C7" s="146">
        <v>221255129.80000001</v>
      </c>
    </row>
    <row r="8" spans="1:6" s="15" customFormat="1" ht="25.5">
      <c r="A8" s="10">
        <v>3</v>
      </c>
      <c r="B8" s="141" t="s">
        <v>336</v>
      </c>
      <c r="C8" s="147">
        <f>SUM(C5:C7)</f>
        <v>3715272819.1515493</v>
      </c>
    </row>
    <row r="9" spans="1:6" s="145" customFormat="1">
      <c r="A9" s="31">
        <v>4</v>
      </c>
      <c r="B9" s="33" t="s">
        <v>87</v>
      </c>
      <c r="C9" s="104">
        <v>42174531.640000001</v>
      </c>
    </row>
    <row r="10" spans="1:6" s="15" customFormat="1" outlineLevel="1">
      <c r="A10" s="10">
        <v>5.0999999999999996</v>
      </c>
      <c r="B10" s="11" t="s">
        <v>337</v>
      </c>
      <c r="C10" s="146">
        <v>-157663689.54623449</v>
      </c>
    </row>
    <row r="11" spans="1:6" s="15" customFormat="1" outlineLevel="1">
      <c r="A11" s="10">
        <v>5.2</v>
      </c>
      <c r="B11" s="11" t="s">
        <v>338</v>
      </c>
      <c r="C11" s="146">
        <v>-207285513.61400002</v>
      </c>
    </row>
    <row r="12" spans="1:6" s="15" customFormat="1">
      <c r="A12" s="10">
        <v>6</v>
      </c>
      <c r="B12" s="139" t="s">
        <v>482</v>
      </c>
      <c r="C12" s="146"/>
    </row>
    <row r="13" spans="1:6" s="15" customFormat="1" ht="13.5" thickBot="1">
      <c r="A13" s="12">
        <v>7</v>
      </c>
      <c r="B13" s="142" t="s">
        <v>284</v>
      </c>
      <c r="C13" s="148">
        <f>SUM(C8:C12)</f>
        <v>3392498147.6313148</v>
      </c>
    </row>
    <row r="15" spans="1:6" ht="25.5">
      <c r="A15" s="160"/>
      <c r="B15" s="16" t="s">
        <v>483</v>
      </c>
    </row>
    <row r="16" spans="1:6">
      <c r="A16" s="160"/>
      <c r="B16" s="160"/>
    </row>
    <row r="17" spans="1:5" ht="15">
      <c r="A17" s="155"/>
      <c r="B17" s="156"/>
      <c r="C17" s="160"/>
      <c r="D17" s="160"/>
      <c r="E17" s="160"/>
    </row>
    <row r="18" spans="1:5" ht="15">
      <c r="A18" s="161"/>
      <c r="B18" s="162"/>
      <c r="C18" s="160"/>
      <c r="D18" s="160"/>
      <c r="E18" s="160"/>
    </row>
    <row r="19" spans="1:5">
      <c r="A19" s="163"/>
      <c r="B19" s="157"/>
      <c r="C19" s="160"/>
      <c r="D19" s="160"/>
      <c r="E19" s="160"/>
    </row>
    <row r="20" spans="1:5">
      <c r="A20" s="164"/>
      <c r="B20" s="158"/>
      <c r="C20" s="160"/>
      <c r="D20" s="160"/>
      <c r="E20" s="160"/>
    </row>
    <row r="21" spans="1:5">
      <c r="A21" s="164"/>
      <c r="B21" s="162"/>
      <c r="C21" s="160"/>
      <c r="D21" s="160"/>
      <c r="E21" s="160"/>
    </row>
    <row r="22" spans="1:5">
      <c r="A22" s="163"/>
      <c r="B22" s="159"/>
      <c r="C22" s="160"/>
      <c r="D22" s="160"/>
      <c r="E22" s="160"/>
    </row>
    <row r="23" spans="1:5">
      <c r="A23" s="164"/>
      <c r="B23" s="158"/>
      <c r="C23" s="160"/>
      <c r="D23" s="160"/>
      <c r="E23" s="160"/>
    </row>
    <row r="24" spans="1:5">
      <c r="A24" s="164"/>
      <c r="B24" s="158"/>
      <c r="C24" s="160"/>
      <c r="D24" s="160"/>
      <c r="E24" s="160"/>
    </row>
    <row r="25" spans="1:5">
      <c r="A25" s="164"/>
      <c r="B25" s="165"/>
      <c r="C25" s="160"/>
      <c r="D25" s="160"/>
      <c r="E25" s="160"/>
    </row>
    <row r="26" spans="1:5">
      <c r="A26" s="164"/>
      <c r="B26" s="162"/>
      <c r="C26" s="160"/>
      <c r="D26" s="160"/>
      <c r="E26" s="160"/>
    </row>
    <row r="27" spans="1:5">
      <c r="A27" s="160"/>
      <c r="B27" s="166"/>
      <c r="C27" s="160"/>
      <c r="D27" s="160"/>
      <c r="E27" s="160"/>
    </row>
    <row r="28" spans="1:5">
      <c r="A28" s="160"/>
      <c r="B28" s="166"/>
      <c r="C28" s="160"/>
      <c r="D28" s="160"/>
      <c r="E28" s="160"/>
    </row>
    <row r="29" spans="1:5">
      <c r="A29" s="160"/>
      <c r="B29" s="166"/>
      <c r="C29" s="160"/>
      <c r="D29" s="160"/>
      <c r="E29" s="160"/>
    </row>
    <row r="30" spans="1:5">
      <c r="A30" s="160"/>
      <c r="B30" s="166"/>
      <c r="C30" s="160"/>
      <c r="D30" s="160"/>
      <c r="E30" s="160"/>
    </row>
    <row r="31" spans="1:5">
      <c r="A31" s="160"/>
      <c r="B31" s="166"/>
      <c r="C31" s="160"/>
      <c r="D31" s="160"/>
      <c r="E31" s="160"/>
    </row>
    <row r="32" spans="1:5">
      <c r="A32" s="160"/>
      <c r="B32" s="166"/>
      <c r="C32" s="160"/>
      <c r="D32" s="160"/>
      <c r="E32" s="160"/>
    </row>
    <row r="33" spans="1:5">
      <c r="A33" s="160"/>
      <c r="B33" s="166"/>
      <c r="C33" s="160"/>
      <c r="D33" s="160"/>
      <c r="E33" s="160"/>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9k7ihOK9hyYZ7V3B4cmDO+HvBYEDLHhBauAQXzJPkOg=</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wlGr+8CfHcG88ayHwXPEBQziljUrlcwDamuiy7pZQyA=</DigestValue>
    </Reference>
  </SignedInfo>
  <SignatureValue>ghy7RbDQLhN5x1Mn7sPfYgngjgD1e7GDCAz8itSPDsJuKpongcKihr/aU3ybwhlUmXl54nsk4MH8
y12s4jE+HSn4+uBCvXgnJmEu1gxD6wbPsjMlmeEY7q2oXmzZCrZiESNqu1NC8pL7u6wyY2Wt5ctM
DWNkzSDfdGpUt1rCKiwK0d7t6yQzNpuJoiAc5/8bRmEGGHWSfna3KYKcCn7mNbA5JoKG6XKJLkXC
P4EUmggjbHyyayKm3TILY3ZSV8VJFChG5R91s2EIQ2MXh63OWpbb1kQ3XdedDOBrATU8RqEZ7pVW
PUVuN5o+D1Xc2EocUUs/d/tL+erwjb1PXJWl1w==</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qGt9fmAxyGDQEvdvHW330FQ07XITD2m00S+susuxbs0=</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UWXCOp30597VcsZNBjtSUYrB11iCCgMVb8+UUr5wXhA=</DigestValue>
      </Reference>
      <Reference URI="/xl/styles.xml?ContentType=application/vnd.openxmlformats-officedocument.spreadsheetml.styles+xml">
        <DigestMethod Algorithm="http://www.w3.org/2001/04/xmlenc#sha256"/>
        <DigestValue>dMudwDvBVOtZwWbBvANdiTFYRqbkGo4zFM+nTd6wb6Q=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B66m06bFPwddiUjEJpZgZqLgTr3RpTBV6lrlqtO5Ib8=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VHH65qTGAERLu9ICMBHqGJdkvLFOf6Qm5MfbS5zeQdA=</DigestValue>
      </Reference>
      <Reference URI="/xl/worksheets/sheet10.xml?ContentType=application/vnd.openxmlformats-officedocument.spreadsheetml.worksheet+xml">
        <DigestMethod Algorithm="http://www.w3.org/2001/04/xmlenc#sha256"/>
        <DigestValue>MwtLDqBbZ/rHHBUxK8i/eOsyddl8QPP51gQKdJGWWbY=</DigestValue>
      </Reference>
      <Reference URI="/xl/worksheets/sheet11.xml?ContentType=application/vnd.openxmlformats-officedocument.spreadsheetml.worksheet+xml">
        <DigestMethod Algorithm="http://www.w3.org/2001/04/xmlenc#sha256"/>
        <DigestValue>Az8UIl8kCi12Easnfoh63ubiKTRoznwIahPJnnIPy/E=</DigestValue>
      </Reference>
      <Reference URI="/xl/worksheets/sheet12.xml?ContentType=application/vnd.openxmlformats-officedocument.spreadsheetml.worksheet+xml">
        <DigestMethod Algorithm="http://www.w3.org/2001/04/xmlenc#sha256"/>
        <DigestValue>QVgA4398nsLwaARf3fWddBWQ2a0R/5lo07gAFH6rAEo=</DigestValue>
      </Reference>
      <Reference URI="/xl/worksheets/sheet13.xml?ContentType=application/vnd.openxmlformats-officedocument.spreadsheetml.worksheet+xml">
        <DigestMethod Algorithm="http://www.w3.org/2001/04/xmlenc#sha256"/>
        <DigestValue>mSvj3GR0Z5rck5xhoQWVPsPfNfLy+duuFufKseU3QnA=</DigestValue>
      </Reference>
      <Reference URI="/xl/worksheets/sheet14.xml?ContentType=application/vnd.openxmlformats-officedocument.spreadsheetml.worksheet+xml">
        <DigestMethod Algorithm="http://www.w3.org/2001/04/xmlenc#sha256"/>
        <DigestValue>umCg9YEydlmS/4pIiamtFjw0Gbk8BIRKBNHbuIAC9GI=</DigestValue>
      </Reference>
      <Reference URI="/xl/worksheets/sheet15.xml?ContentType=application/vnd.openxmlformats-officedocument.spreadsheetml.worksheet+xml">
        <DigestMethod Algorithm="http://www.w3.org/2001/04/xmlenc#sha256"/>
        <DigestValue>55vF8tiqXCDV5OLN0cJvud5RmdSJLWr4VRCT7jp7hvQ=</DigestValue>
      </Reference>
      <Reference URI="/xl/worksheets/sheet16.xml?ContentType=application/vnd.openxmlformats-officedocument.spreadsheetml.worksheet+xml">
        <DigestMethod Algorithm="http://www.w3.org/2001/04/xmlenc#sha256"/>
        <DigestValue>Mfh+fUSkWn8XodhKNG3df7c9WVBF68ISQ2S4W1EuQi8=</DigestValue>
      </Reference>
      <Reference URI="/xl/worksheets/sheet17.xml?ContentType=application/vnd.openxmlformats-officedocument.spreadsheetml.worksheet+xml">
        <DigestMethod Algorithm="http://www.w3.org/2001/04/xmlenc#sha256"/>
        <DigestValue>Ntu3wgjWwTP8JoxCegFaldMopbjZSFY0blO52Myabx8=</DigestValue>
      </Reference>
      <Reference URI="/xl/worksheets/sheet18.xml?ContentType=application/vnd.openxmlformats-officedocument.spreadsheetml.worksheet+xml">
        <DigestMethod Algorithm="http://www.w3.org/2001/04/xmlenc#sha256"/>
        <DigestValue>ZUqtHEihEZXR5xnH/Dfa21OarX1KmTjamlJHc33CrMo=</DigestValue>
      </Reference>
      <Reference URI="/xl/worksheets/sheet19.xml?ContentType=application/vnd.openxmlformats-officedocument.spreadsheetml.worksheet+xml">
        <DigestMethod Algorithm="http://www.w3.org/2001/04/xmlenc#sha256"/>
        <DigestValue>Rg3bvFUpnaeony/iztPdbwplKcpOf2y8J4TAW2VlSAY=</DigestValue>
      </Reference>
      <Reference URI="/xl/worksheets/sheet2.xml?ContentType=application/vnd.openxmlformats-officedocument.spreadsheetml.worksheet+xml">
        <DigestMethod Algorithm="http://www.w3.org/2001/04/xmlenc#sha256"/>
        <DigestValue>ii9Jns6QVzgSeA5RX/jBC4cvwsOgPzeXQAJb9CiJBLg=</DigestValue>
      </Reference>
      <Reference URI="/xl/worksheets/sheet20.xml?ContentType=application/vnd.openxmlformats-officedocument.spreadsheetml.worksheet+xml">
        <DigestMethod Algorithm="http://www.w3.org/2001/04/xmlenc#sha256"/>
        <DigestValue>IlMlvlsb/Q/fg0bZRafUjPw7nRyLs9UNDcXD24Ruu48=</DigestValue>
      </Reference>
      <Reference URI="/xl/worksheets/sheet21.xml?ContentType=application/vnd.openxmlformats-officedocument.spreadsheetml.worksheet+xml">
        <DigestMethod Algorithm="http://www.w3.org/2001/04/xmlenc#sha256"/>
        <DigestValue>lHERv5zf1/rYHfvK1oNv6Y/0HLbdICL3ZIl21EtNMWI=</DigestValue>
      </Reference>
      <Reference URI="/xl/worksheets/sheet22.xml?ContentType=application/vnd.openxmlformats-officedocument.spreadsheetml.worksheet+xml">
        <DigestMethod Algorithm="http://www.w3.org/2001/04/xmlenc#sha256"/>
        <DigestValue>5O72aEtrWn92RDfOvK4lE9J2OS0vZh+cIVIKLxkQ7I0=</DigestValue>
      </Reference>
      <Reference URI="/xl/worksheets/sheet23.xml?ContentType=application/vnd.openxmlformats-officedocument.spreadsheetml.worksheet+xml">
        <DigestMethod Algorithm="http://www.w3.org/2001/04/xmlenc#sha256"/>
        <DigestValue>+I//7iAkfg0XagQoUAUrCoG1K7dwMEzU/ed+KH8ORB4=</DigestValue>
      </Reference>
      <Reference URI="/xl/worksheets/sheet24.xml?ContentType=application/vnd.openxmlformats-officedocument.spreadsheetml.worksheet+xml">
        <DigestMethod Algorithm="http://www.w3.org/2001/04/xmlenc#sha256"/>
        <DigestValue>ZUZmiWwwTTxx8f4+FBxKgjaF9O6G+rRq81XQwCwUFSA=</DigestValue>
      </Reference>
      <Reference URI="/xl/worksheets/sheet25.xml?ContentType=application/vnd.openxmlformats-officedocument.spreadsheetml.worksheet+xml">
        <DigestMethod Algorithm="http://www.w3.org/2001/04/xmlenc#sha256"/>
        <DigestValue>7R/jEBBWeO5w9cVvV+G5xyshNqL/xmthhr/uCZ74jw4=</DigestValue>
      </Reference>
      <Reference URI="/xl/worksheets/sheet26.xml?ContentType=application/vnd.openxmlformats-officedocument.spreadsheetml.worksheet+xml">
        <DigestMethod Algorithm="http://www.w3.org/2001/04/xmlenc#sha256"/>
        <DigestValue>ZtxWvGFHradhxPuoYsfDa1SbKhVmzs3II3YiCtfwi/o=</DigestValue>
      </Reference>
      <Reference URI="/xl/worksheets/sheet27.xml?ContentType=application/vnd.openxmlformats-officedocument.spreadsheetml.worksheet+xml">
        <DigestMethod Algorithm="http://www.w3.org/2001/04/xmlenc#sha256"/>
        <DigestValue>aX4s5GYRnZAuXQIMpYMLgkBHooRxXV8zVr2OIUQ+Bzk=</DigestValue>
      </Reference>
      <Reference URI="/xl/worksheets/sheet28.xml?ContentType=application/vnd.openxmlformats-officedocument.spreadsheetml.worksheet+xml">
        <DigestMethod Algorithm="http://www.w3.org/2001/04/xmlenc#sha256"/>
        <DigestValue>HiMB9rK++JbkELavtE7CXrRz2TvjBidOCeJ0Do6/aZQ=</DigestValue>
      </Reference>
      <Reference URI="/xl/worksheets/sheet29.xml?ContentType=application/vnd.openxmlformats-officedocument.spreadsheetml.worksheet+xml">
        <DigestMethod Algorithm="http://www.w3.org/2001/04/xmlenc#sha256"/>
        <DigestValue>y7Kq670h7n1t0h8LKPDxVHmQ9+rvCRsTCtrqNk69uaM=</DigestValue>
      </Reference>
      <Reference URI="/xl/worksheets/sheet3.xml?ContentType=application/vnd.openxmlformats-officedocument.spreadsheetml.worksheet+xml">
        <DigestMethod Algorithm="http://www.w3.org/2001/04/xmlenc#sha256"/>
        <DigestValue>By3uSFTRA+ssrilYkGWhHCOv/S55u7WBNBAaGXOfr5g=</DigestValue>
      </Reference>
      <Reference URI="/xl/worksheets/sheet4.xml?ContentType=application/vnd.openxmlformats-officedocument.spreadsheetml.worksheet+xml">
        <DigestMethod Algorithm="http://www.w3.org/2001/04/xmlenc#sha256"/>
        <DigestValue>pQwcz+TEsSUb2AOpV443X3w43AZqbOMVRuYVpeJloTQ=</DigestValue>
      </Reference>
      <Reference URI="/xl/worksheets/sheet5.xml?ContentType=application/vnd.openxmlformats-officedocument.spreadsheetml.worksheet+xml">
        <DigestMethod Algorithm="http://www.w3.org/2001/04/xmlenc#sha256"/>
        <DigestValue>+oj+xDCWcLI0FtRRN9DNL9cWC/jlKeT54gRBjQ7JK4k=</DigestValue>
      </Reference>
      <Reference URI="/xl/worksheets/sheet6.xml?ContentType=application/vnd.openxmlformats-officedocument.spreadsheetml.worksheet+xml">
        <DigestMethod Algorithm="http://www.w3.org/2001/04/xmlenc#sha256"/>
        <DigestValue>XqbmRujhC/kml9n5M0SqqeMunGQEevbazpH/ZqxImSU=</DigestValue>
      </Reference>
      <Reference URI="/xl/worksheets/sheet7.xml?ContentType=application/vnd.openxmlformats-officedocument.spreadsheetml.worksheet+xml">
        <DigestMethod Algorithm="http://www.w3.org/2001/04/xmlenc#sha256"/>
        <DigestValue>Xa/tQOHLEN4urA7JfFwVwAeqBhmR83Cn1sv4lQPNpqU=</DigestValue>
      </Reference>
      <Reference URI="/xl/worksheets/sheet8.xml?ContentType=application/vnd.openxmlformats-officedocument.spreadsheetml.worksheet+xml">
        <DigestMethod Algorithm="http://www.w3.org/2001/04/xmlenc#sha256"/>
        <DigestValue>wRrxGbFxQY/gV8Vy1phwbjSnSA9+5m04rYBwdtwklTE=</DigestValue>
      </Reference>
      <Reference URI="/xl/worksheets/sheet9.xml?ContentType=application/vnd.openxmlformats-officedocument.spreadsheetml.worksheet+xml">
        <DigestMethod Algorithm="http://www.w3.org/2001/04/xmlenc#sha256"/>
        <DigestValue>dr/xkbbtFYaA4okvkdo10v95asm9xAGqVcJLdbuPBxM=</DigestValue>
      </Reference>
    </Manifest>
    <SignatureProperties>
      <SignatureProperty Id="idSignatureTime" Target="#idPackageSignature">
        <mdssi:SignatureTime xmlns:mdssi="http://schemas.openxmlformats.org/package/2006/digital-signature">
          <mdssi:Format>YYYY-MM-DDThh:mm:ssTZD</mdssi:Format>
          <mdssi:Value>2022-08-02T05:34:24Z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2022-08-02T05:34:24Z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fomtKlF18porrFtXGPul+gjwZLqdxjbXOYfqZVL4MUs=</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8ud3qq1G/HFmNdUOiQLndSOQjvSe5tl7z4eJlt5ES+M=</DigestValue>
    </Reference>
  </SignedInfo>
  <SignatureValue>fcwZr6/opiERvJGRhLeDUV94vsjJnuC+CWooCTAIbMTpEnM5hAo5nW0zr4+ywQrTUvNP2CnjTCa/
aBCEig4tQ/haMB3cPxOITuW9z79UORaIoFPWD3Va5b7x5RyFgq8K3TM9WtatKQxcC+oihQJvkAdd
15VglQxI0hs5JQgyk0q3GBVD8JqTG5vM0e+c1FN3ovaDDGSYy2JZZPqaLXczlpV7mDyjtPvpZ4Cn
41H1lCGjzZgJijkheryfvEW8/0BtiiJKBF/MZ7NlloNHUY2XTGVZt+UKF3wc3Ra/j34TfygK2773
RK1X9K/4DOyaHaFfyOb0MwfnHIAzEvsnN6PGpw==</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qGt9fmAxyGDQEvdvHW330FQ07XITD2m00S+susuxbs0=</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UWXCOp30597VcsZNBjtSUYrB11iCCgMVb8+UUr5wXhA=</DigestValue>
      </Reference>
      <Reference URI="/xl/styles.xml?ContentType=application/vnd.openxmlformats-officedocument.spreadsheetml.styles+xml">
        <DigestMethod Algorithm="http://www.w3.org/2001/04/xmlenc#sha256"/>
        <DigestValue>dMudwDvBVOtZwWbBvANdiTFYRqbkGo4zFM+nTd6wb6Q=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B66m06bFPwddiUjEJpZgZqLgTr3RpTBV6lrlqtO5Ib8=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VHH65qTGAERLu9ICMBHqGJdkvLFOf6Qm5MfbS5zeQdA=</DigestValue>
      </Reference>
      <Reference URI="/xl/worksheets/sheet10.xml?ContentType=application/vnd.openxmlformats-officedocument.spreadsheetml.worksheet+xml">
        <DigestMethod Algorithm="http://www.w3.org/2001/04/xmlenc#sha256"/>
        <DigestValue>MwtLDqBbZ/rHHBUxK8i/eOsyddl8QPP51gQKdJGWWbY=</DigestValue>
      </Reference>
      <Reference URI="/xl/worksheets/sheet11.xml?ContentType=application/vnd.openxmlformats-officedocument.spreadsheetml.worksheet+xml">
        <DigestMethod Algorithm="http://www.w3.org/2001/04/xmlenc#sha256"/>
        <DigestValue>Az8UIl8kCi12Easnfoh63ubiKTRoznwIahPJnnIPy/E=</DigestValue>
      </Reference>
      <Reference URI="/xl/worksheets/sheet12.xml?ContentType=application/vnd.openxmlformats-officedocument.spreadsheetml.worksheet+xml">
        <DigestMethod Algorithm="http://www.w3.org/2001/04/xmlenc#sha256"/>
        <DigestValue>QVgA4398nsLwaARf3fWddBWQ2a0R/5lo07gAFH6rAEo=</DigestValue>
      </Reference>
      <Reference URI="/xl/worksheets/sheet13.xml?ContentType=application/vnd.openxmlformats-officedocument.spreadsheetml.worksheet+xml">
        <DigestMethod Algorithm="http://www.w3.org/2001/04/xmlenc#sha256"/>
        <DigestValue>mSvj3GR0Z5rck5xhoQWVPsPfNfLy+duuFufKseU3QnA=</DigestValue>
      </Reference>
      <Reference URI="/xl/worksheets/sheet14.xml?ContentType=application/vnd.openxmlformats-officedocument.spreadsheetml.worksheet+xml">
        <DigestMethod Algorithm="http://www.w3.org/2001/04/xmlenc#sha256"/>
        <DigestValue>umCg9YEydlmS/4pIiamtFjw0Gbk8BIRKBNHbuIAC9GI=</DigestValue>
      </Reference>
      <Reference URI="/xl/worksheets/sheet15.xml?ContentType=application/vnd.openxmlformats-officedocument.spreadsheetml.worksheet+xml">
        <DigestMethod Algorithm="http://www.w3.org/2001/04/xmlenc#sha256"/>
        <DigestValue>55vF8tiqXCDV5OLN0cJvud5RmdSJLWr4VRCT7jp7hvQ=</DigestValue>
      </Reference>
      <Reference URI="/xl/worksheets/sheet16.xml?ContentType=application/vnd.openxmlformats-officedocument.spreadsheetml.worksheet+xml">
        <DigestMethod Algorithm="http://www.w3.org/2001/04/xmlenc#sha256"/>
        <DigestValue>Mfh+fUSkWn8XodhKNG3df7c9WVBF68ISQ2S4W1EuQi8=</DigestValue>
      </Reference>
      <Reference URI="/xl/worksheets/sheet17.xml?ContentType=application/vnd.openxmlformats-officedocument.spreadsheetml.worksheet+xml">
        <DigestMethod Algorithm="http://www.w3.org/2001/04/xmlenc#sha256"/>
        <DigestValue>Ntu3wgjWwTP8JoxCegFaldMopbjZSFY0blO52Myabx8=</DigestValue>
      </Reference>
      <Reference URI="/xl/worksheets/sheet18.xml?ContentType=application/vnd.openxmlformats-officedocument.spreadsheetml.worksheet+xml">
        <DigestMethod Algorithm="http://www.w3.org/2001/04/xmlenc#sha256"/>
        <DigestValue>ZUqtHEihEZXR5xnH/Dfa21OarX1KmTjamlJHc33CrMo=</DigestValue>
      </Reference>
      <Reference URI="/xl/worksheets/sheet19.xml?ContentType=application/vnd.openxmlformats-officedocument.spreadsheetml.worksheet+xml">
        <DigestMethod Algorithm="http://www.w3.org/2001/04/xmlenc#sha256"/>
        <DigestValue>Rg3bvFUpnaeony/iztPdbwplKcpOf2y8J4TAW2VlSAY=</DigestValue>
      </Reference>
      <Reference URI="/xl/worksheets/sheet2.xml?ContentType=application/vnd.openxmlformats-officedocument.spreadsheetml.worksheet+xml">
        <DigestMethod Algorithm="http://www.w3.org/2001/04/xmlenc#sha256"/>
        <DigestValue>ii9Jns6QVzgSeA5RX/jBC4cvwsOgPzeXQAJb9CiJBLg=</DigestValue>
      </Reference>
      <Reference URI="/xl/worksheets/sheet20.xml?ContentType=application/vnd.openxmlformats-officedocument.spreadsheetml.worksheet+xml">
        <DigestMethod Algorithm="http://www.w3.org/2001/04/xmlenc#sha256"/>
        <DigestValue>IlMlvlsb/Q/fg0bZRafUjPw7nRyLs9UNDcXD24Ruu48=</DigestValue>
      </Reference>
      <Reference URI="/xl/worksheets/sheet21.xml?ContentType=application/vnd.openxmlformats-officedocument.spreadsheetml.worksheet+xml">
        <DigestMethod Algorithm="http://www.w3.org/2001/04/xmlenc#sha256"/>
        <DigestValue>lHERv5zf1/rYHfvK1oNv6Y/0HLbdICL3ZIl21EtNMWI=</DigestValue>
      </Reference>
      <Reference URI="/xl/worksheets/sheet22.xml?ContentType=application/vnd.openxmlformats-officedocument.spreadsheetml.worksheet+xml">
        <DigestMethod Algorithm="http://www.w3.org/2001/04/xmlenc#sha256"/>
        <DigestValue>5O72aEtrWn92RDfOvK4lE9J2OS0vZh+cIVIKLxkQ7I0=</DigestValue>
      </Reference>
      <Reference URI="/xl/worksheets/sheet23.xml?ContentType=application/vnd.openxmlformats-officedocument.spreadsheetml.worksheet+xml">
        <DigestMethod Algorithm="http://www.w3.org/2001/04/xmlenc#sha256"/>
        <DigestValue>+I//7iAkfg0XagQoUAUrCoG1K7dwMEzU/ed+KH8ORB4=</DigestValue>
      </Reference>
      <Reference URI="/xl/worksheets/sheet24.xml?ContentType=application/vnd.openxmlformats-officedocument.spreadsheetml.worksheet+xml">
        <DigestMethod Algorithm="http://www.w3.org/2001/04/xmlenc#sha256"/>
        <DigestValue>ZUZmiWwwTTxx8f4+FBxKgjaF9O6G+rRq81XQwCwUFSA=</DigestValue>
      </Reference>
      <Reference URI="/xl/worksheets/sheet25.xml?ContentType=application/vnd.openxmlformats-officedocument.spreadsheetml.worksheet+xml">
        <DigestMethod Algorithm="http://www.w3.org/2001/04/xmlenc#sha256"/>
        <DigestValue>7R/jEBBWeO5w9cVvV+G5xyshNqL/xmthhr/uCZ74jw4=</DigestValue>
      </Reference>
      <Reference URI="/xl/worksheets/sheet26.xml?ContentType=application/vnd.openxmlformats-officedocument.spreadsheetml.worksheet+xml">
        <DigestMethod Algorithm="http://www.w3.org/2001/04/xmlenc#sha256"/>
        <DigestValue>ZtxWvGFHradhxPuoYsfDa1SbKhVmzs3II3YiCtfwi/o=</DigestValue>
      </Reference>
      <Reference URI="/xl/worksheets/sheet27.xml?ContentType=application/vnd.openxmlformats-officedocument.spreadsheetml.worksheet+xml">
        <DigestMethod Algorithm="http://www.w3.org/2001/04/xmlenc#sha256"/>
        <DigestValue>aX4s5GYRnZAuXQIMpYMLgkBHooRxXV8zVr2OIUQ+Bzk=</DigestValue>
      </Reference>
      <Reference URI="/xl/worksheets/sheet28.xml?ContentType=application/vnd.openxmlformats-officedocument.spreadsheetml.worksheet+xml">
        <DigestMethod Algorithm="http://www.w3.org/2001/04/xmlenc#sha256"/>
        <DigestValue>HiMB9rK++JbkELavtE7CXrRz2TvjBidOCeJ0Do6/aZQ=</DigestValue>
      </Reference>
      <Reference URI="/xl/worksheets/sheet29.xml?ContentType=application/vnd.openxmlformats-officedocument.spreadsheetml.worksheet+xml">
        <DigestMethod Algorithm="http://www.w3.org/2001/04/xmlenc#sha256"/>
        <DigestValue>y7Kq670h7n1t0h8LKPDxVHmQ9+rvCRsTCtrqNk69uaM=</DigestValue>
      </Reference>
      <Reference URI="/xl/worksheets/sheet3.xml?ContentType=application/vnd.openxmlformats-officedocument.spreadsheetml.worksheet+xml">
        <DigestMethod Algorithm="http://www.w3.org/2001/04/xmlenc#sha256"/>
        <DigestValue>By3uSFTRA+ssrilYkGWhHCOv/S55u7WBNBAaGXOfr5g=</DigestValue>
      </Reference>
      <Reference URI="/xl/worksheets/sheet4.xml?ContentType=application/vnd.openxmlformats-officedocument.spreadsheetml.worksheet+xml">
        <DigestMethod Algorithm="http://www.w3.org/2001/04/xmlenc#sha256"/>
        <DigestValue>pQwcz+TEsSUb2AOpV443X3w43AZqbOMVRuYVpeJloTQ=</DigestValue>
      </Reference>
      <Reference URI="/xl/worksheets/sheet5.xml?ContentType=application/vnd.openxmlformats-officedocument.spreadsheetml.worksheet+xml">
        <DigestMethod Algorithm="http://www.w3.org/2001/04/xmlenc#sha256"/>
        <DigestValue>+oj+xDCWcLI0FtRRN9DNL9cWC/jlKeT54gRBjQ7JK4k=</DigestValue>
      </Reference>
      <Reference URI="/xl/worksheets/sheet6.xml?ContentType=application/vnd.openxmlformats-officedocument.spreadsheetml.worksheet+xml">
        <DigestMethod Algorithm="http://www.w3.org/2001/04/xmlenc#sha256"/>
        <DigestValue>XqbmRujhC/kml9n5M0SqqeMunGQEevbazpH/ZqxImSU=</DigestValue>
      </Reference>
      <Reference URI="/xl/worksheets/sheet7.xml?ContentType=application/vnd.openxmlformats-officedocument.spreadsheetml.worksheet+xml">
        <DigestMethod Algorithm="http://www.w3.org/2001/04/xmlenc#sha256"/>
        <DigestValue>Xa/tQOHLEN4urA7JfFwVwAeqBhmR83Cn1sv4lQPNpqU=</DigestValue>
      </Reference>
      <Reference URI="/xl/worksheets/sheet8.xml?ContentType=application/vnd.openxmlformats-officedocument.spreadsheetml.worksheet+xml">
        <DigestMethod Algorithm="http://www.w3.org/2001/04/xmlenc#sha256"/>
        <DigestValue>wRrxGbFxQY/gV8Vy1phwbjSnSA9+5m04rYBwdtwklTE=</DigestValue>
      </Reference>
      <Reference URI="/xl/worksheets/sheet9.xml?ContentType=application/vnd.openxmlformats-officedocument.spreadsheetml.worksheet+xml">
        <DigestMethod Algorithm="http://www.w3.org/2001/04/xmlenc#sha256"/>
        <DigestValue>dr/xkbbtFYaA4okvkdo10v95asm9xAGqVcJLdbuPBxM=</DigestValue>
      </Reference>
    </Manifest>
    <SignatureProperties>
      <SignatureProperty Id="idSignatureTime" Target="#idPackageSignature">
        <mdssi:SignatureTime xmlns:mdssi="http://schemas.openxmlformats.org/package/2006/digital-signature">
          <mdssi:Format>YYYY-MM-DDThh:mm:ssTZD</mdssi:Format>
          <mdssi:Value>2022-08-02T05:35:27Z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2022-08-02T05:35:27Z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'9.Capital'!Print_Area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2022-08-01T11:06:44Z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