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00" tabRatio="919"/>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_xlnm.Print_Area" localSheetId="9">'9.Capital'!$A$1:$C$54</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10" i="102" l="1"/>
  <c r="O33" i="105" l="1"/>
  <c r="N33" i="105"/>
  <c r="M33" i="105"/>
  <c r="L33" i="105"/>
  <c r="K33" i="105"/>
  <c r="J33" i="105"/>
  <c r="I33" i="105"/>
  <c r="H33" i="105"/>
  <c r="G33" i="105"/>
  <c r="F33" i="105"/>
  <c r="E33" i="105"/>
  <c r="D33" i="105"/>
  <c r="C33" i="105"/>
  <c r="U22" i="103"/>
  <c r="L22" i="103"/>
  <c r="G22" i="103"/>
  <c r="D22" i="103"/>
  <c r="C22" i="103"/>
  <c r="U15" i="103"/>
  <c r="T15" i="103"/>
  <c r="S15" i="103"/>
  <c r="R15" i="103"/>
  <c r="Q15" i="103"/>
  <c r="P15" i="103"/>
  <c r="O15" i="103"/>
  <c r="N15" i="103"/>
  <c r="M15" i="103"/>
  <c r="L15" i="103"/>
  <c r="K15" i="103"/>
  <c r="J15" i="103"/>
  <c r="I15" i="103"/>
  <c r="H15" i="103"/>
  <c r="G15" i="103"/>
  <c r="F15" i="103"/>
  <c r="E15" i="103"/>
  <c r="D15" i="103"/>
  <c r="C15" i="103"/>
  <c r="U8" i="103"/>
  <c r="T8" i="103"/>
  <c r="S8" i="103"/>
  <c r="R8" i="103"/>
  <c r="Q8" i="103"/>
  <c r="P8" i="103"/>
  <c r="O8" i="103"/>
  <c r="N8" i="103"/>
  <c r="M8" i="103"/>
  <c r="L8" i="103"/>
  <c r="K8" i="103"/>
  <c r="J8" i="103"/>
  <c r="I8" i="103"/>
  <c r="H8" i="103"/>
  <c r="G8" i="103"/>
  <c r="F8" i="103"/>
  <c r="E8" i="103"/>
  <c r="D8" i="103"/>
  <c r="C8" i="103"/>
  <c r="D12" i="101"/>
  <c r="C12" i="101"/>
  <c r="D7" i="101"/>
  <c r="D19" i="101" s="1"/>
  <c r="C7" i="101"/>
  <c r="C19" i="101" s="1"/>
  <c r="H34" i="100"/>
  <c r="G34" i="100"/>
  <c r="F34" i="100"/>
  <c r="E34" i="100"/>
  <c r="D34" i="100"/>
  <c r="I34" i="100" s="1"/>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G33" i="97" l="1"/>
  <c r="F33" i="97"/>
  <c r="E33" i="97"/>
  <c r="D33" i="97"/>
  <c r="C33" i="97"/>
  <c r="G24" i="97"/>
  <c r="G37" i="97" s="1"/>
  <c r="F24" i="97"/>
  <c r="E24" i="97"/>
  <c r="D24" i="97"/>
  <c r="C24" i="97"/>
  <c r="G18" i="97"/>
  <c r="F18" i="97"/>
  <c r="E18" i="97"/>
  <c r="D18" i="97"/>
  <c r="C18" i="97"/>
  <c r="G14" i="97"/>
  <c r="F14" i="97"/>
  <c r="E14" i="97"/>
  <c r="D14" i="97"/>
  <c r="C14" i="97"/>
  <c r="G11" i="97"/>
  <c r="F11" i="97"/>
  <c r="E11" i="97"/>
  <c r="D11" i="97"/>
  <c r="C11" i="97"/>
  <c r="G8" i="97"/>
  <c r="G21" i="97" s="1"/>
  <c r="G39" i="97" s="1"/>
  <c r="F8" i="97"/>
  <c r="E8" i="97"/>
  <c r="D8" i="97"/>
  <c r="C8" i="97"/>
  <c r="C35" i="95" l="1"/>
  <c r="C12" i="95"/>
  <c r="C37" i="69"/>
  <c r="E20" i="88"/>
  <c r="E19" i="88"/>
  <c r="E18" i="88"/>
  <c r="E17" i="88"/>
  <c r="E16" i="88"/>
  <c r="E15" i="88"/>
  <c r="E14" i="88"/>
  <c r="E13" i="88"/>
  <c r="E12" i="88"/>
  <c r="E11" i="88"/>
  <c r="E10" i="88"/>
  <c r="E9" i="88"/>
  <c r="E8" i="88"/>
  <c r="B2" i="91" l="1"/>
  <c r="F13" i="86"/>
  <c r="D13" i="86"/>
  <c r="G6" i="86"/>
  <c r="G13" i="86" s="1"/>
  <c r="F6" i="86"/>
  <c r="E6" i="86"/>
  <c r="E13" i="86" s="1"/>
  <c r="D6" i="86"/>
  <c r="C6" i="86"/>
  <c r="C13" i="86" s="1"/>
  <c r="H53" i="75"/>
  <c r="E53" i="75"/>
  <c r="H52" i="75"/>
  <c r="E52" i="75"/>
  <c r="H51" i="75"/>
  <c r="E51" i="75"/>
  <c r="H50" i="75"/>
  <c r="E50" i="75"/>
  <c r="H49" i="75"/>
  <c r="E49" i="75"/>
  <c r="H48" i="75"/>
  <c r="E48" i="75"/>
  <c r="H47" i="75"/>
  <c r="E47" i="75"/>
  <c r="H46" i="75"/>
  <c r="E46" i="75"/>
  <c r="G45" i="75"/>
  <c r="F45" i="75"/>
  <c r="H45" i="75" s="1"/>
  <c r="D45" i="75"/>
  <c r="C45" i="75"/>
  <c r="E45" i="75" s="1"/>
  <c r="H44" i="75"/>
  <c r="E44" i="75"/>
  <c r="H43" i="75"/>
  <c r="E43" i="75"/>
  <c r="H42" i="75"/>
  <c r="E42" i="75"/>
  <c r="H41" i="75"/>
  <c r="E41" i="75"/>
  <c r="G40" i="75"/>
  <c r="F40" i="75"/>
  <c r="H40" i="75" s="1"/>
  <c r="D40" i="75"/>
  <c r="C40" i="75"/>
  <c r="E40" i="75" s="1"/>
  <c r="H39" i="75"/>
  <c r="E39" i="75"/>
  <c r="H38" i="75"/>
  <c r="E38" i="75"/>
  <c r="H37" i="75"/>
  <c r="E37" i="75"/>
  <c r="H36" i="75"/>
  <c r="E36" i="75"/>
  <c r="H35" i="75"/>
  <c r="E35" i="75"/>
  <c r="H34" i="75"/>
  <c r="E34" i="75"/>
  <c r="H33" i="75"/>
  <c r="E33" i="75"/>
  <c r="G32" i="75"/>
  <c r="F32" i="75"/>
  <c r="H32" i="75" s="1"/>
  <c r="D32" i="75"/>
  <c r="C32" i="75"/>
  <c r="E32" i="75" s="1"/>
  <c r="H31" i="75"/>
  <c r="E31" i="75"/>
  <c r="H30" i="75"/>
  <c r="E30" i="75"/>
  <c r="H29" i="75"/>
  <c r="E29" i="75"/>
  <c r="H28" i="75"/>
  <c r="E28" i="75"/>
  <c r="H27" i="75"/>
  <c r="E27" i="75"/>
  <c r="H26" i="75"/>
  <c r="E26" i="75"/>
  <c r="H25" i="75"/>
  <c r="E25" i="75"/>
  <c r="H24" i="75"/>
  <c r="E24" i="75"/>
  <c r="H23" i="75"/>
  <c r="E23" i="75"/>
  <c r="G22" i="75"/>
  <c r="F22" i="75"/>
  <c r="H22" i="75" s="1"/>
  <c r="D22" i="75"/>
  <c r="C22" i="75"/>
  <c r="E22" i="75" s="1"/>
  <c r="H21" i="75"/>
  <c r="E21" i="75"/>
  <c r="H20" i="75"/>
  <c r="E20" i="75"/>
  <c r="G19" i="75"/>
  <c r="F19" i="75"/>
  <c r="H19" i="75" s="1"/>
  <c r="D19" i="75"/>
  <c r="C19" i="75"/>
  <c r="E19" i="75" s="1"/>
  <c r="H18" i="75"/>
  <c r="E18" i="75"/>
  <c r="H17" i="75"/>
  <c r="E17" i="75"/>
  <c r="G16" i="75"/>
  <c r="F16" i="75"/>
  <c r="H16" i="75" s="1"/>
  <c r="E16" i="75"/>
  <c r="D16" i="75"/>
  <c r="C16" i="75"/>
  <c r="H15" i="75"/>
  <c r="E15" i="75"/>
  <c r="H14" i="75"/>
  <c r="E14" i="75"/>
  <c r="G13" i="75"/>
  <c r="F13" i="75"/>
  <c r="H13" i="75" s="1"/>
  <c r="D13" i="75"/>
  <c r="C13" i="75"/>
  <c r="E13" i="75" s="1"/>
  <c r="H12" i="75"/>
  <c r="E12" i="75"/>
  <c r="H11" i="75"/>
  <c r="E11" i="75"/>
  <c r="H10" i="75"/>
  <c r="E10" i="75"/>
  <c r="H9" i="75"/>
  <c r="E9" i="75"/>
  <c r="H8" i="75"/>
  <c r="E8" i="75"/>
  <c r="G7" i="75"/>
  <c r="F7" i="75"/>
  <c r="H7" i="75" s="1"/>
  <c r="D7" i="75"/>
  <c r="C7" i="75"/>
  <c r="E7" i="75" s="1"/>
  <c r="H66" i="85"/>
  <c r="E66" i="85"/>
  <c r="H64" i="85"/>
  <c r="E64" i="85"/>
  <c r="H61" i="85"/>
  <c r="G61" i="85"/>
  <c r="F61" i="85"/>
  <c r="D61" i="85"/>
  <c r="E61" i="85" s="1"/>
  <c r="C61" i="85"/>
  <c r="H60" i="85"/>
  <c r="E60" i="85"/>
  <c r="H59" i="85"/>
  <c r="E59" i="85"/>
  <c r="H58" i="85"/>
  <c r="E58" i="85"/>
  <c r="H53" i="85"/>
  <c r="G53" i="85"/>
  <c r="F53" i="85"/>
  <c r="D53" i="85"/>
  <c r="E53" i="85" s="1"/>
  <c r="C53" i="85"/>
  <c r="H52" i="85"/>
  <c r="E52" i="85"/>
  <c r="H51" i="85"/>
  <c r="E51" i="85"/>
  <c r="H50" i="85"/>
  <c r="E50" i="85"/>
  <c r="H49" i="85"/>
  <c r="E49" i="85"/>
  <c r="H48" i="85"/>
  <c r="E48" i="85"/>
  <c r="H47" i="85"/>
  <c r="E47" i="85"/>
  <c r="G45" i="85"/>
  <c r="G54" i="85" s="1"/>
  <c r="F45" i="85"/>
  <c r="H45" i="85" s="1"/>
  <c r="C45" i="85"/>
  <c r="C54" i="85" s="1"/>
  <c r="H44" i="85"/>
  <c r="E44" i="85"/>
  <c r="H43" i="85"/>
  <c r="E43" i="85"/>
  <c r="H42" i="85"/>
  <c r="E42" i="85"/>
  <c r="H41" i="85"/>
  <c r="E41" i="85"/>
  <c r="H40" i="85"/>
  <c r="E40" i="85"/>
  <c r="H39" i="85"/>
  <c r="E39" i="85"/>
  <c r="H38" i="85"/>
  <c r="E38" i="85"/>
  <c r="H37" i="85"/>
  <c r="E37" i="85"/>
  <c r="H36" i="85"/>
  <c r="E36" i="85"/>
  <c r="H35" i="85"/>
  <c r="E35" i="85"/>
  <c r="H34" i="85"/>
  <c r="G34" i="85"/>
  <c r="F34" i="85"/>
  <c r="D34" i="85"/>
  <c r="D45" i="85" s="1"/>
  <c r="D54" i="85" s="1"/>
  <c r="C34" i="85"/>
  <c r="H30" i="85"/>
  <c r="G30" i="85"/>
  <c r="F30" i="85"/>
  <c r="D30" i="85"/>
  <c r="E30" i="85" s="1"/>
  <c r="C30" i="85"/>
  <c r="H29" i="85"/>
  <c r="E29" i="85"/>
  <c r="H28" i="85"/>
  <c r="E28" i="85"/>
  <c r="H27" i="85"/>
  <c r="E27" i="85"/>
  <c r="H26" i="85"/>
  <c r="E26" i="85"/>
  <c r="H25" i="85"/>
  <c r="E25" i="85"/>
  <c r="H24" i="85"/>
  <c r="E24" i="85"/>
  <c r="G22" i="85"/>
  <c r="G31" i="85" s="1"/>
  <c r="G56" i="85" s="1"/>
  <c r="G63" i="85" s="1"/>
  <c r="G65" i="85" s="1"/>
  <c r="G67" i="85" s="1"/>
  <c r="F22" i="85"/>
  <c r="H22" i="85" s="1"/>
  <c r="C22" i="85"/>
  <c r="H21" i="85"/>
  <c r="E21" i="85"/>
  <c r="H20" i="85"/>
  <c r="E20" i="85"/>
  <c r="H19" i="85"/>
  <c r="E19" i="85"/>
  <c r="H18" i="85"/>
  <c r="E18" i="85"/>
  <c r="H17" i="85"/>
  <c r="E17" i="85"/>
  <c r="H16" i="85"/>
  <c r="E16" i="85"/>
  <c r="H15" i="85"/>
  <c r="E15" i="85"/>
  <c r="H14" i="85"/>
  <c r="E14" i="85"/>
  <c r="H13" i="85"/>
  <c r="E13" i="85"/>
  <c r="H12" i="85"/>
  <c r="E12" i="85"/>
  <c r="H11" i="85"/>
  <c r="E11" i="85"/>
  <c r="H10" i="85"/>
  <c r="E10" i="85"/>
  <c r="H9" i="85"/>
  <c r="G9" i="85"/>
  <c r="F9" i="85"/>
  <c r="D9" i="85"/>
  <c r="D22" i="85" s="1"/>
  <c r="D31" i="85" s="1"/>
  <c r="D56" i="85" s="1"/>
  <c r="D63" i="85" s="1"/>
  <c r="D65" i="85" s="1"/>
  <c r="D67" i="85" s="1"/>
  <c r="C9" i="85"/>
  <c r="H8" i="85"/>
  <c r="E8" i="85"/>
  <c r="F41" i="83"/>
  <c r="H40" i="83"/>
  <c r="E40" i="83"/>
  <c r="H39" i="83"/>
  <c r="E39" i="83"/>
  <c r="H38" i="83"/>
  <c r="E38" i="83"/>
  <c r="H37" i="83"/>
  <c r="E37" i="83"/>
  <c r="H36" i="83"/>
  <c r="E36" i="83"/>
  <c r="H35" i="83"/>
  <c r="E35" i="83"/>
  <c r="H34" i="83"/>
  <c r="E34" i="83"/>
  <c r="H33" i="83"/>
  <c r="E33" i="83"/>
  <c r="G31" i="83"/>
  <c r="G41" i="83" s="1"/>
  <c r="F31" i="83"/>
  <c r="D31" i="83"/>
  <c r="D41" i="83" s="1"/>
  <c r="C31" i="83"/>
  <c r="C41" i="83" s="1"/>
  <c r="E41" i="83" s="1"/>
  <c r="H30" i="83"/>
  <c r="E30" i="83"/>
  <c r="H29" i="83"/>
  <c r="E29" i="83"/>
  <c r="H28" i="83"/>
  <c r="E28" i="83"/>
  <c r="H27" i="83"/>
  <c r="E27" i="83"/>
  <c r="H26" i="83"/>
  <c r="E26" i="83"/>
  <c r="H25" i="83"/>
  <c r="E25" i="83"/>
  <c r="H24" i="83"/>
  <c r="E24" i="83"/>
  <c r="H23" i="83"/>
  <c r="E23" i="83"/>
  <c r="H22" i="83"/>
  <c r="E22" i="83"/>
  <c r="H19" i="83"/>
  <c r="E19" i="83"/>
  <c r="H18" i="83"/>
  <c r="E18" i="83"/>
  <c r="H17" i="83"/>
  <c r="E17" i="83"/>
  <c r="H16" i="83"/>
  <c r="E16" i="83"/>
  <c r="H15" i="83"/>
  <c r="E15" i="83"/>
  <c r="G14" i="83"/>
  <c r="H14" i="83" s="1"/>
  <c r="F14" i="83"/>
  <c r="F20" i="83" s="1"/>
  <c r="D14" i="83"/>
  <c r="D20" i="83" s="1"/>
  <c r="C14" i="83"/>
  <c r="E14" i="83" s="1"/>
  <c r="H13" i="83"/>
  <c r="E13" i="83"/>
  <c r="H12" i="83"/>
  <c r="E12" i="83"/>
  <c r="H11" i="83"/>
  <c r="E11" i="83"/>
  <c r="H10" i="83"/>
  <c r="E10" i="83"/>
  <c r="H9" i="83"/>
  <c r="E9" i="83"/>
  <c r="H8" i="83"/>
  <c r="E8" i="83"/>
  <c r="H7" i="83"/>
  <c r="E7" i="83"/>
  <c r="E22" i="85" l="1"/>
  <c r="E54" i="85"/>
  <c r="F54" i="85"/>
  <c r="H54" i="85" s="1"/>
  <c r="E9" i="85"/>
  <c r="C31" i="85"/>
  <c r="E45" i="85"/>
  <c r="F31" i="85"/>
  <c r="E34" i="85"/>
  <c r="H41" i="83"/>
  <c r="H20" i="83"/>
  <c r="C20" i="83"/>
  <c r="E20" i="83" s="1"/>
  <c r="G20" i="83"/>
  <c r="H31" i="83"/>
  <c r="E31" i="83"/>
  <c r="C56" i="85" l="1"/>
  <c r="E31" i="85"/>
  <c r="F56" i="85"/>
  <c r="H31" i="85"/>
  <c r="C63" i="85" l="1"/>
  <c r="E56" i="85"/>
  <c r="F63" i="85"/>
  <c r="H56" i="85"/>
  <c r="C65" i="85" l="1"/>
  <c r="E63" i="85"/>
  <c r="H63" i="85"/>
  <c r="F65" i="85"/>
  <c r="C67" i="85" l="1"/>
  <c r="E67" i="85" s="1"/>
  <c r="E65" i="85"/>
  <c r="H65" i="85"/>
  <c r="F67" i="85"/>
  <c r="H67" i="85" s="1"/>
  <c r="B2" i="85" l="1"/>
  <c r="B2" i="75"/>
  <c r="B2" i="86"/>
  <c r="B2" i="52"/>
  <c r="B2" i="88"/>
  <c r="B2" i="73"/>
  <c r="B2" i="89"/>
  <c r="B2" i="94"/>
  <c r="B2" i="69"/>
  <c r="B2" i="90"/>
  <c r="B2" i="64"/>
  <c r="B2" i="93"/>
  <c r="B2" i="92"/>
  <c r="B2" i="95"/>
  <c r="B2" i="97"/>
  <c r="B2" i="107" l="1"/>
  <c r="B1" i="107"/>
  <c r="B1" i="106" l="1"/>
  <c r="B1" i="105"/>
  <c r="B1" i="104"/>
  <c r="B1" i="103"/>
  <c r="B1" i="102"/>
  <c r="B1" i="101"/>
  <c r="B1" i="100"/>
  <c r="B1" i="99"/>
  <c r="B1" i="98"/>
  <c r="C19" i="102" l="1"/>
  <c r="D22" i="98" l="1"/>
  <c r="E22" i="98"/>
  <c r="F22" i="98"/>
  <c r="G22" i="98"/>
  <c r="C22" i="98"/>
  <c r="B2" i="106" l="1"/>
  <c r="B2" i="105"/>
  <c r="B2" i="104"/>
  <c r="B2" i="103"/>
  <c r="B2" i="102"/>
  <c r="B2" i="101"/>
  <c r="B2" i="100"/>
  <c r="B2" i="99"/>
  <c r="B2" i="98"/>
  <c r="I23" i="99"/>
  <c r="I22" i="99"/>
  <c r="H21" i="99"/>
  <c r="G21" i="99"/>
  <c r="F21" i="99"/>
  <c r="E21" i="99"/>
  <c r="D21" i="99"/>
  <c r="C21" i="99"/>
  <c r="I21" i="99" s="1"/>
  <c r="I20" i="99"/>
  <c r="I19" i="99"/>
  <c r="I18" i="99"/>
  <c r="I17" i="99"/>
  <c r="I16" i="99"/>
  <c r="I15" i="99"/>
  <c r="I14" i="99"/>
  <c r="I13" i="99"/>
  <c r="I12" i="99"/>
  <c r="I11" i="99"/>
  <c r="I10" i="99"/>
  <c r="I9" i="99"/>
  <c r="I8" i="99"/>
  <c r="I7" i="99"/>
  <c r="H21" i="98"/>
  <c r="H20" i="98"/>
  <c r="H19" i="98"/>
  <c r="H18" i="98"/>
  <c r="H17" i="98"/>
  <c r="H16" i="98"/>
  <c r="H15" i="98"/>
  <c r="H14" i="98"/>
  <c r="H13" i="98"/>
  <c r="H12" i="98"/>
  <c r="H11" i="98"/>
  <c r="H10" i="98"/>
  <c r="H9" i="98"/>
  <c r="H8" i="98"/>
  <c r="H22" i="98" l="1"/>
  <c r="B1" i="97"/>
  <c r="B1" i="95" l="1"/>
  <c r="B1" i="92"/>
  <c r="B1" i="93"/>
  <c r="B1" i="64"/>
  <c r="B1" i="90"/>
  <c r="B1" i="69"/>
  <c r="B1" i="94"/>
  <c r="B1" i="89"/>
  <c r="B1" i="73"/>
  <c r="B1" i="88"/>
  <c r="B1" i="52"/>
  <c r="B1" i="86"/>
  <c r="B1" i="75"/>
  <c r="B2" i="83"/>
  <c r="G5" i="86"/>
  <c r="F5" i="86"/>
  <c r="E5" i="86"/>
  <c r="D5" i="86"/>
  <c r="C5" i="86"/>
  <c r="G5" i="84"/>
  <c r="F5" i="84"/>
  <c r="E5" i="84"/>
  <c r="D5" i="84"/>
  <c r="C5" i="84"/>
  <c r="C21" i="94" l="1"/>
  <c r="C20" i="94"/>
  <c r="C19" i="94"/>
  <c r="B1" i="91" l="1"/>
  <c r="B1" i="85"/>
  <c r="B1" i="83"/>
  <c r="B1" i="84"/>
  <c r="D19" i="94"/>
  <c r="D8" i="94"/>
  <c r="D9" i="94"/>
  <c r="D11" i="94"/>
  <c r="D12" i="94"/>
  <c r="D13" i="94"/>
  <c r="D15" i="94"/>
  <c r="D16" i="94"/>
  <c r="D17" i="94"/>
  <c r="D20" i="94"/>
  <c r="D21" i="94"/>
  <c r="D7" i="94"/>
  <c r="C30" i="95" l="1"/>
  <c r="C26" i="95"/>
  <c r="C18" i="95"/>
  <c r="C8" i="95"/>
  <c r="C36" i="95" l="1"/>
  <c r="C38" i="95" s="1"/>
  <c r="N20" i="92"/>
  <c r="N19" i="92"/>
  <c r="E19" i="92"/>
  <c r="N18" i="92"/>
  <c r="E18" i="92"/>
  <c r="N17" i="92"/>
  <c r="E17" i="92"/>
  <c r="N16" i="92"/>
  <c r="E16" i="92"/>
  <c r="N15" i="92"/>
  <c r="N14" i="92" s="1"/>
  <c r="E15" i="92"/>
  <c r="M14" i="92"/>
  <c r="L14" i="92"/>
  <c r="K14" i="92"/>
  <c r="J14" i="92"/>
  <c r="I14" i="92"/>
  <c r="H14" i="92"/>
  <c r="G14" i="92"/>
  <c r="F14" i="92"/>
  <c r="E14" i="92"/>
  <c r="C14" i="92"/>
  <c r="N13" i="92"/>
  <c r="N12" i="92"/>
  <c r="E12" i="92"/>
  <c r="N11" i="92"/>
  <c r="E11" i="92"/>
  <c r="N10" i="92"/>
  <c r="E10" i="92"/>
  <c r="N9" i="92"/>
  <c r="E9" i="92"/>
  <c r="N8" i="92"/>
  <c r="E8" i="92"/>
  <c r="E7" i="92" s="1"/>
  <c r="M7" i="92"/>
  <c r="M21" i="92" s="1"/>
  <c r="L7" i="92"/>
  <c r="L21" i="92" s="1"/>
  <c r="K7" i="92"/>
  <c r="K21" i="92" s="1"/>
  <c r="J7" i="92"/>
  <c r="J21" i="92" s="1"/>
  <c r="I7" i="92"/>
  <c r="I21" i="92" s="1"/>
  <c r="H7" i="92"/>
  <c r="H21" i="92" s="1"/>
  <c r="G7" i="92"/>
  <c r="G21" i="92" s="1"/>
  <c r="F7" i="92"/>
  <c r="F21" i="92" s="1"/>
  <c r="C7" i="92"/>
  <c r="N7" i="92" l="1"/>
  <c r="N21" i="92"/>
  <c r="C21" i="92"/>
  <c r="E21" i="92"/>
  <c r="S21" i="90"/>
  <c r="S20" i="90"/>
  <c r="S19" i="90"/>
  <c r="S18" i="90"/>
  <c r="S17" i="90"/>
  <c r="S16" i="90"/>
  <c r="S15" i="90"/>
  <c r="S14" i="90"/>
  <c r="S13" i="90"/>
  <c r="S12" i="90"/>
  <c r="S11" i="90"/>
  <c r="S10" i="90"/>
  <c r="S9" i="90"/>
  <c r="S8" i="90"/>
  <c r="C21" i="88" l="1"/>
  <c r="T21" i="64" l="1"/>
  <c r="U21" i="64"/>
  <c r="S21" i="64"/>
  <c r="C21" i="64"/>
  <c r="G22" i="91"/>
  <c r="F22" i="91"/>
  <c r="E22" i="91"/>
  <c r="D22" i="91"/>
  <c r="C22" i="91"/>
  <c r="H21" i="91"/>
  <c r="H18" i="91"/>
  <c r="H17" i="91"/>
  <c r="H16" i="91"/>
  <c r="H15" i="91"/>
  <c r="H14" i="91"/>
  <c r="H13" i="91"/>
  <c r="H12" i="91"/>
  <c r="H11" i="91"/>
  <c r="H8" i="91"/>
  <c r="H22" i="91" l="1"/>
  <c r="K22" i="90"/>
  <c r="L22" i="90"/>
  <c r="M22" i="90"/>
  <c r="N22" i="90"/>
  <c r="O22" i="90"/>
  <c r="P22" i="90"/>
  <c r="Q22" i="90"/>
  <c r="R22" i="90"/>
  <c r="S22" i="90"/>
  <c r="D21" i="88" l="1"/>
  <c r="E21" i="88"/>
  <c r="C5" i="73" s="1"/>
  <c r="C22" i="90" l="1"/>
  <c r="C12" i="89"/>
  <c r="C6" i="89"/>
  <c r="D22" i="90" l="1"/>
  <c r="E22" i="90"/>
  <c r="F22" i="90"/>
  <c r="G22" i="90"/>
  <c r="H22" i="90"/>
  <c r="I22" i="90"/>
  <c r="J22" i="90"/>
  <c r="C28" i="89"/>
  <c r="C31" i="89"/>
  <c r="C30" i="89" s="1"/>
  <c r="C35" i="89"/>
  <c r="C43" i="89"/>
  <c r="C47" i="89"/>
  <c r="C41" i="89" l="1"/>
  <c r="C8" i="73"/>
  <c r="C13" i="73" s="1"/>
  <c r="C52" i="89"/>
  <c r="C15" i="69" l="1"/>
  <c r="C25" i="69" s="1"/>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C45" i="69" l="1"/>
</calcChain>
</file>

<file path=xl/sharedStrings.xml><?xml version="1.0" encoding="utf-8"?>
<sst xmlns="http://schemas.openxmlformats.org/spreadsheetml/2006/main" count="1156" uniqueCount="763">
  <si>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</si>
  <si>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</si>
  <si>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</si>
  <si>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</si>
  <si>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</si>
  <si>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</si>
  <si>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</si>
  <si>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</si>
  <si>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</si>
  <si>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</si>
  <si>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</si>
  <si>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</si>
  <si>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</si>
  <si>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</si>
  <si>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</si>
  <si>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</si>
  <si>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</si>
  <si>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</si>
  <si>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</si>
  <si>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</si>
  <si>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</si>
  <si>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</si>
  <si>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</si>
  <si>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</si>
  <si>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</si>
  <si>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</si>
  <si>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</si>
  <si>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</si>
  <si>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</si>
  <si>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</si>
  <si>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</si>
  <si>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</si>
  <si>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</si>
  <si>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</si>
  <si>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</si>
  <si>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</si>
  <si>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</si>
  <si>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</si>
  <si>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</si>
  <si>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</si>
  <si>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</si>
  <si>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</si>
  <si>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</si>
  <si>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</si>
  <si>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</si>
  <si>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</si>
  <si>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</si>
  <si>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</si>
  <si>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</si>
  <si>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</si>
  <si>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</si>
  <si>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</si>
  <si>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</si>
  <si>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</si>
  <si>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</si>
  <si>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</si>
  <si>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</si>
  <si>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</si>
  <si>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</si>
  <si>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</si>
  <si>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</si>
  <si>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</si>
  <si>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</si>
  <si>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</si>
  <si>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</si>
  <si>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</si>
  <si>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</si>
  <si>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</si>
  <si>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</si>
  <si>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</si>
  <si>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</si>
  <si>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</si>
  <si>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</si>
  <si>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</si>
  <si>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</si>
  <si>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</si>
  <si>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</si>
  <si>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</si>
  <si>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</si>
  <si>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</si>
  <si>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</si>
  <si>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</si>
  <si>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</si>
  <si>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</si>
  <si>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</si>
  <si>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</si>
  <si>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</si>
  <si>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</si>
  <si>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</si>
  <si>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</si>
  <si>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</si>
  <si>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</si>
  <si>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</si>
  <si>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</si>
  <si>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</si>
  <si>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</si>
  <si>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</si>
  <si>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</si>
  <si>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</si>
  <si>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</si>
  <si>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</si>
  <si>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</si>
  <si>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</si>
  <si>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</si>
  <si>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</si>
  <si>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</si>
  <si>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</si>
  <si>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</si>
  <si>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</si>
  <si>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</si>
  <si>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</si>
  <si>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</si>
  <si>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</si>
  <si>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</si>
  <si>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</si>
  <si>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</si>
  <si>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</si>
  <si>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</si>
  <si>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</si>
  <si>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</si>
  <si>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</si>
  <si>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</si>
  <si>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</si>
  <si>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</si>
  <si>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</si>
  <si>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</si>
  <si>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</si>
  <si>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</si>
  <si>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</si>
  <si>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</si>
  <si>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</si>
  <si>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</si>
  <si>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</si>
  <si>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</si>
  <si>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</si>
  <si>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</si>
  <si>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</si>
  <si>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</si>
  <si>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</si>
  <si>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</si>
  <si>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</si>
  <si>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</si>
  <si>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</si>
  <si>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</si>
  <si>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</si>
  <si>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</si>
  <si>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</si>
  <si>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</si>
  <si>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</si>
  <si>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</si>
  <si>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</si>
  <si>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</si>
  <si>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</si>
  <si>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</si>
  <si>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</si>
  <si>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</si>
  <si>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</si>
  <si>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</si>
  <si>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</si>
  <si>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</si>
  <si>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</si>
  <si>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</si>
  <si>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</si>
  <si>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</si>
  <si>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</si>
  <si>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</si>
  <si>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</si>
  <si>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</si>
  <si>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</si>
  <si>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</si>
  <si>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</si>
  <si>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</si>
  <si>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</si>
  <si>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</si>
  <si>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</si>
  <si>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</si>
  <si>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</si>
  <si>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</si>
  <si>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</si>
  <si>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</si>
  <si>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</si>
  <si>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</si>
  <si>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</si>
  <si>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</si>
  <si>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</si>
  <si>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</si>
  <si>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</si>
  <si>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</si>
  <si>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</si>
  <si>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</si>
  <si>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</si>
  <si>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</si>
  <si>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</si>
  <si>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</si>
  <si>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</si>
  <si>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</si>
  <si>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</si>
  <si>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</si>
  <si>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</si>
  <si>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</si>
  <si>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</si>
  <si>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</si>
  <si>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</si>
  <si>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</si>
  <si>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</si>
  <si>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</si>
  <si>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</si>
  <si>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</si>
  <si>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</si>
  <si>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</si>
  <si>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</si>
  <si>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</si>
  <si>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</si>
  <si>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</si>
  <si>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</si>
  <si>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</si>
  <si>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</si>
  <si>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</si>
  <si>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</si>
  <si>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</si>
  <si>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</si>
  <si>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</si>
  <si>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</si>
  <si>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</si>
  <si>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</si>
  <si>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</si>
  <si>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</si>
  <si>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</si>
  <si>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</si>
  <si>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</si>
  <si>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</si>
  <si>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</si>
  <si>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</si>
  <si>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</si>
  <si>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</si>
  <si>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</si>
  <si>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</si>
  <si>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</si>
  <si>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</si>
  <si>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</si>
  <si>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</si>
  <si>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</si>
  <si>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</si>
  <si>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</si>
  <si>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</si>
  <si>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</si>
  <si>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</si>
  <si>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</si>
  <si>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</si>
  <si>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</si>
  <si>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</si>
  <si>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</si>
  <si>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</si>
  <si>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</si>
  <si>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</si>
  <si>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</si>
  <si>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</si>
  <si>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</si>
  <si>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</si>
  <si>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</si>
  <si>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</si>
  <si>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</si>
  <si>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</si>
  <si>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</si>
  <si>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</si>
  <si>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</si>
  <si>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</si>
  <si>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</si>
  <si>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</si>
  <si>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</si>
  <si>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</si>
  <si>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</si>
  <si>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</si>
  <si>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</si>
  <si>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</si>
  <si>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</si>
  <si>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</si>
  <si>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</si>
  <si>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</si>
  <si>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</si>
  <si>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</si>
  <si>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</si>
  <si>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</si>
  <si>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</si>
  <si>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</si>
  <si>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</si>
  <si>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</si>
  <si>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</si>
  <si>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</si>
  <si>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</si>
  <si>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</si>
  <si>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</si>
  <si>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</si>
  <si>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</si>
  <si>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</si>
  <si>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</si>
  <si>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</si>
  <si>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</si>
  <si>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</si>
  <si>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</si>
  <si>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</si>
  <si>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</si>
  <si>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</si>
  <si>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</si>
  <si>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</si>
  <si>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</si>
  <si>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</si>
  <si>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</si>
  <si>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</si>
  <si>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</si>
  <si>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</si>
  <si>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</si>
  <si>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</si>
  <si>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</si>
  <si>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</si>
  <si>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</si>
  <si>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</si>
  <si>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</si>
  <si>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</si>
  <si>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</si>
  <si>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</si>
  <si>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</si>
  <si>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</si>
  <si>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</si>
  <si>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</si>
  <si>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</si>
  <si>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</si>
  <si>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</si>
  <si>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</si>
  <si>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</si>
  <si>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</si>
  <si>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</si>
  <si>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</si>
  <si>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</si>
  <si>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</si>
  <si>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</si>
  <si>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</si>
  <si>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</si>
  <si>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</si>
  <si>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</si>
  <si>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</si>
  <si>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</si>
  <si>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</si>
  <si>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</si>
  <si>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</si>
  <si>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</si>
  <si>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</si>
  <si>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</si>
  <si>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</si>
  <si>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</si>
  <si>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</si>
  <si>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</si>
  <si>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</si>
  <si>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</si>
  <si>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</si>
  <si>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</si>
  <si>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</si>
  <si>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</si>
  <si>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</si>
  <si>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</si>
  <si>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</si>
  <si>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</si>
  <si>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</si>
  <si>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</si>
  <si>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</si>
  <si>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</si>
  <si>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</si>
  <si>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</si>
  <si>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</si>
  <si>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</si>
  <si>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</si>
  <si>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</si>
  <si>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</si>
  <si>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</si>
  <si>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</si>
  <si>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</si>
  <si>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</si>
  <si>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</si>
  <si>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</si>
  <si>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</si>
  <si>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</si>
  <si>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</si>
  <si>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</si>
  <si>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</si>
  <si>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</si>
  <si>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</si>
  <si>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</si>
  <si>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</si>
  <si>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</si>
  <si>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</si>
  <si>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</si>
  <si>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</si>
  <si>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</si>
  <si>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</si>
  <si>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</si>
  <si>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</si>
  <si>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</si>
  <si>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</si>
  <si>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</si>
  <si>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</si>
  <si>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</si>
  <si>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</si>
  <si>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</si>
  <si>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</si>
  <si>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</si>
  <si>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</si>
  <si>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</si>
  <si>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</si>
  <si>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</si>
  <si>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</si>
  <si>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</si>
  <si>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</si>
  <si>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</si>
  <si>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</si>
  <si>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</si>
  <si>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</si>
  <si>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</si>
  <si>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</si>
  <si>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</si>
  <si>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</si>
  <si>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</si>
  <si>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</si>
  <si>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</si>
  <si>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</si>
  <si>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</si>
  <si>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</si>
  <si>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</si>
  <si>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</si>
  <si>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</si>
  <si>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</si>
  <si>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</si>
  <si>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</si>
  <si>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</si>
  <si>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</si>
  <si>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</si>
  <si>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</si>
  <si>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</si>
  <si>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</si>
  <si>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</si>
  <si>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</si>
  <si>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</si>
  <si>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</si>
  <si>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</si>
  <si>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</si>
  <si>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</si>
  <si>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</si>
  <si>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</si>
  <si>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</si>
  <si>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</si>
  <si>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</si>
  <si>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</si>
  <si>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</si>
  <si>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</si>
  <si>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</si>
  <si>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</si>
  <si>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</si>
  <si>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</si>
  <si>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</si>
  <si>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</si>
  <si>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</si>
  <si>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</si>
  <si>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</si>
  <si>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</si>
  <si>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</si>
  <si>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</si>
  <si>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</si>
  <si>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</si>
  <si>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</si>
  <si>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</si>
  <si>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</si>
  <si>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</si>
  <si>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</si>
  <si>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</si>
  <si>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</si>
  <si>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</si>
  <si>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</si>
  <si>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</si>
  <si>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</si>
  <si>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</si>
  <si>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</si>
  <si>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</si>
  <si>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</si>
  <si>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</si>
  <si>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</si>
  <si>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</si>
  <si>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</si>
  <si>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</si>
  <si>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</si>
  <si>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</si>
  <si>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</si>
  <si>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</si>
  <si>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</si>
  <si>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</si>
  <si>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</si>
  <si>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</si>
  <si>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</si>
  <si>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</si>
  <si>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</si>
  <si>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</si>
  <si>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</si>
  <si>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</si>
  <si>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</si>
  <si>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</si>
  <si>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</si>
  <si>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</si>
  <si>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</si>
  <si>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</si>
  <si>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</si>
  <si>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</si>
  <si>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</si>
  <si>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</si>
  <si>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</si>
  <si>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</si>
  <si>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</si>
  <si>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</si>
  <si>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</si>
  <si>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</si>
  <si>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</si>
  <si>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</si>
  <si>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</si>
  <si>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</si>
  <si>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</si>
  <si>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</si>
  <si>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</si>
  <si>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</si>
  <si>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</si>
  <si>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</si>
  <si>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</si>
  <si>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</si>
  <si>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</si>
  <si>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</si>
  <si>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</si>
  <si>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</si>
  <si>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</si>
  <si>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</si>
  <si>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</si>
  <si>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</si>
  <si>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</si>
  <si>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</si>
  <si>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</si>
  <si>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</si>
  <si>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</si>
  <si>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</si>
  <si>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</si>
  <si>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</si>
  <si>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</si>
  <si>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</si>
  <si>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</si>
  <si>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</si>
  <si>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</si>
  <si>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</si>
  <si>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</si>
  <si>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</si>
  <si>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</si>
  <si>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</si>
  <si>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</si>
  <si>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</si>
  <si>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</si>
  <si>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</si>
  <si>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</si>
  <si>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</si>
  <si>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</si>
  <si>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</si>
  <si>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</si>
  <si>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</si>
  <si>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</si>
  <si>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</si>
  <si>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</si>
  <si>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</si>
  <si>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</si>
  <si>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</si>
  <si>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</si>
  <si>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</si>
  <si>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</si>
  <si>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</si>
  <si>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</si>
  <si>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</si>
  <si>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</si>
  <si>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</si>
  <si>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</si>
  <si>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</si>
  <si>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</si>
  <si>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</si>
  <si>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</si>
  <si>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</si>
  <si>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</si>
  <si>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</si>
  <si>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</si>
  <si>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</si>
  <si>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</si>
  <si>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</si>
  <si>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</si>
  <si>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</si>
  <si>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</si>
  <si>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</si>
  <si>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</si>
  <si>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</si>
  <si>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</si>
  <si>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</si>
  <si>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</si>
  <si>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</si>
  <si>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</si>
  <si>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</si>
  <si>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</si>
  <si>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</si>
  <si>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</si>
  <si>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</si>
  <si>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</si>
  <si>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</si>
  <si>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</si>
  <si>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</si>
  <si>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</si>
  <si>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</si>
  <si>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</si>
  <si>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</si>
  <si>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</si>
  <si>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</si>
  <si>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</si>
  <si>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</si>
  <si>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</si>
  <si>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</si>
  <si>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</si>
  <si>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</si>
  <si>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</si>
  <si>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</si>
  <si>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</si>
  <si>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</si>
  <si>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</si>
  <si>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</si>
  <si>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</si>
  <si>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</si>
  <si>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</si>
  <si>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</si>
  <si>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</si>
  <si>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</si>
  <si>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</si>
  <si>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</si>
  <si>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</si>
  <si>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</si>
  <si>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</si>
  <si>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</si>
  <si>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</si>
  <si>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</si>
  <si>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</si>
  <si>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</si>
  <si>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</si>
  <si>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</si>
  <si>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</si>
  <si>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</si>
  <si>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</si>
  <si>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</si>
  <si>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</si>
  <si>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</si>
  <si>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</si>
  <si>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</si>
  <si>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</si>
  <si>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</si>
  <si>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</si>
  <si>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</si>
  <si>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</si>
  <si>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</si>
  <si>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</si>
  <si>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</si>
  <si>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</si>
  <si>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</si>
  <si>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</si>
  <si>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</si>
  <si>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</si>
  <si>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</si>
  <si>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</si>
  <si>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</si>
  <si>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</si>
  <si>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</si>
  <si>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</si>
  <si>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</si>
  <si>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</si>
  <si>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</si>
  <si>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</si>
  <si>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</si>
  <si>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</si>
  <si>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</si>
  <si>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</si>
  <si>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</si>
  <si>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</si>
  <si>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</si>
  <si>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</si>
  <si>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</si>
  <si>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</si>
  <si>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</si>
  <si>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</si>
  <si>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</si>
  <si>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</si>
  <si>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</si>
  <si>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</si>
  <si>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</si>
  <si>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</si>
  <si>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</si>
  <si>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</si>
  <si>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</si>
  <si>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</si>
  <si>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</si>
  <si>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</si>
  <si>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</si>
  <si>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</si>
  <si>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</si>
  <si>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</si>
  <si>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</si>
  <si>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</si>
  <si>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</si>
  <si>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</si>
  <si>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</si>
  <si>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</si>
  <si>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</si>
  <si>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</si>
  <si>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</si>
  <si>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</si>
  <si>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</si>
  <si>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</si>
  <si>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</si>
  <si>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</si>
  <si>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</si>
  <si>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</si>
  <si>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</si>
  <si>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</si>
  <si>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</si>
  <si>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</si>
  <si>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</si>
  <si>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</si>
  <si>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</si>
  <si>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</si>
  <si>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</si>
  <si>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</si>
  <si>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</si>
  <si>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</si>
  <si>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</si>
  <si>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</si>
  <si>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</si>
  <si>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</si>
  <si>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</si>
  <si>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</si>
  <si>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JSC "Liberty Bank"</t>
  </si>
  <si>
    <t>Irakli Otar Rukhadze</t>
  </si>
  <si>
    <t>Vasil Khodeli</t>
  </si>
  <si>
    <t>www.libertybank.ge</t>
  </si>
  <si>
    <t>Chairman</t>
  </si>
  <si>
    <t>Mamuka Tsereteli</t>
  </si>
  <si>
    <t>Independent member</t>
  </si>
  <si>
    <t>Murtaz Kikoria</t>
  </si>
  <si>
    <t>Magda Magradze</t>
  </si>
  <si>
    <t>Beka Gogichaishvili</t>
  </si>
  <si>
    <t>Non-independent member</t>
  </si>
  <si>
    <t>CEO</t>
  </si>
  <si>
    <t>Vakhtang Babunashvili</t>
  </si>
  <si>
    <t>Chief Financial Officer, Deputy CEO</t>
  </si>
  <si>
    <t>David Abashidze</t>
  </si>
  <si>
    <t>Risk Director, Deputy CEO</t>
  </si>
  <si>
    <t>Georgian Financial Group B.V.</t>
  </si>
  <si>
    <t>JSC "GALT &amp; TAGGART" (Nominal owner)</t>
  </si>
  <si>
    <t>JSC "Heritage Securities" (Nominal owner)</t>
  </si>
  <si>
    <t>Other shareholders</t>
  </si>
  <si>
    <t xml:space="preserve">Benjamin Albert Marson </t>
  </si>
  <si>
    <t>Igor Alexeev</t>
  </si>
  <si>
    <t>nmf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</si>
</sst>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 numFmtId="195" formatCode="#,##0.0"/>
  </numFmts>
  <fonts count="139">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sz val="10"/>
      <color theme="1"/>
      <name val="Sylfaen"/>
      <family val="1"/>
      <charset val="204"/>
    </font>
    <font>
      <u/>
      <sz val="10"/>
      <color indexed="12"/>
      <name val="Sylfaen"/>
      <family val="1"/>
      <charset val="204"/>
    </font>
    <font>
      <sz val="10"/>
      <name val="Calibri"/>
      <family val="2"/>
      <charset val="204"/>
      <scheme val="minor"/>
    </font>
    <font>
      <sz val="10"/>
      <color theme="1"/>
      <name val="Calibri"/>
      <family val="2"/>
      <charset val="204"/>
      <scheme val="minor"/>
    </font>
    <font>
      <sz val="10"/>
      <color rgb="FF333333"/>
      <name val="Calibri"/>
      <family val="2"/>
      <charset val="204"/>
      <scheme val="minor"/>
    </font>
    <font>
      <b/>
      <sz val="10"/>
      <name val="Calibri"/>
      <family val="2"/>
      <charset val="204"/>
      <scheme val="minor"/>
    </font>
    <font>
      <sz val="10"/>
      <name val="Sylfaen"/>
      <family val="1"/>
      <charset val="204"/>
    </font>
    <font>
      <sz val="10"/>
      <color theme="1"/>
      <name val="Arial"/>
      <family val="2"/>
      <charset val="204"/>
    </font>
    <font>
      <i/>
      <sz val="10"/>
      <color theme="1"/>
      <name val="Arial"/>
      <family val="2"/>
      <charset val="204"/>
    </font>
    <font>
      <b/>
      <sz val="9"/>
      <name val="Sylfaen"/>
      <family val="1"/>
      <charset val="204"/>
    </font>
    <font>
      <sz val="9"/>
      <color theme="1"/>
      <name val="Sylfaen"/>
      <family val="1"/>
      <charset val="204"/>
    </font>
    <font>
      <b/>
      <sz val="9"/>
      <color theme="1"/>
      <name val="Sylfaen"/>
      <family val="1"/>
      <charset val="204"/>
    </font>
    <font>
      <sz val="9"/>
      <name val="Sylfaen"/>
      <family val="1"/>
      <charset val="204"/>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3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medium">
        <color indexed="64"/>
      </right>
      <top/>
      <bottom style="thin">
        <color indexed="64"/>
      </bottom>
      <diagonal/>
    </border>
    <border>
      <left/>
      <right/>
      <top style="thin">
        <color auto="1"/>
      </top>
      <bottom/>
      <diagonal/>
    </border>
    <border>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
      <left/>
      <right style="thin">
        <color indexed="64"/>
      </right>
      <top style="thin">
        <color indexed="64"/>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802">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0" fontId="2" fillId="0" borderId="24" xfId="0" applyFont="1" applyFill="1" applyBorder="1" applyAlignment="1" applyProtection="1">
      <alignment horizontal="left" indent="1"/>
    </xf>
    <xf numFmtId="0" fontId="45" fillId="0" borderId="75" xfId="0" applyFont="1" applyFill="1" applyBorder="1" applyAlignment="1" applyProtection="1"/>
    <xf numFmtId="0" fontId="87" fillId="0" borderId="0" xfId="0" applyFont="1" applyAlignment="1">
      <alignment vertical="center"/>
    </xf>
    <xf numFmtId="0" fontId="88"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2"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4" xfId="0" applyFont="1" applyFill="1" applyBorder="1" applyAlignment="1">
      <alignment horizontal="left" vertical="center" indent="1"/>
    </xf>
    <xf numFmtId="0" fontId="45" fillId="0" borderId="25" xfId="0" applyFont="1" applyFill="1" applyBorder="1" applyAlignment="1"/>
    <xf numFmtId="0" fontId="88"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7" fillId="0" borderId="13" xfId="0" applyNumberFormat="1" applyFont="1" applyBorder="1" applyAlignment="1">
      <alignment vertical="center"/>
    </xf>
    <xf numFmtId="167" fontId="87" fillId="0" borderId="65" xfId="0" applyNumberFormat="1" applyFont="1" applyBorder="1" applyAlignment="1">
      <alignment horizontal="center"/>
    </xf>
    <xf numFmtId="167" fontId="91" fillId="0" borderId="0" xfId="0" applyNumberFormat="1" applyFont="1" applyBorder="1" applyAlignment="1">
      <alignment horizontal="center"/>
    </xf>
    <xf numFmtId="193" fontId="84" fillId="36" borderId="13" xfId="0" applyNumberFormat="1" applyFont="1" applyFill="1" applyBorder="1" applyAlignment="1">
      <alignment vertical="center"/>
    </xf>
    <xf numFmtId="0" fontId="87"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89" fillId="0" borderId="0" xfId="0" applyNumberFormat="1" applyFont="1" applyFill="1" applyBorder="1" applyAlignment="1">
      <alignment horizontal="center"/>
    </xf>
    <xf numFmtId="193" fontId="84" fillId="0" borderId="17" xfId="0" applyNumberFormat="1" applyFont="1" applyBorder="1" applyAlignment="1">
      <alignment vertical="center"/>
    </xf>
    <xf numFmtId="167" fontId="84" fillId="0" borderId="64" xfId="0" applyNumberFormat="1" applyFont="1" applyBorder="1" applyAlignment="1">
      <alignment horizontal="center"/>
    </xf>
    <xf numFmtId="0" fontId="87" fillId="0" borderId="12" xfId="0" applyFont="1" applyBorder="1" applyAlignment="1">
      <alignment horizontal="right" wrapText="1"/>
    </xf>
    <xf numFmtId="193" fontId="87" fillId="0" borderId="14" xfId="0" applyNumberFormat="1" applyFont="1" applyBorder="1" applyAlignment="1">
      <alignment vertical="center"/>
    </xf>
    <xf numFmtId="167" fontId="84" fillId="0" borderId="69" xfId="0" applyNumberFormat="1" applyFont="1" applyBorder="1" applyAlignment="1">
      <alignment horizont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8"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0" borderId="3" xfId="13" applyFont="1" applyFill="1" applyBorder="1" applyAlignment="1" applyProtection="1">
      <alignment horizontal="center" vertical="center" wrapText="1"/>
      <protection locked="0"/>
    </xf>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87" fillId="0" borderId="11" xfId="0" applyFont="1" applyFill="1" applyBorder="1" applyAlignment="1">
      <alignment horizontal="right"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6" fillId="0" borderId="10" xfId="0" applyNumberFormat="1" applyFont="1" applyFill="1" applyBorder="1" applyAlignment="1">
      <alignment horizontal="left" vertical="center" wrapText="1"/>
    </xf>
    <xf numFmtId="0" fontId="95"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70" xfId="0" applyFont="1" applyBorder="1"/>
    <xf numFmtId="0" fontId="3" fillId="0" borderId="0" xfId="0" applyFont="1"/>
    <xf numFmtId="193" fontId="3" fillId="36" borderId="25" xfId="0" applyNumberFormat="1" applyFont="1" applyFill="1" applyBorder="1"/>
    <xf numFmtId="9" fontId="3" fillId="36" borderId="26" xfId="20962" applyFont="1" applyFill="1" applyBorder="1"/>
    <xf numFmtId="0" fontId="86" fillId="0" borderId="0" xfId="0" applyFont="1" applyFill="1" applyBorder="1" applyAlignment="1">
      <alignment horizontal="center" wrapText="1"/>
    </xf>
    <xf numFmtId="0" fontId="84" fillId="0" borderId="0" xfId="0" applyFont="1" applyFill="1" applyBorder="1" applyAlignment="1">
      <alignment vertical="center" wrapText="1"/>
    </xf>
    <xf numFmtId="0" fontId="84" fillId="0" borderId="76"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2"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84" xfId="0" applyFont="1" applyFill="1" applyBorder="1" applyAlignment="1">
      <alignment horizontal="left"/>
    </xf>
    <xf numFmtId="0" fontId="4" fillId="3" borderId="87" xfId="0" applyFont="1" applyFill="1" applyBorder="1" applyAlignment="1">
      <alignment vertical="center"/>
    </xf>
    <xf numFmtId="0" fontId="3" fillId="3" borderId="88" xfId="0" applyFont="1" applyFill="1" applyBorder="1" applyAlignment="1">
      <alignment vertical="center"/>
    </xf>
    <xf numFmtId="0" fontId="3" fillId="0" borderId="74" xfId="0" applyFont="1" applyFill="1" applyBorder="1" applyAlignment="1">
      <alignment horizontal="center" vertical="center"/>
    </xf>
    <xf numFmtId="0" fontId="3" fillId="0" borderId="7" xfId="0" applyFont="1" applyFill="1" applyBorder="1" applyAlignment="1">
      <alignment vertical="center"/>
    </xf>
    <xf numFmtId="0" fontId="3" fillId="0" borderId="21" xfId="0" applyFont="1" applyFill="1" applyBorder="1" applyAlignment="1">
      <alignment horizontal="center"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70"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169" fontId="9" fillId="37" borderId="27" xfId="20" applyBorder="1"/>
    <xf numFmtId="169" fontId="9" fillId="37" borderId="91" xfId="20" applyBorder="1"/>
    <xf numFmtId="169" fontId="9" fillId="37" borderId="28" xfId="20" applyBorder="1"/>
    <xf numFmtId="0" fontId="3" fillId="0" borderId="93" xfId="0" applyFont="1" applyFill="1" applyBorder="1" applyAlignment="1">
      <alignment horizontal="center" vertical="center"/>
    </xf>
    <xf numFmtId="0" fontId="3" fillId="0" borderId="94"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5" xfId="0" applyFont="1" applyFill="1" applyBorder="1" applyAlignment="1">
      <alignment horizontal="center" vertical="center" wrapText="1"/>
    </xf>
    <xf numFmtId="0" fontId="86" fillId="0" borderId="86" xfId="0" applyFont="1" applyFill="1" applyBorder="1" applyAlignment="1">
      <alignment horizontal="center" vertical="center" wrapText="1"/>
    </xf>
    <xf numFmtId="0" fontId="84" fillId="0" borderId="85" xfId="0" applyFont="1" applyFill="1" applyBorder="1"/>
    <xf numFmtId="0" fontId="84" fillId="0" borderId="85" xfId="0" applyFont="1" applyFill="1" applyBorder="1" applyAlignment="1">
      <alignment horizontal="left" indent="1"/>
    </xf>
    <xf numFmtId="0" fontId="87" fillId="0" borderId="85" xfId="0" applyFont="1" applyFill="1" applyBorder="1" applyAlignment="1">
      <alignment horizontal="left" indent="1"/>
    </xf>
    <xf numFmtId="193" fontId="86" fillId="36" borderId="26" xfId="0" applyNumberFormat="1" applyFont="1" applyFill="1" applyBorder="1" applyAlignment="1">
      <alignment horizontal="center" vertical="center"/>
    </xf>
    <xf numFmtId="0" fontId="94"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6"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0"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4" xfId="5" applyNumberFormat="1" applyFont="1" applyFill="1" applyBorder="1" applyAlignment="1" applyProtection="1">
      <alignment horizontal="left" vertical="center"/>
      <protection locked="0"/>
    </xf>
    <xf numFmtId="0" fontId="102" fillId="0" borderId="25" xfId="9" applyFont="1" applyFill="1" applyBorder="1" applyAlignment="1" applyProtection="1">
      <alignment horizontal="left" vertical="center" wrapText="1"/>
      <protection locked="0"/>
    </xf>
    <xf numFmtId="0" fontId="84" fillId="0" borderId="85" xfId="0" applyFont="1" applyBorder="1" applyAlignment="1">
      <alignment vertical="center" wrapText="1"/>
    </xf>
    <xf numFmtId="14" fontId="2" fillId="3" borderId="85" xfId="8" quotePrefix="1" applyNumberFormat="1" applyFont="1" applyFill="1" applyBorder="1" applyAlignment="1" applyProtection="1">
      <alignment horizontal="left"/>
      <protection locked="0"/>
    </xf>
    <xf numFmtId="3" fontId="103" fillId="36" borderId="25" xfId="0" applyNumberFormat="1" applyFont="1" applyFill="1" applyBorder="1" applyAlignment="1">
      <alignment vertical="center" wrapText="1"/>
    </xf>
    <xf numFmtId="0" fontId="6" fillId="0" borderId="85" xfId="17" applyFill="1" applyBorder="1" applyAlignment="1" applyProtection="1"/>
    <xf numFmtId="49" fontId="84" fillId="0" borderId="85"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1" xfId="20964" applyFont="1" applyFill="1" applyBorder="1" applyAlignment="1">
      <alignment vertical="center"/>
    </xf>
    <xf numFmtId="0" fontId="45" fillId="77" borderId="102" xfId="20964" applyFont="1" applyFill="1" applyBorder="1" applyAlignment="1">
      <alignment vertical="center"/>
    </xf>
    <xf numFmtId="0" fontId="45" fillId="77" borderId="99" xfId="20964" applyFont="1" applyFill="1" applyBorder="1" applyAlignment="1">
      <alignment vertical="center"/>
    </xf>
    <xf numFmtId="0" fontId="105" fillId="70" borderId="98" xfId="20964" applyFont="1" applyFill="1" applyBorder="1" applyAlignment="1">
      <alignment horizontal="center" vertical="center"/>
    </xf>
    <xf numFmtId="0" fontId="105" fillId="70" borderId="99" xfId="20964" applyFont="1" applyFill="1" applyBorder="1" applyAlignment="1">
      <alignment horizontal="left" vertical="center" wrapText="1"/>
    </xf>
    <xf numFmtId="164" fontId="105" fillId="0" borderId="100" xfId="7" applyNumberFormat="1" applyFont="1" applyFill="1" applyBorder="1" applyAlignment="1" applyProtection="1">
      <alignment horizontal="right" vertical="center"/>
      <protection locked="0"/>
    </xf>
    <xf numFmtId="0" fontId="104" fillId="78" borderId="100" xfId="20964" applyFont="1" applyFill="1" applyBorder="1" applyAlignment="1">
      <alignment horizontal="center" vertical="center"/>
    </xf>
    <xf numFmtId="0" fontId="104" fillId="78" borderId="102" xfId="20964" applyFont="1" applyFill="1" applyBorder="1" applyAlignment="1">
      <alignment vertical="top" wrapText="1"/>
    </xf>
    <xf numFmtId="164" fontId="45" fillId="77" borderId="99" xfId="7" applyNumberFormat="1" applyFont="1" applyFill="1" applyBorder="1" applyAlignment="1">
      <alignment horizontal="right" vertical="center"/>
    </xf>
    <xf numFmtId="0" fontId="106" fillId="70" borderId="98" xfId="20964" applyFont="1" applyFill="1" applyBorder="1" applyAlignment="1">
      <alignment horizontal="center" vertical="center"/>
    </xf>
    <xf numFmtId="0" fontId="105" fillId="70" borderId="102" xfId="20964" applyFont="1" applyFill="1" applyBorder="1" applyAlignment="1">
      <alignment vertical="center" wrapText="1"/>
    </xf>
    <xf numFmtId="0" fontId="105" fillId="70" borderId="99" xfId="20964" applyFont="1" applyFill="1" applyBorder="1" applyAlignment="1">
      <alignment horizontal="left" vertical="center"/>
    </xf>
    <xf numFmtId="0" fontId="106" fillId="3" borderId="98" xfId="20964" applyFont="1" applyFill="1" applyBorder="1" applyAlignment="1">
      <alignment horizontal="center" vertical="center"/>
    </xf>
    <xf numFmtId="0" fontId="105" fillId="3" borderId="99" xfId="20964" applyFont="1" applyFill="1" applyBorder="1" applyAlignment="1">
      <alignment horizontal="left" vertical="center"/>
    </xf>
    <xf numFmtId="0" fontId="106" fillId="0" borderId="98" xfId="20964" applyFont="1" applyFill="1" applyBorder="1" applyAlignment="1">
      <alignment horizontal="center" vertical="center"/>
    </xf>
    <xf numFmtId="0" fontId="105" fillId="0" borderId="99" xfId="20964" applyFont="1" applyFill="1" applyBorder="1" applyAlignment="1">
      <alignment horizontal="left" vertical="center"/>
    </xf>
    <xf numFmtId="0" fontId="107" fillId="78" borderId="100" xfId="20964" applyFont="1" applyFill="1" applyBorder="1" applyAlignment="1">
      <alignment horizontal="center" vertical="center"/>
    </xf>
    <xf numFmtId="0" fontId="104" fillId="78" borderId="102" xfId="20964" applyFont="1" applyFill="1" applyBorder="1" applyAlignment="1">
      <alignment vertical="center"/>
    </xf>
    <xf numFmtId="164" fontId="105" fillId="78" borderId="100" xfId="7" applyNumberFormat="1" applyFont="1" applyFill="1" applyBorder="1" applyAlignment="1" applyProtection="1">
      <alignment horizontal="right" vertical="center"/>
      <protection locked="0"/>
    </xf>
    <xf numFmtId="0" fontId="104" fillId="77" borderId="101" xfId="20964" applyFont="1" applyFill="1" applyBorder="1" applyAlignment="1">
      <alignment vertical="center"/>
    </xf>
    <xf numFmtId="0" fontId="104" fillId="77" borderId="102" xfId="20964" applyFont="1" applyFill="1" applyBorder="1" applyAlignment="1">
      <alignment vertical="center"/>
    </xf>
    <xf numFmtId="164" fontId="104" fillId="77" borderId="99" xfId="7" applyNumberFormat="1" applyFont="1" applyFill="1" applyBorder="1" applyAlignment="1">
      <alignment horizontal="right" vertical="center"/>
    </xf>
    <xf numFmtId="0" fontId="109" fillId="3" borderId="98" xfId="20964" applyFont="1" applyFill="1" applyBorder="1" applyAlignment="1">
      <alignment horizontal="center" vertical="center"/>
    </xf>
    <xf numFmtId="0" fontId="110" fillId="78" borderId="100" xfId="20964" applyFont="1" applyFill="1" applyBorder="1" applyAlignment="1">
      <alignment horizontal="center" vertical="center"/>
    </xf>
    <xf numFmtId="0" fontId="45" fillId="78" borderId="102" xfId="20964" applyFont="1" applyFill="1" applyBorder="1" applyAlignment="1">
      <alignment vertical="center"/>
    </xf>
    <xf numFmtId="0" fontId="109" fillId="70" borderId="98" xfId="20964" applyFont="1" applyFill="1" applyBorder="1" applyAlignment="1">
      <alignment horizontal="center" vertical="center"/>
    </xf>
    <xf numFmtId="164" fontId="105" fillId="3" borderId="100" xfId="7" applyNumberFormat="1" applyFont="1" applyFill="1" applyBorder="1" applyAlignment="1" applyProtection="1">
      <alignment horizontal="right" vertical="center"/>
      <protection locked="0"/>
    </xf>
    <xf numFmtId="0" fontId="110" fillId="3" borderId="100" xfId="20964" applyFont="1" applyFill="1" applyBorder="1" applyAlignment="1">
      <alignment horizontal="center" vertical="center"/>
    </xf>
    <xf numFmtId="0" fontId="45" fillId="3" borderId="102" xfId="20964" applyFont="1" applyFill="1" applyBorder="1" applyAlignment="1">
      <alignment vertical="center"/>
    </xf>
    <xf numFmtId="0" fontId="106" fillId="70" borderId="100" xfId="20964" applyFont="1" applyFill="1" applyBorder="1" applyAlignment="1">
      <alignment horizontal="center" vertical="center"/>
    </xf>
    <xf numFmtId="0" fontId="19" fillId="70" borderId="100" xfId="20964" applyFont="1" applyFill="1" applyBorder="1" applyAlignment="1">
      <alignment horizontal="center" vertical="center"/>
    </xf>
    <xf numFmtId="0" fontId="100" fillId="0" borderId="100" xfId="0" applyFont="1" applyFill="1" applyBorder="1" applyAlignment="1">
      <alignment horizontal="left" vertical="center" wrapText="1"/>
    </xf>
    <xf numFmtId="10" fontId="96" fillId="0" borderId="100" xfId="20962" applyNumberFormat="1" applyFont="1" applyFill="1" applyBorder="1" applyAlignment="1">
      <alignment horizontal="left" vertical="center" wrapText="1"/>
    </xf>
    <xf numFmtId="10" fontId="3" fillId="0" borderId="100" xfId="20962" applyNumberFormat="1" applyFont="1" applyFill="1" applyBorder="1" applyAlignment="1">
      <alignment horizontal="left" vertical="center" wrapText="1"/>
    </xf>
    <xf numFmtId="10" fontId="4" fillId="36" borderId="100" xfId="0" applyNumberFormat="1" applyFont="1" applyFill="1" applyBorder="1" applyAlignment="1">
      <alignment horizontal="left" vertical="center" wrapText="1"/>
    </xf>
    <xf numFmtId="10" fontId="100" fillId="0" borderId="100" xfId="20962" applyNumberFormat="1" applyFont="1" applyFill="1" applyBorder="1" applyAlignment="1">
      <alignment horizontal="left" vertical="center" wrapText="1"/>
    </xf>
    <xf numFmtId="10" fontId="4" fillId="36" borderId="100" xfId="20962" applyNumberFormat="1" applyFont="1" applyFill="1" applyBorder="1" applyAlignment="1">
      <alignment horizontal="left" vertical="center" wrapText="1"/>
    </xf>
    <xf numFmtId="10" fontId="4" fillId="36" borderId="100" xfId="0" applyNumberFormat="1" applyFont="1" applyFill="1" applyBorder="1" applyAlignment="1">
      <alignment horizontal="center" vertical="center" wrapText="1"/>
    </xf>
    <xf numFmtId="10" fontId="102" fillId="0" borderId="25" xfId="20962" applyNumberFormat="1" applyFont="1" applyFill="1" applyBorder="1" applyAlignment="1" applyProtection="1">
      <alignment horizontal="left" vertical="center"/>
    </xf>
    <xf numFmtId="0" fontId="4" fillId="36" borderId="100" xfId="0" applyFont="1" applyFill="1" applyBorder="1" applyAlignment="1">
      <alignment horizontal="left" vertical="center" wrapText="1"/>
    </xf>
    <xf numFmtId="0" fontId="3" fillId="0" borderId="100" xfId="0" applyFont="1" applyFill="1" applyBorder="1" applyAlignment="1">
      <alignment horizontal="left" vertical="center" wrapText="1"/>
    </xf>
    <xf numFmtId="10" fontId="4" fillId="36" borderId="86" xfId="0" applyNumberFormat="1" applyFont="1" applyFill="1" applyBorder="1" applyAlignment="1">
      <alignment horizontal="left" vertical="center" wrapText="1"/>
    </xf>
    <xf numFmtId="10" fontId="4" fillId="36" borderId="86" xfId="20962" applyNumberFormat="1" applyFont="1" applyFill="1" applyBorder="1" applyAlignment="1">
      <alignment horizontal="left" vertical="center" wrapText="1"/>
    </xf>
    <xf numFmtId="0" fontId="4" fillId="36" borderId="86" xfId="0" applyFont="1" applyFill="1" applyBorder="1" applyAlignment="1">
      <alignment horizontal="center" vertical="center" wrapText="1"/>
    </xf>
    <xf numFmtId="0" fontId="4" fillId="36" borderId="87" xfId="0" applyFont="1" applyFill="1" applyBorder="1" applyAlignment="1">
      <alignment vertical="center" wrapText="1"/>
    </xf>
    <xf numFmtId="0" fontId="4" fillId="36" borderId="99"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0" xfId="0" applyFont="1" applyBorder="1"/>
    <xf numFmtId="0" fontId="6" fillId="0" borderId="100" xfId="17" applyFill="1" applyBorder="1" applyAlignment="1" applyProtection="1">
      <alignment horizontal="left" vertical="center"/>
    </xf>
    <xf numFmtId="0" fontId="6" fillId="0" borderId="100" xfId="17" applyBorder="1" applyAlignment="1" applyProtection="1"/>
    <xf numFmtId="0" fontId="84" fillId="0" borderId="100" xfId="0" applyFont="1" applyFill="1" applyBorder="1"/>
    <xf numFmtId="0" fontId="6" fillId="0" borderId="100" xfId="17" applyFill="1" applyBorder="1" applyAlignment="1" applyProtection="1">
      <alignment horizontal="left" vertical="center" wrapText="1"/>
    </xf>
    <xf numFmtId="0" fontId="6" fillId="0" borderId="100"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3" fontId="103" fillId="36" borderId="27" xfId="0" applyNumberFormat="1" applyFont="1" applyFill="1" applyBorder="1" applyAlignment="1">
      <alignment vertical="center" wrapText="1"/>
    </xf>
    <xf numFmtId="3" fontId="103" fillId="36" borderId="88" xfId="0" applyNumberFormat="1" applyFont="1" applyFill="1" applyBorder="1" applyAlignment="1">
      <alignment vertical="center" wrapText="1"/>
    </xf>
    <xf numFmtId="3" fontId="103" fillId="0" borderId="88" xfId="0" applyNumberFormat="1" applyFont="1" applyBorder="1" applyAlignment="1">
      <alignment vertical="center" wrapText="1"/>
    </xf>
    <xf numFmtId="3" fontId="103" fillId="0" borderId="88" xfId="0" applyNumberFormat="1" applyFont="1" applyFill="1" applyBorder="1" applyAlignment="1">
      <alignment vertical="center" wrapText="1"/>
    </xf>
    <xf numFmtId="3" fontId="103" fillId="36" borderId="42" xfId="0" applyNumberFormat="1" applyFont="1" applyFill="1" applyBorder="1" applyAlignment="1">
      <alignment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14" fontId="2" fillId="0" borderId="0" xfId="0" applyNumberFormat="1" applyFont="1"/>
    <xf numFmtId="169" fontId="2" fillId="37" borderId="0" xfId="20" applyFont="1" applyBorder="1"/>
    <xf numFmtId="169" fontId="2" fillId="37" borderId="97"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03" xfId="0" applyFont="1" applyFill="1" applyBorder="1" applyAlignment="1">
      <alignment wrapText="1"/>
    </xf>
    <xf numFmtId="0" fontId="3" fillId="3" borderId="104" xfId="0" applyFont="1" applyFill="1" applyBorder="1"/>
    <xf numFmtId="0" fontId="4" fillId="3" borderId="81" xfId="0" applyFont="1" applyFill="1" applyBorder="1" applyAlignment="1">
      <alignment horizontal="center" wrapText="1"/>
    </xf>
    <xf numFmtId="0" fontId="3" fillId="0" borderId="100" xfId="0" applyFont="1" applyFill="1" applyBorder="1" applyAlignment="1">
      <alignment horizontal="center"/>
    </xf>
    <xf numFmtId="0" fontId="3" fillId="0" borderId="100" xfId="0" applyFont="1" applyBorder="1" applyAlignment="1">
      <alignment horizontal="center"/>
    </xf>
    <xf numFmtId="0" fontId="3" fillId="3" borderId="70"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97" xfId="0" applyFont="1" applyFill="1" applyBorder="1" applyAlignment="1">
      <alignment horizontal="center" vertical="center" wrapText="1"/>
    </xf>
    <xf numFmtId="0" fontId="3" fillId="0" borderId="21" xfId="0" applyFont="1" applyBorder="1"/>
    <xf numFmtId="0" fontId="3" fillId="0" borderId="100" xfId="0" applyFont="1" applyBorder="1" applyAlignment="1">
      <alignment wrapText="1"/>
    </xf>
    <xf numFmtId="164" fontId="3" fillId="0" borderId="86" xfId="7" applyNumberFormat="1" applyFont="1" applyBorder="1"/>
    <xf numFmtId="0" fontId="99" fillId="0" borderId="100" xfId="0" applyFont="1" applyBorder="1" applyAlignment="1">
      <alignment horizontal="left" wrapText="1" indent="2"/>
    </xf>
    <xf numFmtId="0" fontId="4" fillId="0" borderId="21" xfId="0" applyFont="1" applyBorder="1"/>
    <xf numFmtId="0" fontId="4" fillId="0" borderId="100" xfId="0" applyFont="1" applyBorder="1" applyAlignment="1">
      <alignment wrapText="1"/>
    </xf>
    <xf numFmtId="164" fontId="4" fillId="0" borderId="86" xfId="7" applyNumberFormat="1" applyFont="1" applyBorder="1"/>
    <xf numFmtId="0" fontId="111" fillId="3" borderId="70"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7" xfId="7" applyNumberFormat="1" applyFont="1" applyFill="1" applyBorder="1"/>
    <xf numFmtId="0" fontId="99" fillId="0" borderId="100"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97"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0" xfId="0" applyFont="1" applyFill="1" applyBorder="1" applyAlignment="1">
      <alignment horizontal="right" vertical="center"/>
    </xf>
    <xf numFmtId="0" fontId="2" fillId="0" borderId="98" xfId="0" applyFont="1" applyBorder="1" applyAlignment="1">
      <alignment vertical="center" wrapText="1"/>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7" fillId="0" borderId="115" xfId="13" applyFont="1" applyFill="1" applyBorder="1" applyAlignment="1" applyProtection="1">
      <alignment horizontal="left" vertical="center" wrapText="1"/>
      <protection locked="0"/>
    </xf>
    <xf numFmtId="49" fontId="117" fillId="0" borderId="115" xfId="5" applyNumberFormat="1" applyFont="1" applyFill="1" applyBorder="1" applyAlignment="1" applyProtection="1">
      <alignment horizontal="right" vertical="center"/>
      <protection locked="0"/>
    </xf>
    <xf numFmtId="49" fontId="118" fillId="0" borderId="115" xfId="5" applyNumberFormat="1" applyFont="1" applyFill="1" applyBorder="1" applyAlignment="1" applyProtection="1">
      <alignment horizontal="right" vertical="center"/>
      <protection locked="0"/>
    </xf>
    <xf numFmtId="0" fontId="113" fillId="0" borderId="115" xfId="0" applyFont="1" applyFill="1" applyBorder="1"/>
    <xf numFmtId="166" fontId="112" fillId="0" borderId="115" xfId="20965" applyFont="1" applyFill="1" applyBorder="1"/>
    <xf numFmtId="49" fontId="117" fillId="0" borderId="115" xfId="5" applyNumberFormat="1" applyFont="1" applyFill="1" applyBorder="1" applyAlignment="1" applyProtection="1">
      <alignment horizontal="right" vertical="center" wrapText="1"/>
      <protection locked="0"/>
    </xf>
    <xf numFmtId="49" fontId="118" fillId="0" borderId="115" xfId="5" applyNumberFormat="1" applyFont="1" applyFill="1" applyBorder="1" applyAlignment="1" applyProtection="1">
      <alignment horizontal="right" vertical="center" wrapText="1"/>
      <protection locked="0"/>
    </xf>
    <xf numFmtId="0" fontId="113" fillId="0" borderId="0" xfId="0" applyFont="1" applyFill="1"/>
    <xf numFmtId="0" fontId="112" fillId="0" borderId="115" xfId="0" applyNumberFormat="1" applyFont="1" applyFill="1" applyBorder="1" applyAlignment="1">
      <alignment horizontal="left" vertical="center" wrapText="1"/>
    </xf>
    <xf numFmtId="0" fontId="116" fillId="0" borderId="115" xfId="0" applyFont="1" applyFill="1" applyBorder="1"/>
    <xf numFmtId="0" fontId="113" fillId="0" borderId="0" xfId="0" applyFont="1" applyFill="1" applyBorder="1"/>
    <xf numFmtId="0" fontId="115" fillId="0" borderId="115" xfId="0" applyFont="1" applyFill="1" applyBorder="1" applyAlignment="1">
      <alignment horizontal="left" indent="1"/>
    </xf>
    <xf numFmtId="0" fontId="115" fillId="0" borderId="115" xfId="0" applyFont="1" applyFill="1" applyBorder="1" applyAlignment="1">
      <alignment horizontal="left" wrapText="1" indent="1"/>
    </xf>
    <xf numFmtId="0" fontId="112" fillId="0" borderId="115" xfId="0" applyFont="1" applyFill="1" applyBorder="1" applyAlignment="1">
      <alignment horizontal="left" indent="1"/>
    </xf>
    <xf numFmtId="0" fontId="112" fillId="0" borderId="115" xfId="0" applyNumberFormat="1" applyFont="1" applyFill="1" applyBorder="1" applyAlignment="1">
      <alignment horizontal="left" indent="1"/>
    </xf>
    <xf numFmtId="0" fontId="112" fillId="0" borderId="115" xfId="0" applyFont="1" applyFill="1" applyBorder="1" applyAlignment="1">
      <alignment horizontal="left" wrapText="1" indent="2"/>
    </xf>
    <xf numFmtId="0" fontId="115" fillId="0" borderId="115" xfId="0" applyFont="1" applyFill="1" applyBorder="1" applyAlignment="1">
      <alignment horizontal="left" vertical="center" indent="1"/>
    </xf>
    <xf numFmtId="0" fontId="113" fillId="0" borderId="115" xfId="0" applyFont="1" applyFill="1" applyBorder="1" applyAlignment="1">
      <alignment horizontal="left" wrapText="1"/>
    </xf>
    <xf numFmtId="0" fontId="113" fillId="0" borderId="115" xfId="0" applyFont="1" applyFill="1" applyBorder="1" applyAlignment="1">
      <alignment horizontal="left" wrapText="1" indent="2"/>
    </xf>
    <xf numFmtId="49" fontId="113" fillId="0" borderId="115" xfId="0" applyNumberFormat="1" applyFont="1" applyFill="1" applyBorder="1" applyAlignment="1">
      <alignment horizontal="left" indent="3"/>
    </xf>
    <xf numFmtId="49" fontId="113" fillId="0" borderId="115" xfId="0" applyNumberFormat="1" applyFont="1" applyFill="1" applyBorder="1" applyAlignment="1">
      <alignment horizontal="left" indent="1"/>
    </xf>
    <xf numFmtId="49" fontId="113" fillId="0" borderId="115" xfId="0" applyNumberFormat="1" applyFont="1" applyFill="1" applyBorder="1" applyAlignment="1">
      <alignment horizontal="left" vertical="top" wrapText="1" indent="2"/>
    </xf>
    <xf numFmtId="49" fontId="113" fillId="0" borderId="115" xfId="0" applyNumberFormat="1" applyFont="1" applyFill="1" applyBorder="1" applyAlignment="1">
      <alignment horizontal="left" wrapText="1" indent="3"/>
    </xf>
    <xf numFmtId="49" fontId="113" fillId="0" borderId="115" xfId="0" applyNumberFormat="1" applyFont="1" applyFill="1" applyBorder="1" applyAlignment="1">
      <alignment horizontal="left" wrapText="1" indent="2"/>
    </xf>
    <xf numFmtId="0" fontId="113" fillId="0" borderId="115" xfId="0" applyNumberFormat="1" applyFont="1" applyFill="1" applyBorder="1" applyAlignment="1">
      <alignment horizontal="left" wrapText="1" indent="1"/>
    </xf>
    <xf numFmtId="49" fontId="113" fillId="0" borderId="115" xfId="0" applyNumberFormat="1" applyFont="1" applyFill="1" applyBorder="1" applyAlignment="1">
      <alignment horizontal="left" wrapText="1" indent="1"/>
    </xf>
    <xf numFmtId="0" fontId="115" fillId="0" borderId="76" xfId="0" applyNumberFormat="1" applyFont="1" applyFill="1" applyBorder="1" applyAlignment="1">
      <alignment horizontal="left" vertical="center" wrapText="1"/>
    </xf>
    <xf numFmtId="0" fontId="113" fillId="0" borderId="116" xfId="0" applyFont="1" applyFill="1" applyBorder="1" applyAlignment="1">
      <alignment horizontal="center" vertical="center" wrapText="1"/>
    </xf>
    <xf numFmtId="0" fontId="115" fillId="0" borderId="115" xfId="0" applyNumberFormat="1" applyFont="1" applyFill="1" applyBorder="1" applyAlignment="1">
      <alignment horizontal="left" vertical="center" wrapText="1"/>
    </xf>
    <xf numFmtId="0" fontId="113" fillId="0" borderId="115" xfId="0" applyFont="1" applyFill="1" applyBorder="1" applyAlignment="1">
      <alignment horizontal="left" indent="1"/>
    </xf>
    <xf numFmtId="0" fontId="6" fillId="0" borderId="115" xfId="17" applyBorder="1" applyAlignment="1" applyProtection="1"/>
    <xf numFmtId="0" fontId="116" fillId="0" borderId="115"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0" xfId="0" applyFont="1" applyFill="1" applyBorder="1" applyAlignment="1">
      <alignment horizontal="center" vertical="center" wrapText="1"/>
    </xf>
    <xf numFmtId="14" fontId="84" fillId="0" borderId="0" xfId="0" applyNumberFormat="1" applyFont="1" applyFill="1"/>
    <xf numFmtId="0" fontId="119" fillId="0" borderId="115" xfId="13" applyFont="1" applyFill="1" applyBorder="1" applyAlignment="1" applyProtection="1">
      <alignment horizontal="left" vertical="center" wrapText="1"/>
      <protection locked="0"/>
    </xf>
    <xf numFmtId="0" fontId="113" fillId="0" borderId="0" xfId="0" applyFont="1" applyFill="1" applyAlignment="1">
      <alignment horizontal="left" vertical="top" wrapText="1"/>
    </xf>
    <xf numFmtId="0" fontId="113" fillId="0" borderId="0" xfId="0" applyFont="1" applyFill="1" applyAlignment="1">
      <alignment wrapText="1"/>
    </xf>
    <xf numFmtId="0" fontId="113" fillId="0" borderId="115" xfId="0" applyFont="1" applyFill="1" applyBorder="1" applyAlignment="1">
      <alignment horizontal="center" vertical="center"/>
    </xf>
    <xf numFmtId="0" fontId="113" fillId="0" borderId="115" xfId="0" applyFont="1" applyFill="1" applyBorder="1" applyAlignment="1">
      <alignment horizontal="center" vertical="center" wrapText="1"/>
    </xf>
    <xf numFmtId="0" fontId="116" fillId="0" borderId="0" xfId="0" applyFont="1" applyFill="1"/>
    <xf numFmtId="0" fontId="113" fillId="0" borderId="115" xfId="0" applyFont="1" applyFill="1" applyBorder="1" applyAlignment="1">
      <alignment wrapText="1"/>
    </xf>
    <xf numFmtId="0" fontId="113" fillId="0" borderId="115" xfId="0" applyFont="1" applyFill="1" applyBorder="1" applyAlignment="1">
      <alignment horizontal="left" indent="8"/>
    </xf>
    <xf numFmtId="0" fontId="113" fillId="0" borderId="0" xfId="0" applyFont="1" applyFill="1" applyBorder="1" applyAlignment="1">
      <alignment horizontal="left"/>
    </xf>
    <xf numFmtId="0" fontId="116" fillId="0" borderId="0" xfId="0" applyFont="1" applyFill="1" applyBorder="1"/>
    <xf numFmtId="0" fontId="116" fillId="0" borderId="7" xfId="0" applyFont="1" applyFill="1" applyBorder="1"/>
    <xf numFmtId="0" fontId="113" fillId="0" borderId="0" xfId="0" applyFont="1" applyFill="1" applyBorder="1" applyAlignment="1">
      <alignment horizontal="center" vertical="center"/>
    </xf>
    <xf numFmtId="0" fontId="113" fillId="0" borderId="7" xfId="0" applyFont="1" applyFill="1" applyBorder="1" applyAlignment="1">
      <alignment wrapText="1"/>
    </xf>
    <xf numFmtId="49" fontId="113" fillId="0" borderId="115" xfId="0" applyNumberFormat="1" applyFont="1" applyFill="1" applyBorder="1" applyAlignment="1">
      <alignment horizontal="center" vertical="center" wrapText="1"/>
    </xf>
    <xf numFmtId="0" fontId="113" fillId="0" borderId="115" xfId="0" applyFont="1" applyFill="1" applyBorder="1" applyAlignment="1">
      <alignment horizontal="center"/>
    </xf>
    <xf numFmtId="0" fontId="113" fillId="0" borderId="7" xfId="0" applyFont="1" applyFill="1" applyBorder="1"/>
    <xf numFmtId="0" fontId="113" fillId="0" borderId="115" xfId="0" applyFont="1" applyFill="1" applyBorder="1" applyAlignment="1">
      <alignment horizontal="left" indent="2"/>
    </xf>
    <xf numFmtId="0" fontId="113" fillId="0" borderId="115" xfId="0" applyNumberFormat="1" applyFont="1" applyFill="1" applyBorder="1" applyAlignment="1">
      <alignment horizontal="left" indent="1"/>
    </xf>
    <xf numFmtId="0" fontId="113" fillId="0" borderId="0" xfId="0" applyFont="1" applyFill="1" applyAlignment="1">
      <alignment horizontal="center" vertical="center"/>
    </xf>
    <xf numFmtId="0" fontId="121" fillId="0" borderId="0" xfId="0" applyFont="1" applyFill="1"/>
    <xf numFmtId="0" fontId="121" fillId="0" borderId="0" xfId="0" applyFont="1" applyFill="1" applyAlignment="1">
      <alignment horizontal="center" vertical="center"/>
    </xf>
    <xf numFmtId="0" fontId="115" fillId="0" borderId="115" xfId="0" applyFont="1" applyFill="1" applyBorder="1" applyAlignment="1">
      <alignment horizontal="center" vertical="center" wrapText="1"/>
    </xf>
    <xf numFmtId="0" fontId="113" fillId="79" borderId="115" xfId="0" applyFont="1" applyFill="1" applyBorder="1"/>
    <xf numFmtId="0" fontId="116" fillId="79" borderId="115" xfId="0" applyFont="1" applyFill="1" applyBorder="1"/>
    <xf numFmtId="0" fontId="0" fillId="0" borderId="115" xfId="0" applyBorder="1" applyAlignment="1">
      <alignment horizontal="left" indent="2"/>
    </xf>
    <xf numFmtId="0" fontId="0" fillId="0" borderId="116" xfId="0" applyBorder="1" applyAlignment="1">
      <alignment horizontal="left" indent="2"/>
    </xf>
    <xf numFmtId="0" fontId="0" fillId="0" borderId="115" xfId="0" applyFill="1" applyBorder="1" applyAlignment="1">
      <alignment horizontal="left" indent="2"/>
    </xf>
    <xf numFmtId="0" fontId="123" fillId="0" borderId="122" xfId="0" applyNumberFormat="1" applyFont="1" applyFill="1" applyBorder="1" applyAlignment="1">
      <alignment vertical="center" wrapText="1" readingOrder="1"/>
    </xf>
    <xf numFmtId="0" fontId="123" fillId="0" borderId="123" xfId="0" applyNumberFormat="1" applyFont="1" applyFill="1" applyBorder="1" applyAlignment="1">
      <alignment vertical="center" wrapText="1" readingOrder="1"/>
    </xf>
    <xf numFmtId="0" fontId="123" fillId="0" borderId="123" xfId="0" applyNumberFormat="1" applyFont="1" applyFill="1" applyBorder="1" applyAlignment="1">
      <alignment horizontal="left" vertical="center" wrapText="1" indent="1" readingOrder="1"/>
    </xf>
    <xf numFmtId="0" fontId="123" fillId="0" borderId="124" xfId="0" applyNumberFormat="1" applyFont="1" applyFill="1" applyBorder="1" applyAlignment="1">
      <alignment vertical="center" wrapText="1" readingOrder="1"/>
    </xf>
    <xf numFmtId="0" fontId="124" fillId="0" borderId="115" xfId="0" applyNumberFormat="1" applyFont="1" applyFill="1" applyBorder="1" applyAlignment="1">
      <alignment vertical="center" wrapText="1" readingOrder="1"/>
    </xf>
    <xf numFmtId="0" fontId="113" fillId="0" borderId="116" xfId="0" applyFont="1" applyFill="1" applyBorder="1" applyAlignment="1">
      <alignment horizontal="center" vertical="center" wrapText="1"/>
    </xf>
    <xf numFmtId="0" fontId="0" fillId="0" borderId="7" xfId="0" applyBorder="1"/>
    <xf numFmtId="0" fontId="113" fillId="0" borderId="107" xfId="0" applyFont="1" applyFill="1" applyBorder="1" applyAlignment="1">
      <alignment horizontal="center" vertical="center" wrapText="1"/>
    </xf>
    <xf numFmtId="0" fontId="0" fillId="0" borderId="115" xfId="0" applyBorder="1" applyAlignment="1">
      <alignment horizontal="left" indent="3"/>
    </xf>
    <xf numFmtId="0" fontId="84" fillId="0" borderId="115" xfId="0" applyFont="1" applyBorder="1"/>
    <xf numFmtId="0" fontId="126" fillId="0" borderId="115" xfId="0" applyFont="1" applyBorder="1"/>
    <xf numFmtId="0" fontId="126" fillId="0" borderId="115" xfId="0" applyFont="1" applyFill="1" applyBorder="1"/>
    <xf numFmtId="0" fontId="127" fillId="0" borderId="115" xfId="17" applyFont="1" applyBorder="1" applyAlignment="1" applyProtection="1"/>
    <xf numFmtId="14" fontId="2" fillId="0" borderId="0" xfId="0" applyNumberFormat="1" applyFont="1" applyAlignment="1">
      <alignment horizontal="left"/>
    </xf>
    <xf numFmtId="14" fontId="84" fillId="0" borderId="0" xfId="0" applyNumberFormat="1" applyFont="1" applyAlignment="1">
      <alignment horizontal="left"/>
    </xf>
    <xf numFmtId="14" fontId="84" fillId="0" borderId="0" xfId="0" applyNumberFormat="1" applyFont="1" applyFill="1" applyAlignment="1">
      <alignment horizontal="left"/>
    </xf>
    <xf numFmtId="0" fontId="5" fillId="0" borderId="115" xfId="0" applyFont="1" applyFill="1" applyBorder="1" applyAlignment="1">
      <alignment wrapText="1"/>
    </xf>
    <xf numFmtId="0" fontId="84" fillId="0" borderId="88" xfId="0" applyFont="1" applyBorder="1" applyAlignment="1"/>
    <xf numFmtId="0" fontId="2" fillId="0" borderId="88" xfId="0" applyFont="1" applyBorder="1" applyAlignment="1"/>
    <xf numFmtId="0" fontId="2" fillId="0" borderId="115" xfId="0" applyFont="1" applyBorder="1" applyAlignment="1">
      <alignment wrapText="1"/>
    </xf>
    <xf numFmtId="0" fontId="2" fillId="0" borderId="117" xfId="0" applyFont="1" applyBorder="1" applyAlignment="1">
      <alignment wrapText="1"/>
    </xf>
    <xf numFmtId="0" fontId="2" fillId="0" borderId="90" xfId="0" applyFont="1" applyBorder="1" applyAlignment="1">
      <alignment vertical="center"/>
    </xf>
    <xf numFmtId="0" fontId="5" fillId="0" borderId="115" xfId="0" applyFont="1" applyBorder="1" applyAlignment="1">
      <alignment wrapText="1"/>
    </xf>
    <xf numFmtId="10" fontId="84" fillId="0" borderId="88" xfId="20962" applyNumberFormat="1" applyFont="1" applyFill="1" applyBorder="1" applyAlignment="1"/>
    <xf numFmtId="0" fontId="5" fillId="0" borderId="116" xfId="0" applyFont="1" applyBorder="1" applyAlignment="1">
      <alignment wrapText="1"/>
    </xf>
    <xf numFmtId="0" fontId="5" fillId="0" borderId="117" xfId="0" applyFont="1" applyBorder="1" applyAlignment="1">
      <alignment wrapText="1"/>
    </xf>
    <xf numFmtId="0" fontId="5" fillId="0" borderId="107" xfId="0" applyFont="1" applyBorder="1" applyAlignment="1">
      <alignment wrapText="1"/>
    </xf>
    <xf numFmtId="10" fontId="84" fillId="0" borderId="97" xfId="20962" applyNumberFormat="1" applyFont="1" applyFill="1" applyBorder="1"/>
    <xf numFmtId="193" fontId="128" fillId="0" borderId="115" xfId="0" applyNumberFormat="1" applyFont="1" applyFill="1" applyBorder="1" applyAlignment="1" applyProtection="1">
      <alignment vertical="center" wrapText="1"/>
      <protection locked="0"/>
    </xf>
    <xf numFmtId="193" fontId="129" fillId="0" borderId="115" xfId="0" applyNumberFormat="1" applyFont="1" applyFill="1" applyBorder="1" applyAlignment="1" applyProtection="1">
      <alignment vertical="center" wrapText="1"/>
      <protection locked="0"/>
    </xf>
    <xf numFmtId="193" fontId="129" fillId="0" borderId="86" xfId="0" applyNumberFormat="1" applyFont="1" applyFill="1" applyBorder="1" applyAlignment="1" applyProtection="1">
      <alignment vertical="center" wrapText="1"/>
      <protection locked="0"/>
    </xf>
    <xf numFmtId="169" fontId="128" fillId="37" borderId="0" xfId="20" applyFont="1" applyBorder="1"/>
    <xf numFmtId="169" fontId="128" fillId="37" borderId="97" xfId="20" applyFont="1" applyBorder="1"/>
    <xf numFmtId="193" fontId="128" fillId="0" borderId="115" xfId="0" applyNumberFormat="1" applyFont="1" applyFill="1" applyBorder="1" applyAlignment="1" applyProtection="1">
      <alignment horizontal="right" vertical="center" wrapText="1"/>
      <protection locked="0"/>
    </xf>
    <xf numFmtId="10" fontId="129" fillId="0" borderId="115" xfId="20962" applyNumberFormat="1" applyFont="1" applyFill="1" applyBorder="1" applyAlignment="1" applyProtection="1">
      <alignment horizontal="right" vertical="center" wrapText="1"/>
      <protection locked="0"/>
    </xf>
    <xf numFmtId="10" fontId="129" fillId="0" borderId="115" xfId="20962" applyNumberFormat="1" applyFont="1" applyBorder="1" applyAlignment="1" applyProtection="1">
      <alignment vertical="center" wrapText="1"/>
      <protection locked="0"/>
    </xf>
    <xf numFmtId="10" fontId="129" fillId="0" borderId="86" xfId="20962" applyNumberFormat="1" applyFont="1" applyBorder="1" applyAlignment="1" applyProtection="1">
      <alignment vertical="center" wrapText="1"/>
      <protection locked="0"/>
    </xf>
    <xf numFmtId="10" fontId="128" fillId="2" borderId="115" xfId="20962" applyNumberFormat="1" applyFont="1" applyFill="1" applyBorder="1" applyAlignment="1" applyProtection="1">
      <alignment vertical="center"/>
      <protection locked="0"/>
    </xf>
    <xf numFmtId="10" fontId="130" fillId="2" borderId="115" xfId="20962" applyNumberFormat="1" applyFont="1" applyFill="1" applyBorder="1" applyAlignment="1" applyProtection="1">
      <alignment vertical="center"/>
      <protection locked="0"/>
    </xf>
    <xf numFmtId="10" fontId="130" fillId="2" borderId="86" xfId="20962" applyNumberFormat="1" applyFont="1" applyFill="1" applyBorder="1" applyAlignment="1" applyProtection="1">
      <alignment vertical="center"/>
      <protection locked="0"/>
    </xf>
    <xf numFmtId="10" fontId="128" fillId="37" borderId="0" xfId="20962" applyNumberFormat="1" applyFont="1" applyFill="1" applyBorder="1"/>
    <xf numFmtId="10" fontId="128" fillId="37" borderId="97" xfId="20962" applyNumberFormat="1" applyFont="1" applyFill="1" applyBorder="1"/>
    <xf numFmtId="10" fontId="128" fillId="2" borderId="86" xfId="20962" applyNumberFormat="1" applyFont="1" applyFill="1" applyBorder="1" applyAlignment="1" applyProtection="1">
      <alignment vertical="center"/>
      <protection locked="0"/>
    </xf>
    <xf numFmtId="193" fontId="128" fillId="2" borderId="115" xfId="0" applyNumberFormat="1" applyFont="1" applyFill="1" applyBorder="1" applyAlignment="1" applyProtection="1">
      <alignment vertical="center"/>
      <protection locked="0"/>
    </xf>
    <xf numFmtId="193" fontId="128" fillId="2" borderId="86" xfId="0" applyNumberFormat="1" applyFont="1" applyFill="1" applyBorder="1" applyAlignment="1" applyProtection="1">
      <alignment vertical="center"/>
      <protection locked="0"/>
    </xf>
    <xf numFmtId="193" fontId="130" fillId="2" borderId="115" xfId="0" applyNumberFormat="1" applyFont="1" applyFill="1" applyBorder="1" applyAlignment="1" applyProtection="1">
      <alignment vertical="center"/>
      <protection locked="0"/>
    </xf>
    <xf numFmtId="193" fontId="130" fillId="2" borderId="86" xfId="0" applyNumberFormat="1" applyFont="1" applyFill="1" applyBorder="1" applyAlignment="1" applyProtection="1">
      <alignment vertical="center"/>
      <protection locked="0"/>
    </xf>
    <xf numFmtId="193" fontId="128" fillId="0" borderId="116" xfId="0" applyNumberFormat="1" applyFont="1" applyFill="1" applyBorder="1" applyAlignment="1" applyProtection="1">
      <alignment vertical="center"/>
      <protection locked="0"/>
    </xf>
    <xf numFmtId="193" fontId="130" fillId="2" borderId="116" xfId="0" applyNumberFormat="1" applyFont="1" applyFill="1" applyBorder="1" applyAlignment="1" applyProtection="1">
      <alignment vertical="center"/>
      <protection locked="0"/>
    </xf>
    <xf numFmtId="193" fontId="130" fillId="2" borderId="92" xfId="0" applyNumberFormat="1" applyFont="1" applyFill="1" applyBorder="1" applyAlignment="1" applyProtection="1">
      <alignment vertical="center"/>
      <protection locked="0"/>
    </xf>
    <xf numFmtId="10" fontId="128" fillId="0" borderId="25" xfId="20962" applyNumberFormat="1" applyFont="1" applyFill="1" applyBorder="1" applyAlignment="1" applyProtection="1">
      <alignment vertical="center"/>
      <protection locked="0"/>
    </xf>
    <xf numFmtId="10" fontId="130" fillId="2" borderId="25" xfId="20962" applyNumberFormat="1" applyFont="1" applyFill="1" applyBorder="1" applyAlignment="1" applyProtection="1">
      <alignment vertical="center"/>
      <protection locked="0"/>
    </xf>
    <xf numFmtId="10" fontId="130" fillId="2" borderId="26" xfId="20962" applyNumberFormat="1" applyFont="1" applyFill="1" applyBorder="1" applyAlignment="1" applyProtection="1">
      <alignment vertical="center"/>
      <protection locked="0"/>
    </xf>
    <xf numFmtId="193" fontId="94" fillId="0" borderId="115" xfId="7" applyNumberFormat="1" applyFont="1" applyFill="1" applyBorder="1" applyAlignment="1" applyProtection="1">
      <alignment horizontal="right"/>
    </xf>
    <xf numFmtId="193" fontId="94" fillId="36" borderId="115" xfId="7" applyNumberFormat="1" applyFont="1" applyFill="1" applyBorder="1" applyAlignment="1" applyProtection="1">
      <alignment horizontal="right"/>
    </xf>
    <xf numFmtId="193" fontId="94" fillId="0" borderId="119" xfId="0" applyNumberFormat="1" applyFont="1" applyFill="1" applyBorder="1" applyAlignment="1" applyProtection="1">
      <alignment horizontal="right"/>
    </xf>
    <xf numFmtId="193" fontId="94" fillId="0" borderId="115" xfId="0" applyNumberFormat="1" applyFont="1" applyFill="1" applyBorder="1" applyAlignment="1" applyProtection="1">
      <alignment horizontal="right"/>
    </xf>
    <xf numFmtId="193" fontId="94" fillId="36" borderId="86" xfId="0" applyNumberFormat="1" applyFont="1" applyFill="1" applyBorder="1" applyAlignment="1" applyProtection="1">
      <alignment horizontal="right"/>
    </xf>
    <xf numFmtId="193" fontId="94" fillId="0" borderId="115" xfId="7" applyNumberFormat="1" applyFont="1" applyFill="1" applyBorder="1" applyAlignment="1" applyProtection="1">
      <alignment horizontal="right"/>
      <protection locked="0"/>
    </xf>
    <xf numFmtId="193" fontId="94" fillId="0" borderId="119" xfId="0" applyNumberFormat="1" applyFont="1" applyFill="1" applyBorder="1" applyAlignment="1" applyProtection="1">
      <alignment horizontal="right"/>
      <protection locked="0"/>
    </xf>
    <xf numFmtId="193" fontId="94" fillId="0" borderId="115" xfId="0" applyNumberFormat="1" applyFont="1" applyFill="1" applyBorder="1" applyAlignment="1" applyProtection="1">
      <alignment horizontal="right"/>
      <protection locked="0"/>
    </xf>
    <xf numFmtId="193" fontId="94" fillId="0" borderId="86" xfId="0" applyNumberFormat="1" applyFont="1" applyFill="1" applyBorder="1" applyAlignment="1" applyProtection="1">
      <alignment horizontal="right"/>
    </xf>
    <xf numFmtId="193" fontId="94" fillId="36" borderId="25" xfId="7" applyNumberFormat="1" applyFont="1" applyFill="1" applyBorder="1" applyAlignment="1" applyProtection="1">
      <alignment horizontal="right"/>
    </xf>
    <xf numFmtId="193" fontId="94" fillId="36" borderId="26" xfId="0" applyNumberFormat="1" applyFont="1" applyFill="1" applyBorder="1" applyAlignment="1" applyProtection="1">
      <alignment horizontal="right"/>
    </xf>
    <xf numFmtId="193" fontId="128" fillId="0" borderId="115" xfId="0" applyNumberFormat="1" applyFont="1" applyFill="1" applyBorder="1" applyAlignment="1" applyProtection="1">
      <alignment horizontal="right"/>
      <protection locked="0"/>
    </xf>
    <xf numFmtId="193" fontId="94" fillId="36" borderId="86" xfId="7" applyNumberFormat="1" applyFont="1" applyFill="1" applyBorder="1" applyAlignment="1" applyProtection="1">
      <alignment horizontal="right"/>
    </xf>
    <xf numFmtId="193" fontId="128" fillId="36" borderId="115" xfId="0" applyNumberFormat="1" applyFont="1" applyFill="1" applyBorder="1" applyAlignment="1">
      <alignment horizontal="right"/>
    </xf>
    <xf numFmtId="193" fontId="94" fillId="0" borderId="86" xfId="7" applyNumberFormat="1" applyFont="1" applyFill="1" applyBorder="1" applyAlignment="1" applyProtection="1">
      <alignment horizontal="right"/>
    </xf>
    <xf numFmtId="193" fontId="131" fillId="0" borderId="115" xfId="0" applyNumberFormat="1" applyFont="1" applyFill="1" applyBorder="1" applyAlignment="1">
      <alignment horizontal="center"/>
    </xf>
    <xf numFmtId="193" fontId="131" fillId="0" borderId="86" xfId="0" applyNumberFormat="1" applyFont="1" applyFill="1" applyBorder="1" applyAlignment="1">
      <alignment horizontal="center"/>
    </xf>
    <xf numFmtId="193" fontId="128" fillId="36" borderId="115" xfId="0" applyNumberFormat="1" applyFont="1" applyFill="1" applyBorder="1" applyAlignment="1" applyProtection="1">
      <alignment horizontal="right"/>
    </xf>
    <xf numFmtId="193" fontId="128" fillId="0" borderId="86" xfId="0" applyNumberFormat="1" applyFont="1" applyFill="1" applyBorder="1" applyAlignment="1" applyProtection="1">
      <alignment horizontal="right"/>
      <protection locked="0"/>
    </xf>
    <xf numFmtId="193" fontId="94" fillId="36" borderId="115" xfId="7" applyNumberFormat="1" applyFont="1" applyFill="1" applyBorder="1" applyAlignment="1" applyProtection="1"/>
    <xf numFmtId="193" fontId="128" fillId="0" borderId="115" xfId="0" applyNumberFormat="1" applyFont="1" applyFill="1" applyBorder="1" applyAlignment="1" applyProtection="1">
      <protection locked="0"/>
    </xf>
    <xf numFmtId="193" fontId="94" fillId="36" borderId="86" xfId="7" applyNumberFormat="1" applyFont="1" applyFill="1" applyBorder="1" applyAlignment="1" applyProtection="1"/>
    <xf numFmtId="193" fontId="128" fillId="0" borderId="115" xfId="0" applyNumberFormat="1" applyFont="1" applyFill="1" applyBorder="1" applyAlignment="1" applyProtection="1">
      <alignment horizontal="right" vertical="center"/>
      <protection locked="0"/>
    </xf>
    <xf numFmtId="193" fontId="128" fillId="36" borderId="25" xfId="0" applyNumberFormat="1" applyFont="1" applyFill="1" applyBorder="1" applyAlignment="1">
      <alignment horizontal="right"/>
    </xf>
    <xf numFmtId="193" fontId="94" fillId="36" borderId="26" xfId="7" applyNumberFormat="1" applyFont="1" applyFill="1" applyBorder="1" applyAlignment="1" applyProtection="1">
      <alignment horizontal="right"/>
    </xf>
    <xf numFmtId="164" fontId="132" fillId="36" borderId="115" xfId="7" applyNumberFormat="1" applyFont="1" applyFill="1" applyBorder="1" applyAlignment="1" applyProtection="1">
      <alignment horizontal="right"/>
    </xf>
    <xf numFmtId="164" fontId="132" fillId="36" borderId="86" xfId="7" applyNumberFormat="1" applyFont="1" applyFill="1" applyBorder="1" applyAlignment="1" applyProtection="1">
      <alignment horizontal="right"/>
    </xf>
    <xf numFmtId="164" fontId="132" fillId="0" borderId="115" xfId="7" applyNumberFormat="1" applyFont="1" applyFill="1" applyBorder="1" applyAlignment="1" applyProtection="1">
      <alignment horizontal="right"/>
    </xf>
    <xf numFmtId="164" fontId="132" fillId="36" borderId="25" xfId="7" applyNumberFormat="1" applyFont="1" applyFill="1" applyBorder="1" applyAlignment="1" applyProtection="1">
      <alignment horizontal="right"/>
    </xf>
    <xf numFmtId="164" fontId="132" fillId="36" borderId="26" xfId="7" applyNumberFormat="1" applyFont="1" applyFill="1" applyBorder="1" applyAlignment="1" applyProtection="1">
      <alignment horizontal="right"/>
    </xf>
    <xf numFmtId="3" fontId="103" fillId="36" borderId="115" xfId="0" applyNumberFormat="1" applyFont="1" applyFill="1" applyBorder="1" applyAlignment="1">
      <alignment vertical="center" wrapText="1"/>
    </xf>
    <xf numFmtId="3" fontId="103" fillId="36" borderId="117" xfId="0" applyNumberFormat="1" applyFont="1" applyFill="1" applyBorder="1" applyAlignment="1">
      <alignment vertical="center" wrapText="1"/>
    </xf>
    <xf numFmtId="3" fontId="103" fillId="0" borderId="115" xfId="0" applyNumberFormat="1" applyFont="1" applyBorder="1" applyAlignment="1">
      <alignment vertical="center" wrapText="1"/>
    </xf>
    <xf numFmtId="3" fontId="103" fillId="0" borderId="117" xfId="0" applyNumberFormat="1" applyFont="1" applyBorder="1" applyAlignment="1">
      <alignment vertical="center" wrapText="1"/>
    </xf>
    <xf numFmtId="3" fontId="103" fillId="0" borderId="115" xfId="0" applyNumberFormat="1" applyFont="1" applyFill="1" applyBorder="1" applyAlignment="1">
      <alignment vertical="center" wrapText="1"/>
    </xf>
    <xf numFmtId="0" fontId="2" fillId="0" borderId="1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194" fontId="84" fillId="0" borderId="88" xfId="20962" applyNumberFormat="1" applyFont="1" applyFill="1" applyBorder="1"/>
    <xf numFmtId="194" fontId="84" fillId="0" borderId="125" xfId="20962" applyNumberFormat="1" applyFont="1" applyFill="1" applyBorder="1"/>
    <xf numFmtId="194" fontId="84" fillId="0" borderId="88" xfId="20962" applyNumberFormat="1" applyFont="1" applyFill="1" applyBorder="1" applyAlignment="1"/>
    <xf numFmtId="164" fontId="9" fillId="37" borderId="0" xfId="1061" applyNumberFormat="1" applyFont="1" applyFill="1" applyBorder="1"/>
    <xf numFmtId="164" fontId="3" fillId="0" borderId="89" xfId="1061" applyNumberFormat="1" applyFont="1" applyFill="1" applyBorder="1" applyAlignment="1">
      <alignment vertical="center"/>
    </xf>
    <xf numFmtId="164" fontId="3" fillId="0" borderId="71" xfId="1061" applyNumberFormat="1" applyFont="1" applyFill="1" applyBorder="1" applyAlignment="1">
      <alignment vertical="center"/>
    </xf>
    <xf numFmtId="164" fontId="3" fillId="0" borderId="115" xfId="1061" applyNumberFormat="1" applyFont="1" applyFill="1" applyBorder="1" applyAlignment="1">
      <alignment vertical="center"/>
    </xf>
    <xf numFmtId="164" fontId="3" fillId="0" borderId="25" xfId="1061" applyNumberFormat="1" applyFont="1" applyFill="1" applyBorder="1" applyAlignment="1">
      <alignment vertical="center"/>
    </xf>
    <xf numFmtId="164" fontId="3" fillId="0" borderId="27" xfId="1061" applyNumberFormat="1" applyFont="1" applyFill="1" applyBorder="1" applyAlignment="1">
      <alignment vertical="center"/>
    </xf>
    <xf numFmtId="164" fontId="3" fillId="0" borderId="26" xfId="1061" applyNumberFormat="1" applyFont="1" applyFill="1" applyBorder="1" applyAlignment="1">
      <alignment vertical="center"/>
    </xf>
    <xf numFmtId="164" fontId="3" fillId="0" borderId="29" xfId="0" applyNumberFormat="1" applyFont="1" applyFill="1" applyBorder="1" applyAlignment="1">
      <alignment vertical="center"/>
    </xf>
    <xf numFmtId="164" fontId="3" fillId="0" borderId="29" xfId="1061" applyNumberFormat="1" applyFont="1" applyFill="1" applyBorder="1" applyAlignment="1">
      <alignment vertical="center"/>
    </xf>
    <xf numFmtId="164" fontId="3" fillId="0" borderId="20" xfId="1061" applyNumberFormat="1" applyFont="1" applyFill="1" applyBorder="1" applyAlignment="1">
      <alignment vertical="center"/>
    </xf>
    <xf numFmtId="10" fontId="3" fillId="0" borderId="95" xfId="20641" applyNumberFormat="1" applyFont="1" applyFill="1" applyBorder="1" applyAlignment="1">
      <alignment vertical="center"/>
    </xf>
    <xf numFmtId="10" fontId="3" fillId="0" borderId="96" xfId="20641" applyNumberFormat="1" applyFont="1" applyFill="1" applyBorder="1" applyAlignment="1">
      <alignment vertical="center"/>
    </xf>
    <xf numFmtId="0" fontId="3" fillId="0" borderId="19" xfId="0" applyFont="1" applyBorder="1" applyAlignment="1">
      <alignment horizontal="center" wrapText="1"/>
    </xf>
    <xf numFmtId="0" fontId="3" fillId="0" borderId="29" xfId="0" applyFont="1" applyBorder="1" applyAlignment="1">
      <alignment horizontal="center" wrapText="1"/>
    </xf>
    <xf numFmtId="0" fontId="3" fillId="0" borderId="20" xfId="0" applyFont="1" applyBorder="1" applyAlignment="1">
      <alignment horizontal="center" wrapText="1"/>
    </xf>
    <xf numFmtId="167" fontId="133" fillId="0" borderId="115" xfId="0" applyNumberFormat="1" applyFont="1" applyBorder="1" applyAlignment="1">
      <alignment horizontal="center" vertical="center"/>
    </xf>
    <xf numFmtId="167" fontId="133" fillId="0" borderId="86" xfId="0" applyNumberFormat="1" applyFont="1" applyBorder="1" applyAlignment="1">
      <alignment horizontal="center" vertical="center"/>
    </xf>
    <xf numFmtId="167" fontId="134" fillId="0" borderId="115" xfId="0" applyNumberFormat="1" applyFont="1" applyBorder="1" applyAlignment="1">
      <alignment horizontal="center" vertical="center"/>
    </xf>
    <xf numFmtId="164" fontId="2" fillId="3" borderId="22" xfId="7" applyNumberFormat="1" applyFont="1" applyFill="1" applyBorder="1" applyAlignment="1" applyProtection="1">
      <alignment vertical="top" wrapText="1"/>
      <protection locked="0"/>
    </xf>
    <xf numFmtId="164" fontId="3" fillId="0" borderId="86" xfId="7" applyNumberFormat="1" applyFont="1" applyFill="1" applyBorder="1" applyAlignment="1">
      <alignment horizontal="right" vertical="center" wrapText="1"/>
    </xf>
    <xf numFmtId="164" fontId="3" fillId="0" borderId="26" xfId="7" applyNumberFormat="1" applyFont="1" applyFill="1" applyBorder="1" applyAlignment="1">
      <alignment horizontal="right" vertical="center" wrapText="1"/>
    </xf>
    <xf numFmtId="164" fontId="84" fillId="0" borderId="3" xfId="7" applyNumberFormat="1" applyFont="1" applyBorder="1" applyAlignment="1"/>
    <xf numFmtId="164" fontId="84" fillId="0" borderId="23" xfId="7" applyNumberFormat="1" applyFont="1" applyBorder="1" applyAlignment="1"/>
    <xf numFmtId="10" fontId="105" fillId="0" borderId="100" xfId="20962" applyNumberFormat="1" applyFont="1" applyFill="1" applyBorder="1" applyAlignment="1" applyProtection="1">
      <alignment horizontal="right" vertical="center"/>
      <protection locked="0"/>
    </xf>
    <xf numFmtId="164" fontId="113" fillId="0" borderId="115" xfId="7" applyNumberFormat="1" applyFont="1" applyFill="1" applyBorder="1"/>
    <xf numFmtId="164" fontId="116" fillId="0" borderId="115" xfId="7" applyNumberFormat="1" applyFont="1" applyFill="1" applyBorder="1"/>
    <xf numFmtId="164" fontId="112" fillId="0" borderId="115" xfId="7" applyNumberFormat="1" applyFont="1" applyFill="1" applyBorder="1"/>
    <xf numFmtId="164" fontId="135" fillId="0" borderId="115" xfId="7" applyNumberFormat="1" applyFont="1" applyFill="1" applyBorder="1"/>
    <xf numFmtId="0" fontId="84" fillId="0" borderId="115" xfId="0" applyFont="1" applyBorder="1" applyAlignment="1">
      <alignment horizontal="center" vertical="center" wrapText="1"/>
    </xf>
    <xf numFmtId="0" fontId="2" fillId="3" borderId="115" xfId="11" applyFont="1" applyFill="1" applyBorder="1" applyAlignment="1">
      <alignment horizontal="left" vertical="center" wrapText="1"/>
    </xf>
    <xf numFmtId="164" fontId="84" fillId="0" borderId="115" xfId="7" applyNumberFormat="1" applyFont="1" applyBorder="1" applyAlignment="1"/>
    <xf numFmtId="167" fontId="84" fillId="0" borderId="86" xfId="0" applyNumberFormat="1" applyFont="1" applyBorder="1" applyAlignment="1"/>
    <xf numFmtId="167" fontId="84" fillId="36" borderId="26" xfId="0" applyNumberFormat="1" applyFont="1" applyFill="1" applyBorder="1"/>
    <xf numFmtId="164" fontId="3" fillId="0" borderId="115" xfId="7" applyNumberFormat="1" applyFont="1" applyBorder="1"/>
    <xf numFmtId="169" fontId="9" fillId="37" borderId="115" xfId="20" applyBorder="1"/>
    <xf numFmtId="164" fontId="3" fillId="0" borderId="115" xfId="7" applyNumberFormat="1" applyFont="1" applyBorder="1" applyAlignment="1">
      <alignment vertical="center"/>
    </xf>
    <xf numFmtId="164" fontId="3" fillId="0" borderId="115" xfId="7" applyNumberFormat="1" applyFont="1" applyFill="1" applyBorder="1"/>
    <xf numFmtId="164" fontId="3" fillId="0" borderId="115" xfId="7" applyNumberFormat="1" applyFont="1" applyFill="1" applyBorder="1" applyAlignment="1">
      <alignment vertical="center"/>
    </xf>
    <xf numFmtId="3" fontId="136" fillId="0" borderId="115" xfId="0" applyNumberFormat="1" applyFont="1" applyBorder="1"/>
    <xf numFmtId="3" fontId="137" fillId="0" borderId="115" xfId="0" applyNumberFormat="1" applyFont="1" applyBorder="1"/>
    <xf numFmtId="3" fontId="136" fillId="0" borderId="115" xfId="0" applyNumberFormat="1" applyFont="1" applyBorder="1" applyAlignment="1">
      <alignment horizontal="left" indent="1"/>
    </xf>
    <xf numFmtId="3" fontId="136" fillId="80" borderId="115" xfId="0" applyNumberFormat="1" applyFont="1" applyFill="1" applyBorder="1"/>
    <xf numFmtId="3" fontId="138" fillId="0" borderId="115" xfId="0" applyNumberFormat="1" applyFont="1" applyFill="1" applyBorder="1" applyAlignment="1">
      <alignment horizontal="left" vertical="center" wrapText="1"/>
    </xf>
    <xf numFmtId="3" fontId="136" fillId="0" borderId="115" xfId="0" applyNumberFormat="1" applyFont="1" applyBorder="1" applyAlignment="1">
      <alignment horizontal="center" vertical="center" wrapText="1"/>
    </xf>
    <xf numFmtId="3" fontId="136" fillId="0" borderId="115" xfId="0" applyNumberFormat="1" applyFont="1" applyBorder="1" applyAlignment="1">
      <alignment horizontal="center" vertical="center"/>
    </xf>
    <xf numFmtId="3" fontId="135" fillId="0" borderId="115" xfId="0" applyNumberFormat="1" applyFont="1" applyFill="1" applyBorder="1" applyAlignment="1">
      <alignment horizontal="left" vertical="center" wrapText="1"/>
    </xf>
    <xf numFmtId="3" fontId="138" fillId="0" borderId="115" xfId="20965" applyNumberFormat="1" applyFont="1" applyFill="1" applyBorder="1"/>
    <xf numFmtId="3" fontId="135" fillId="0" borderId="115" xfId="20965" applyNumberFormat="1" applyFont="1" applyFill="1" applyBorder="1"/>
    <xf numFmtId="3" fontId="137" fillId="0" borderId="7" xfId="0" applyNumberFormat="1" applyFont="1" applyBorder="1"/>
    <xf numFmtId="3" fontId="136" fillId="0" borderId="115" xfId="0" applyNumberFormat="1" applyFont="1" applyBorder="1" applyAlignment="1">
      <alignment horizontal="left" indent="2"/>
    </xf>
    <xf numFmtId="3" fontId="136" fillId="0" borderId="115" xfId="0" applyNumberFormat="1" applyFont="1" applyFill="1" applyBorder="1" applyAlignment="1">
      <alignment horizontal="left" indent="3"/>
    </xf>
    <xf numFmtId="3" fontId="136" fillId="0" borderId="115" xfId="0" applyNumberFormat="1" applyFont="1" applyFill="1" applyBorder="1" applyAlignment="1">
      <alignment horizontal="left" indent="1"/>
    </xf>
    <xf numFmtId="3" fontId="136" fillId="81" borderId="115" xfId="0" applyNumberFormat="1" applyFont="1" applyFill="1" applyBorder="1"/>
    <xf numFmtId="3" fontId="136" fillId="0" borderId="115" xfId="0" applyNumberFormat="1" applyFont="1" applyFill="1" applyBorder="1" applyAlignment="1">
      <alignment horizontal="left" vertical="top" wrapText="1" indent="2"/>
    </xf>
    <xf numFmtId="3" fontId="136" fillId="0" borderId="115" xfId="0" applyNumberFormat="1" applyFont="1" applyFill="1" applyBorder="1"/>
    <xf numFmtId="3" fontId="136" fillId="0" borderId="115" xfId="0" applyNumberFormat="1" applyFont="1" applyFill="1" applyBorder="1" applyAlignment="1">
      <alignment horizontal="left" wrapText="1" indent="3"/>
    </xf>
    <xf numFmtId="3" fontId="136" fillId="0" borderId="115" xfId="0" applyNumberFormat="1" applyFont="1" applyFill="1" applyBorder="1" applyAlignment="1">
      <alignment horizontal="left" wrapText="1" indent="2"/>
    </xf>
    <xf numFmtId="3" fontId="136" fillId="0" borderId="115" xfId="0" applyNumberFormat="1" applyFont="1" applyFill="1" applyBorder="1" applyAlignment="1">
      <alignment horizontal="left" wrapText="1" indent="1"/>
    </xf>
    <xf numFmtId="3" fontId="136" fillId="0" borderId="116" xfId="0" applyNumberFormat="1" applyFont="1" applyBorder="1"/>
    <xf numFmtId="165" fontId="136" fillId="0" borderId="115" xfId="20962" applyNumberFormat="1" applyFont="1" applyBorder="1"/>
    <xf numFmtId="195" fontId="136" fillId="0" borderId="115" xfId="0" applyNumberFormat="1" applyFont="1" applyBorder="1"/>
    <xf numFmtId="195" fontId="136" fillId="0" borderId="116" xfId="0" applyNumberFormat="1" applyFont="1" applyBorder="1"/>
    <xf numFmtId="195" fontId="137" fillId="0" borderId="115" xfId="0" applyNumberFormat="1" applyFont="1" applyBorder="1"/>
    <xf numFmtId="3" fontId="116" fillId="0" borderId="115" xfId="0" applyNumberFormat="1" applyFont="1" applyFill="1" applyBorder="1"/>
    <xf numFmtId="0" fontId="93" fillId="0" borderId="73" xfId="0" applyFont="1" applyBorder="1" applyAlignment="1">
      <alignment horizontal="left" wrapText="1"/>
    </xf>
    <xf numFmtId="0" fontId="93" fillId="0" borderId="72"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5" xfId="0" applyFont="1" applyFill="1" applyBorder="1" applyAlignment="1">
      <alignment horizontal="center" vertical="center" wrapText="1"/>
    </xf>
    <xf numFmtId="0" fontId="84" fillId="0" borderId="85" xfId="0" applyFont="1" applyFill="1" applyBorder="1" applyAlignment="1">
      <alignment horizontal="center" vertical="center" wrapText="1"/>
    </xf>
    <xf numFmtId="0" fontId="45" fillId="0" borderId="85" xfId="11" applyFont="1" applyFill="1" applyBorder="1" applyAlignment="1" applyProtection="1">
      <alignment horizontal="center" vertical="center" wrapText="1"/>
    </xf>
    <xf numFmtId="0" fontId="45" fillId="0" borderId="86" xfId="11" applyFont="1" applyFill="1" applyBorder="1" applyAlignment="1" applyProtection="1">
      <alignment horizontal="center" vertical="center" wrapText="1"/>
    </xf>
    <xf numFmtId="0" fontId="45" fillId="0" borderId="7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117" xfId="0" applyNumberFormat="1" applyFont="1" applyBorder="1" applyAlignment="1">
      <alignment horizontal="center" vertical="center"/>
    </xf>
    <xf numFmtId="9" fontId="3" fillId="0" borderId="119" xfId="0" applyNumberFormat="1" applyFont="1" applyBorder="1" applyAlignment="1">
      <alignment horizontal="center" vertical="center"/>
    </xf>
    <xf numFmtId="0" fontId="98" fillId="3" borderId="92" xfId="13" applyFont="1" applyFill="1" applyBorder="1" applyAlignment="1" applyProtection="1">
      <alignment horizontal="center" vertical="center" wrapText="1"/>
      <protection locked="0"/>
    </xf>
    <xf numFmtId="0" fontId="98" fillId="3" borderId="71" xfId="13" applyFont="1" applyFill="1" applyBorder="1" applyAlignment="1" applyProtection="1">
      <alignment horizontal="center" vertical="center" wrapText="1"/>
      <protection locked="0"/>
    </xf>
    <xf numFmtId="0" fontId="3" fillId="0" borderId="116"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9" xfId="1" applyNumberFormat="1" applyFont="1" applyFill="1" applyBorder="1" applyAlignment="1" applyProtection="1">
      <alignment horizontal="center" vertical="center" wrapText="1"/>
      <protection locked="0"/>
    </xf>
    <xf numFmtId="164" fontId="45" fillId="0" borderId="80" xfId="1" applyNumberFormat="1" applyFont="1" applyFill="1" applyBorder="1" applyAlignment="1" applyProtection="1">
      <alignment horizontal="center" vertical="center" wrapText="1"/>
      <protection locked="0"/>
    </xf>
    <xf numFmtId="0" fontId="3" fillId="0" borderId="71" xfId="0" applyFont="1" applyFill="1" applyBorder="1" applyAlignment="1">
      <alignment horizontal="center" vertical="center" wrapText="1"/>
    </xf>
    <xf numFmtId="0" fontId="86" fillId="0" borderId="81" xfId="0" applyFont="1" applyBorder="1" applyAlignment="1">
      <alignment horizontal="center"/>
    </xf>
    <xf numFmtId="0" fontId="3" fillId="0" borderId="7" xfId="0" applyFont="1" applyFill="1" applyBorder="1" applyAlignment="1">
      <alignment horizontal="center" vertical="center" wrapText="1"/>
    </xf>
    <xf numFmtId="0" fontId="99" fillId="0" borderId="58" xfId="0" applyFont="1" applyFill="1" applyBorder="1" applyAlignment="1">
      <alignment horizontal="left" vertical="center"/>
    </xf>
    <xf numFmtId="0" fontId="99"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6" xfId="0" applyFont="1" applyBorder="1" applyAlignment="1">
      <alignment horizontal="center" vertical="center" wrapText="1"/>
    </xf>
    <xf numFmtId="0" fontId="115" fillId="0" borderId="105" xfId="0" applyNumberFormat="1" applyFont="1" applyFill="1" applyBorder="1" applyAlignment="1">
      <alignment horizontal="left" vertical="center" wrapText="1"/>
    </xf>
    <xf numFmtId="0" fontId="115" fillId="0" borderId="106" xfId="0" applyNumberFormat="1" applyFont="1" applyFill="1" applyBorder="1" applyAlignment="1">
      <alignment horizontal="left" vertical="center" wrapText="1"/>
    </xf>
    <xf numFmtId="0" fontId="115" fillId="0" borderId="110" xfId="0" applyNumberFormat="1" applyFont="1" applyFill="1" applyBorder="1" applyAlignment="1">
      <alignment horizontal="left" vertical="center" wrapText="1"/>
    </xf>
    <xf numFmtId="0" fontId="115" fillId="0" borderId="111" xfId="0" applyNumberFormat="1" applyFont="1" applyFill="1" applyBorder="1" applyAlignment="1">
      <alignment horizontal="left" vertical="center" wrapText="1"/>
    </xf>
    <xf numFmtId="0" fontId="115" fillId="0" borderId="113" xfId="0" applyNumberFormat="1" applyFont="1" applyFill="1" applyBorder="1" applyAlignment="1">
      <alignment horizontal="left" vertical="center" wrapText="1"/>
    </xf>
    <xf numFmtId="0" fontId="115" fillId="0" borderId="114" xfId="0" applyNumberFormat="1" applyFont="1" applyFill="1" applyBorder="1" applyAlignment="1">
      <alignment horizontal="left" vertical="center" wrapText="1"/>
    </xf>
    <xf numFmtId="0" fontId="116" fillId="0" borderId="107" xfId="0" applyFont="1" applyFill="1" applyBorder="1" applyAlignment="1">
      <alignment horizontal="center" vertical="center" wrapText="1"/>
    </xf>
    <xf numFmtId="0" fontId="116" fillId="0" borderId="108" xfId="0" applyFont="1" applyFill="1" applyBorder="1" applyAlignment="1">
      <alignment horizontal="center" vertical="center" wrapText="1"/>
    </xf>
    <xf numFmtId="0" fontId="116" fillId="0" borderId="109" xfId="0" applyFont="1" applyFill="1" applyBorder="1" applyAlignment="1">
      <alignment horizontal="center" vertical="center" wrapText="1"/>
    </xf>
    <xf numFmtId="0" fontId="116" fillId="0" borderId="89" xfId="0" applyFont="1" applyFill="1" applyBorder="1" applyAlignment="1">
      <alignment horizontal="center" vertical="center" wrapText="1"/>
    </xf>
    <xf numFmtId="0" fontId="116" fillId="0" borderId="112" xfId="0" applyFont="1" applyFill="1" applyBorder="1" applyAlignment="1">
      <alignment horizontal="center" vertical="center" wrapText="1"/>
    </xf>
    <xf numFmtId="0" fontId="116" fillId="0" borderId="81" xfId="0" applyFont="1" applyFill="1" applyBorder="1" applyAlignment="1">
      <alignment horizontal="center" vertical="center" wrapText="1"/>
    </xf>
    <xf numFmtId="0" fontId="113" fillId="0" borderId="116"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115" xfId="0" applyFont="1" applyFill="1" applyBorder="1" applyAlignment="1">
      <alignment horizontal="center" vertical="center" wrapText="1"/>
    </xf>
    <xf numFmtId="0" fontId="120" fillId="0" borderId="115" xfId="0" applyFont="1" applyFill="1" applyBorder="1" applyAlignment="1">
      <alignment horizontal="center" vertical="center"/>
    </xf>
    <xf numFmtId="0" fontId="120" fillId="0" borderId="107" xfId="0" applyFont="1" applyFill="1" applyBorder="1" applyAlignment="1">
      <alignment horizontal="center" vertical="center"/>
    </xf>
    <xf numFmtId="0" fontId="120" fillId="0" borderId="109" xfId="0" applyFont="1" applyFill="1" applyBorder="1" applyAlignment="1">
      <alignment horizontal="center" vertical="center"/>
    </xf>
    <xf numFmtId="0" fontId="120" fillId="0" borderId="89" xfId="0" applyFont="1" applyFill="1" applyBorder="1" applyAlignment="1">
      <alignment horizontal="center" vertical="center"/>
    </xf>
    <xf numFmtId="0" fontId="120" fillId="0" borderId="81" xfId="0" applyFont="1" applyFill="1" applyBorder="1" applyAlignment="1">
      <alignment horizontal="center" vertical="center"/>
    </xf>
    <xf numFmtId="0" fontId="116" fillId="0" borderId="115" xfId="0" applyFont="1" applyFill="1" applyBorder="1" applyAlignment="1">
      <alignment horizontal="center" vertical="center" wrapText="1"/>
    </xf>
    <xf numFmtId="0" fontId="116" fillId="0" borderId="78" xfId="0" applyFont="1" applyFill="1" applyBorder="1" applyAlignment="1">
      <alignment horizontal="center" vertical="center" wrapText="1"/>
    </xf>
    <xf numFmtId="0" fontId="116" fillId="0" borderId="76" xfId="0" applyFont="1" applyFill="1" applyBorder="1" applyAlignment="1">
      <alignment horizontal="center" vertical="center" wrapText="1"/>
    </xf>
    <xf numFmtId="0" fontId="113" fillId="0" borderId="117" xfId="0" applyFont="1" applyFill="1" applyBorder="1" applyAlignment="1">
      <alignment horizontal="center" vertical="center" wrapText="1"/>
    </xf>
    <xf numFmtId="0" fontId="113" fillId="0" borderId="118" xfId="0" applyFont="1" applyFill="1" applyBorder="1" applyAlignment="1">
      <alignment horizontal="center" vertical="center" wrapText="1"/>
    </xf>
    <xf numFmtId="0" fontId="113" fillId="0" borderId="119" xfId="0" applyFont="1" applyFill="1" applyBorder="1" applyAlignment="1">
      <alignment horizontal="center" vertical="center" wrapText="1"/>
    </xf>
    <xf numFmtId="0" fontId="116" fillId="0" borderId="82"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82" xfId="0" applyFont="1" applyFill="1" applyBorder="1" applyAlignment="1">
      <alignment horizontal="center" vertical="center" wrapText="1"/>
    </xf>
    <xf numFmtId="0" fontId="113" fillId="0" borderId="78"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76" xfId="0" applyFont="1" applyFill="1" applyBorder="1" applyAlignment="1">
      <alignment horizontal="center" vertical="center" wrapText="1"/>
    </xf>
    <xf numFmtId="0" fontId="113" fillId="0" borderId="81" xfId="0" applyFont="1" applyFill="1" applyBorder="1" applyAlignment="1">
      <alignment horizontal="center" vertical="center" wrapText="1"/>
    </xf>
    <xf numFmtId="0" fontId="116" fillId="0" borderId="107" xfId="0" applyFont="1" applyFill="1" applyBorder="1" applyAlignment="1">
      <alignment horizontal="center" vertical="top" wrapText="1"/>
    </xf>
    <xf numFmtId="0" fontId="116" fillId="0" borderId="109" xfId="0" applyFont="1" applyFill="1" applyBorder="1" applyAlignment="1">
      <alignment horizontal="center" vertical="top" wrapText="1"/>
    </xf>
    <xf numFmtId="0" fontId="116" fillId="0" borderId="78" xfId="0" applyFont="1" applyFill="1" applyBorder="1" applyAlignment="1">
      <alignment horizontal="center" vertical="top" wrapText="1"/>
    </xf>
    <xf numFmtId="0" fontId="116" fillId="0" borderId="76" xfId="0" applyFont="1" applyFill="1" applyBorder="1" applyAlignment="1">
      <alignment horizontal="center" vertical="top" wrapText="1"/>
    </xf>
    <xf numFmtId="0" fontId="116" fillId="0" borderId="89" xfId="0" applyFont="1" applyFill="1" applyBorder="1" applyAlignment="1">
      <alignment horizontal="center" vertical="top" wrapText="1"/>
    </xf>
    <xf numFmtId="0" fontId="116" fillId="0" borderId="81" xfId="0" applyFont="1" applyFill="1" applyBorder="1" applyAlignment="1">
      <alignment horizontal="center" vertical="top" wrapText="1"/>
    </xf>
    <xf numFmtId="0" fontId="113" fillId="0" borderId="0" xfId="0" applyFont="1" applyFill="1" applyBorder="1" applyAlignment="1">
      <alignment horizontal="center" vertical="center"/>
    </xf>
    <xf numFmtId="0" fontId="113" fillId="0" borderId="76" xfId="0" applyFont="1" applyFill="1" applyBorder="1" applyAlignment="1">
      <alignment horizontal="center" vertical="center"/>
    </xf>
    <xf numFmtId="0" fontId="113" fillId="0" borderId="78" xfId="0" applyFont="1" applyFill="1" applyBorder="1" applyAlignment="1">
      <alignment horizontal="center" vertical="center"/>
    </xf>
    <xf numFmtId="0" fontId="113" fillId="0" borderId="117" xfId="0" applyFont="1" applyFill="1" applyBorder="1" applyAlignment="1">
      <alignment horizontal="center" vertical="center"/>
    </xf>
    <xf numFmtId="0" fontId="113" fillId="0" borderId="118" xfId="0" applyFont="1" applyFill="1" applyBorder="1" applyAlignment="1">
      <alignment horizontal="center" vertical="center"/>
    </xf>
    <xf numFmtId="0" fontId="113" fillId="0" borderId="119" xfId="0" applyFont="1" applyFill="1" applyBorder="1" applyAlignment="1">
      <alignment horizontal="center" vertical="center"/>
    </xf>
    <xf numFmtId="0" fontId="113" fillId="0" borderId="107" xfId="0" applyFont="1" applyFill="1" applyBorder="1" applyAlignment="1">
      <alignment horizontal="center" vertical="top" wrapText="1"/>
    </xf>
    <xf numFmtId="0" fontId="113" fillId="0" borderId="108" xfId="0" applyFont="1" applyFill="1" applyBorder="1" applyAlignment="1">
      <alignment horizontal="center" vertical="top" wrapText="1"/>
    </xf>
    <xf numFmtId="0" fontId="113" fillId="0" borderId="109" xfId="0" applyFont="1" applyFill="1" applyBorder="1" applyAlignment="1">
      <alignment horizontal="center" vertical="top" wrapText="1"/>
    </xf>
    <xf numFmtId="0" fontId="113" fillId="0" borderId="118" xfId="0" applyFont="1" applyFill="1" applyBorder="1" applyAlignment="1">
      <alignment horizontal="center" vertical="top" wrapText="1"/>
    </xf>
    <xf numFmtId="0" fontId="113" fillId="0" borderId="119" xfId="0" applyFont="1" applyFill="1" applyBorder="1" applyAlignment="1">
      <alignment horizontal="center" vertical="top" wrapText="1"/>
    </xf>
    <xf numFmtId="0" fontId="113" fillId="0" borderId="116" xfId="0" applyFont="1" applyFill="1" applyBorder="1" applyAlignment="1">
      <alignment horizontal="center" vertical="top" wrapText="1"/>
    </xf>
    <xf numFmtId="0" fontId="113" fillId="0" borderId="7" xfId="0" applyFont="1" applyFill="1" applyBorder="1" applyAlignment="1">
      <alignment horizontal="center" vertical="top" wrapText="1"/>
    </xf>
    <xf numFmtId="0" fontId="115" fillId="0" borderId="120" xfId="0" applyNumberFormat="1" applyFont="1" applyFill="1" applyBorder="1" applyAlignment="1">
      <alignment horizontal="left" vertical="top" wrapText="1"/>
    </xf>
    <xf numFmtId="0" fontId="115" fillId="0" borderId="121" xfId="0" applyNumberFormat="1" applyFont="1" applyFill="1" applyBorder="1" applyAlignment="1">
      <alignment horizontal="left" vertical="top" wrapText="1"/>
    </xf>
    <xf numFmtId="0" fontId="121" fillId="0" borderId="116" xfId="0" applyFont="1" applyBorder="1" applyAlignment="1">
      <alignment horizontal="center" vertical="center" wrapText="1"/>
    </xf>
    <xf numFmtId="0" fontId="121" fillId="0" borderId="107" xfId="0" applyFont="1" applyBorder="1" applyAlignment="1">
      <alignment horizontal="center" vertical="center" wrapText="1"/>
    </xf>
    <xf numFmtId="0" fontId="125" fillId="0" borderId="115" xfId="0" applyFont="1" applyBorder="1" applyAlignment="1">
      <alignment horizontal="center" vertical="center"/>
    </xf>
    <xf numFmtId="0" fontId="122" fillId="0" borderId="115" xfId="0" applyFont="1" applyBorder="1" applyAlignment="1">
      <alignment horizontal="center" vertical="center" wrapText="1"/>
    </xf>
    <xf numFmtId="0" fontId="2" fillId="3" borderId="115" xfId="5" applyFont="1" applyFill="1" applyBorder="1" applyProtection="1">
      <protection locked="0"/>
    </xf>
    <xf numFmtId="0" fontId="2" fillId="0" borderId="115" xfId="13" applyFont="1" applyFill="1" applyBorder="1" applyAlignment="1" applyProtection="1">
      <alignment horizontal="center" vertical="center" wrapText="1"/>
      <protection locked="0"/>
    </xf>
    <xf numFmtId="0" fontId="2" fillId="3" borderId="115" xfId="13" applyFont="1" applyFill="1" applyBorder="1" applyAlignment="1" applyProtection="1">
      <alignment horizontal="center" vertical="center" wrapText="1"/>
      <protection locked="0"/>
    </xf>
    <xf numFmtId="3" fontId="2" fillId="3" borderId="115" xfId="1" applyNumberFormat="1" applyFont="1" applyFill="1" applyBorder="1" applyAlignment="1" applyProtection="1">
      <alignment horizontal="center" vertical="center" wrapText="1"/>
      <protection locked="0"/>
    </xf>
    <xf numFmtId="9" fontId="2" fillId="3" borderId="115" xfId="15" applyNumberFormat="1" applyFont="1" applyFill="1" applyBorder="1" applyAlignment="1" applyProtection="1">
      <alignment horizontal="center" vertical="center"/>
      <protection locked="0"/>
    </xf>
    <xf numFmtId="0" fontId="2" fillId="3" borderId="86" xfId="11" applyFont="1" applyFill="1" applyBorder="1" applyAlignment="1">
      <alignment horizontal="center" vertical="center" wrapText="1"/>
    </xf>
    <xf numFmtId="0" fontId="92" fillId="3" borderId="21" xfId="11" applyFont="1" applyFill="1" applyBorder="1" applyAlignment="1">
      <alignment horizontal="left" vertical="center"/>
    </xf>
    <xf numFmtId="0" fontId="90" fillId="3" borderId="115" xfId="11" applyFont="1" applyFill="1" applyBorder="1" applyAlignment="1">
      <alignment wrapText="1"/>
    </xf>
    <xf numFmtId="193" fontId="2" fillId="36" borderId="115" xfId="5" applyNumberFormat="1" applyFont="1" applyFill="1" applyBorder="1" applyProtection="1">
      <protection locked="0"/>
    </xf>
    <xf numFmtId="193" fontId="2" fillId="36" borderId="115" xfId="1" applyNumberFormat="1" applyFont="1" applyFill="1" applyBorder="1" applyProtection="1">
      <protection locked="0"/>
    </xf>
    <xf numFmtId="193" fontId="2" fillId="3" borderId="115" xfId="5" applyNumberFormat="1" applyFont="1" applyFill="1" applyBorder="1" applyProtection="1">
      <protection locked="0"/>
    </xf>
    <xf numFmtId="3" fontId="2" fillId="36" borderId="86" xfId="5" applyNumberFormat="1" applyFont="1" applyFill="1" applyBorder="1" applyProtection="1">
      <protection locked="0"/>
    </xf>
    <xf numFmtId="0" fontId="92" fillId="3" borderId="115" xfId="11" applyFont="1" applyFill="1" applyBorder="1" applyAlignment="1">
      <alignment horizontal="left" vertical="center" wrapText="1"/>
    </xf>
    <xf numFmtId="164" fontId="2" fillId="3" borderId="115" xfId="7" applyNumberFormat="1" applyFont="1" applyFill="1" applyBorder="1" applyProtection="1">
      <protection locked="0"/>
    </xf>
    <xf numFmtId="165" fontId="2" fillId="3" borderId="115" xfId="8" applyNumberFormat="1" applyFont="1" applyFill="1" applyBorder="1" applyAlignment="1" applyProtection="1">
      <alignment horizontal="right" wrapText="1"/>
      <protection locked="0"/>
    </xf>
    <xf numFmtId="0" fontId="92" fillId="0" borderId="115" xfId="11" applyFont="1" applyFill="1" applyBorder="1" applyAlignment="1">
      <alignment horizontal="left" vertical="center" wrapText="1"/>
    </xf>
    <xf numFmtId="165" fontId="2" fillId="4" borderId="115" xfId="8" applyNumberFormat="1" applyFont="1" applyFill="1" applyBorder="1" applyAlignment="1" applyProtection="1">
      <alignment horizontal="right" wrapText="1"/>
      <protection locked="0"/>
    </xf>
    <xf numFmtId="0" fontId="90" fillId="0" borderId="115" xfId="11" applyFont="1" applyFill="1" applyBorder="1" applyAlignment="1">
      <alignment wrapText="1"/>
    </xf>
    <xf numFmtId="193" fontId="2" fillId="0" borderId="115" xfId="1" applyNumberFormat="1" applyFont="1" applyFill="1" applyBorder="1" applyProtection="1">
      <protection locked="0"/>
    </xf>
    <xf numFmtId="0" fontId="92" fillId="3" borderId="24" xfId="9" applyFont="1" applyFill="1" applyBorder="1" applyAlignment="1" applyProtection="1">
      <alignment horizontal="left" vertical="center"/>
      <protection locked="0"/>
    </xf>
    <xf numFmtId="0" fontId="90" fillId="3" borderId="25" xfId="20961" applyFont="1" applyFill="1" applyBorder="1" applyAlignment="1" applyProtection="1"/>
    <xf numFmtId="0" fontId="99" fillId="3" borderId="126" xfId="0" applyFont="1" applyFill="1" applyBorder="1" applyAlignment="1">
      <alignment horizontal="left"/>
    </xf>
    <xf numFmtId="0" fontId="2" fillId="0" borderId="115" xfId="0" applyFont="1" applyFill="1" applyBorder="1" applyAlignment="1">
      <alignment horizontal="center" vertical="center" wrapText="1"/>
    </xf>
    <xf numFmtId="0" fontId="2" fillId="0" borderId="86" xfId="0" applyFont="1" applyFill="1" applyBorder="1" applyAlignment="1">
      <alignment horizontal="center" vertical="center" wrapText="1"/>
    </xf>
    <xf numFmtId="0" fontId="3" fillId="3" borderId="127" xfId="0" applyFont="1" applyFill="1" applyBorder="1" applyAlignment="1">
      <alignment vertical="center"/>
    </xf>
    <xf numFmtId="0" fontId="3" fillId="0" borderId="115" xfId="0" applyFont="1" applyFill="1" applyBorder="1" applyAlignment="1">
      <alignment vertical="center"/>
    </xf>
    <xf numFmtId="0" fontId="4" fillId="0" borderId="115" xfId="0" applyFont="1" applyFill="1" applyBorder="1" applyAlignment="1">
      <alignment vertical="center"/>
    </xf>
    <xf numFmtId="0" fontId="3" fillId="0" borderId="128" xfId="0" applyFont="1" applyFill="1" applyBorder="1" applyAlignment="1">
      <alignment horizontal="center" vertical="center"/>
    </xf>
    <xf numFmtId="0" fontId="3" fillId="0" borderId="129" xfId="0" applyFont="1" applyFill="1" applyBorder="1" applyAlignment="1">
      <alignment vertical="center"/>
    </xf>
    <xf numFmtId="164" fontId="3" fillId="0" borderId="130" xfId="1061" applyNumberFormat="1" applyFont="1" applyFill="1" applyBorder="1" applyAlignment="1">
      <alignment vertical="center"/>
    </xf>
    <xf numFmtId="164" fontId="3" fillId="0" borderId="131" xfId="1061" applyNumberFormat="1" applyFont="1" applyFill="1" applyBorder="1" applyAlignment="1">
      <alignment vertical="center"/>
    </xf>
    <xf numFmtId="0" fontId="86" fillId="0" borderId="132" xfId="0" applyFont="1" applyBorder="1" applyAlignment="1">
      <alignment horizontal="center"/>
    </xf>
    <xf numFmtId="0" fontId="3" fillId="0" borderId="129" xfId="0" applyFont="1" applyFill="1" applyBorder="1" applyAlignment="1">
      <alignment horizontal="center" vertical="center" wrapText="1"/>
    </xf>
    <xf numFmtId="0" fontId="3" fillId="0" borderId="117" xfId="0" applyFont="1" applyFill="1" applyBorder="1" applyAlignment="1">
      <alignment horizontal="center" wrapText="1"/>
    </xf>
    <xf numFmtId="0" fontId="3" fillId="0" borderId="119" xfId="0" applyFont="1" applyFill="1" applyBorder="1" applyAlignment="1">
      <alignment horizontal="center" wrapText="1"/>
    </xf>
    <xf numFmtId="0" fontId="3" fillId="0" borderId="131" xfId="0" applyFont="1" applyFill="1" applyBorder="1" applyAlignment="1">
      <alignment horizontal="center" vertical="center" wrapText="1"/>
    </xf>
    <xf numFmtId="0" fontId="3" fillId="0" borderId="115" xfId="0" applyFont="1" applyFill="1" applyBorder="1" applyAlignment="1">
      <alignment horizontal="center" vertical="center" wrapText="1"/>
    </xf>
    <xf numFmtId="164" fontId="3" fillId="0" borderId="117" xfId="7" applyNumberFormat="1" applyFont="1" applyBorder="1"/>
    <xf numFmtId="9" fontId="3" fillId="0" borderId="86" xfId="20962" applyFont="1" applyBorder="1"/>
    <xf numFmtId="9" fontId="3" fillId="0" borderId="86" xfId="20962" applyFont="1" applyBorder="1" applyAlignment="1">
      <alignment horizontal="right"/>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Normal="100" workbookViewId="0">
      <selection activeCell="G9" sqref="G9"/>
    </sheetView>
  </sheetViews>
  <sheetFormatPr defaultColWidth="9.140625" defaultRowHeight="14.25"/>
  <cols>
    <col min="1" max="1" width="10.28515625" style="4" customWidth="1"/>
    <col min="2" max="2" width="141.28515625" style="5" customWidth="1"/>
    <col min="3" max="3" width="36" style="5" customWidth="1"/>
    <col min="4" max="6" width="9.140625" style="5"/>
    <col min="7" max="7" width="25" style="5" customWidth="1"/>
    <col min="8" max="16384" width="9.140625" style="5"/>
  </cols>
  <sheetData>
    <row r="1" spans="1:3" ht="15">
      <c r="A1" s="176"/>
      <c r="B1" s="203" t="s">
        <v>343</v>
      </c>
      <c r="C1" s="511"/>
    </row>
    <row r="2" spans="1:3" ht="15.75">
      <c r="A2" s="204">
        <v>1</v>
      </c>
      <c r="B2" s="325" t="s">
        <v>344</v>
      </c>
      <c r="C2" s="512" t="s">
        <v>740</v>
      </c>
    </row>
    <row r="3" spans="1:3" ht="15.75">
      <c r="A3" s="204">
        <v>2</v>
      </c>
      <c r="B3" s="326" t="s">
        <v>340</v>
      </c>
      <c r="C3" s="513" t="s">
        <v>741</v>
      </c>
    </row>
    <row r="4" spans="1:3" ht="15.75">
      <c r="A4" s="204">
        <v>3</v>
      </c>
      <c r="B4" s="327" t="s">
        <v>345</v>
      </c>
      <c r="C4" s="513" t="s">
        <v>742</v>
      </c>
    </row>
    <row r="5" spans="1:3" ht="15.75">
      <c r="A5" s="205">
        <v>4</v>
      </c>
      <c r="B5" s="328" t="s">
        <v>341</v>
      </c>
      <c r="C5" s="514" t="s">
        <v>743</v>
      </c>
    </row>
    <row r="6" spans="1:3" s="206" customFormat="1" ht="45.75" customHeight="1">
      <c r="A6" s="659" t="s">
        <v>419</v>
      </c>
      <c r="B6" s="660"/>
      <c r="C6" s="660"/>
    </row>
    <row r="7" spans="1:3" ht="15">
      <c r="A7" s="207" t="s">
        <v>29</v>
      </c>
      <c r="B7" s="203" t="s">
        <v>342</v>
      </c>
    </row>
    <row r="8" spans="1:3">
      <c r="A8" s="176">
        <v>1</v>
      </c>
      <c r="B8" s="251" t="s">
        <v>20</v>
      </c>
    </row>
    <row r="9" spans="1:3">
      <c r="A9" s="176">
        <v>2</v>
      </c>
      <c r="B9" s="252" t="s">
        <v>21</v>
      </c>
    </row>
    <row r="10" spans="1:3">
      <c r="A10" s="176">
        <v>3</v>
      </c>
      <c r="B10" s="252" t="s">
        <v>22</v>
      </c>
    </row>
    <row r="11" spans="1:3">
      <c r="A11" s="176">
        <v>4</v>
      </c>
      <c r="B11" s="252" t="s">
        <v>23</v>
      </c>
      <c r="C11" s="87"/>
    </row>
    <row r="12" spans="1:3">
      <c r="A12" s="176">
        <v>5</v>
      </c>
      <c r="B12" s="252" t="s">
        <v>24</v>
      </c>
    </row>
    <row r="13" spans="1:3">
      <c r="A13" s="176">
        <v>6</v>
      </c>
      <c r="B13" s="253" t="s">
        <v>352</v>
      </c>
    </row>
    <row r="14" spans="1:3">
      <c r="A14" s="176">
        <v>7</v>
      </c>
      <c r="B14" s="252" t="s">
        <v>346</v>
      </c>
    </row>
    <row r="15" spans="1:3">
      <c r="A15" s="176">
        <v>8</v>
      </c>
      <c r="B15" s="252" t="s">
        <v>347</v>
      </c>
    </row>
    <row r="16" spans="1:3">
      <c r="A16" s="176">
        <v>9</v>
      </c>
      <c r="B16" s="252" t="s">
        <v>25</v>
      </c>
    </row>
    <row r="17" spans="1:2">
      <c r="A17" s="324" t="s">
        <v>418</v>
      </c>
      <c r="B17" s="323" t="s">
        <v>405</v>
      </c>
    </row>
    <row r="18" spans="1:2">
      <c r="A18" s="176">
        <v>10</v>
      </c>
      <c r="B18" s="252" t="s">
        <v>26</v>
      </c>
    </row>
    <row r="19" spans="1:2">
      <c r="A19" s="176">
        <v>11</v>
      </c>
      <c r="B19" s="253" t="s">
        <v>348</v>
      </c>
    </row>
    <row r="20" spans="1:2">
      <c r="A20" s="176">
        <v>12</v>
      </c>
      <c r="B20" s="253" t="s">
        <v>27</v>
      </c>
    </row>
    <row r="21" spans="1:2">
      <c r="A21" s="378">
        <v>13</v>
      </c>
      <c r="B21" s="379" t="s">
        <v>349</v>
      </c>
    </row>
    <row r="22" spans="1:2">
      <c r="A22" s="378">
        <v>14</v>
      </c>
      <c r="B22" s="380" t="s">
        <v>376</v>
      </c>
    </row>
    <row r="23" spans="1:2">
      <c r="A23" s="381">
        <v>15</v>
      </c>
      <c r="B23" s="382" t="s">
        <v>28</v>
      </c>
    </row>
    <row r="24" spans="1:2">
      <c r="A24" s="381">
        <v>15.1</v>
      </c>
      <c r="B24" s="383" t="s">
        <v>432</v>
      </c>
    </row>
    <row r="25" spans="1:2">
      <c r="A25" s="381">
        <v>16</v>
      </c>
      <c r="B25" s="383" t="s">
        <v>496</v>
      </c>
    </row>
    <row r="26" spans="1:2">
      <c r="A26" s="381">
        <v>17</v>
      </c>
      <c r="B26" s="383" t="s">
        <v>537</v>
      </c>
    </row>
    <row r="27" spans="1:2">
      <c r="A27" s="381">
        <v>18</v>
      </c>
      <c r="B27" s="383" t="s">
        <v>707</v>
      </c>
    </row>
    <row r="28" spans="1:2">
      <c r="A28" s="381">
        <v>19</v>
      </c>
      <c r="B28" s="383" t="s">
        <v>708</v>
      </c>
    </row>
    <row r="29" spans="1:2">
      <c r="A29" s="381">
        <v>20</v>
      </c>
      <c r="B29" s="470" t="s">
        <v>538</v>
      </c>
    </row>
    <row r="30" spans="1:2">
      <c r="A30" s="381">
        <v>21</v>
      </c>
      <c r="B30" s="383" t="s">
        <v>704</v>
      </c>
    </row>
    <row r="31" spans="1:2">
      <c r="A31" s="381">
        <v>22</v>
      </c>
      <c r="B31" s="383" t="s">
        <v>539</v>
      </c>
    </row>
    <row r="32" spans="1:2">
      <c r="A32" s="381">
        <v>23</v>
      </c>
      <c r="B32" s="383" t="s">
        <v>540</v>
      </c>
    </row>
    <row r="33" spans="1:2">
      <c r="A33" s="381">
        <v>24</v>
      </c>
      <c r="B33" s="383" t="s">
        <v>541</v>
      </c>
    </row>
    <row r="34" spans="1:2">
      <c r="A34" s="381">
        <v>25</v>
      </c>
      <c r="B34" s="383" t="s">
        <v>542</v>
      </c>
    </row>
    <row r="35" spans="1:2">
      <c r="A35" s="381">
        <v>26</v>
      </c>
      <c r="B35" s="383" t="s">
        <v>739</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scale="4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Normal="100" workbookViewId="0">
      <pane xSplit="1" ySplit="5" topLeftCell="B6" activePane="bottomRight" state="frozen"/>
      <selection activeCell="D13" sqref="D12:D13"/>
      <selection pane="topRight" activeCell="D13" sqref="D12:D13"/>
      <selection pane="bottomLeft" activeCell="D13" sqref="D12:D13"/>
      <selection pane="bottomRight" activeCell="D13" sqref="D12:D13"/>
    </sheetView>
  </sheetViews>
  <sheetFormatPr defaultColWidth="9.140625" defaultRowHeight="12.75"/>
  <cols>
    <col min="1" max="1" width="9.5703125" style="90" bestFit="1" customWidth="1"/>
    <col min="2" max="2" width="132.42578125" style="4" customWidth="1"/>
    <col min="3" max="3" width="18.42578125" style="4" customWidth="1"/>
    <col min="4" max="16384" width="9.140625" style="4"/>
  </cols>
  <sheetData>
    <row r="1" spans="1:3">
      <c r="A1" s="2" t="s">
        <v>30</v>
      </c>
      <c r="B1" s="3" t="str">
        <f>'Info '!C2</f>
        <v>JSC "Liberty Bank"</v>
      </c>
    </row>
    <row r="2" spans="1:3" s="78" customFormat="1" ht="15.75" customHeight="1">
      <c r="A2" s="78" t="s">
        <v>31</v>
      </c>
      <c r="B2" s="515">
        <f>'1. key ratios '!B2</f>
        <v>44469</v>
      </c>
    </row>
    <row r="3" spans="1:3" s="78" customFormat="1" ht="15.75" customHeight="1"/>
    <row r="4" spans="1:3" ht="13.5" thickBot="1">
      <c r="A4" s="90" t="s">
        <v>245</v>
      </c>
      <c r="B4" s="157" t="s">
        <v>244</v>
      </c>
    </row>
    <row r="5" spans="1:3">
      <c r="A5" s="91" t="s">
        <v>6</v>
      </c>
      <c r="B5" s="92"/>
      <c r="C5" s="93" t="s">
        <v>73</v>
      </c>
    </row>
    <row r="6" spans="1:3">
      <c r="A6" s="94">
        <v>1</v>
      </c>
      <c r="B6" s="95" t="s">
        <v>243</v>
      </c>
      <c r="C6" s="96">
        <f>SUM(C7:C11)</f>
        <v>326505487</v>
      </c>
    </row>
    <row r="7" spans="1:3">
      <c r="A7" s="94">
        <v>2</v>
      </c>
      <c r="B7" s="97" t="s">
        <v>242</v>
      </c>
      <c r="C7" s="98">
        <v>44490460</v>
      </c>
    </row>
    <row r="8" spans="1:3">
      <c r="A8" s="94">
        <v>3</v>
      </c>
      <c r="B8" s="99" t="s">
        <v>241</v>
      </c>
      <c r="C8" s="98">
        <v>35132256</v>
      </c>
    </row>
    <row r="9" spans="1:3">
      <c r="A9" s="94">
        <v>4</v>
      </c>
      <c r="B9" s="99" t="s">
        <v>240</v>
      </c>
      <c r="C9" s="98">
        <v>35278498</v>
      </c>
    </row>
    <row r="10" spans="1:3">
      <c r="A10" s="94">
        <v>5</v>
      </c>
      <c r="B10" s="99" t="s">
        <v>239</v>
      </c>
      <c r="C10" s="98">
        <v>1694028</v>
      </c>
    </row>
    <row r="11" spans="1:3">
      <c r="A11" s="94">
        <v>6</v>
      </c>
      <c r="B11" s="100" t="s">
        <v>238</v>
      </c>
      <c r="C11" s="98">
        <v>209910245</v>
      </c>
    </row>
    <row r="12" spans="1:3" s="65" customFormat="1">
      <c r="A12" s="94">
        <v>7</v>
      </c>
      <c r="B12" s="95" t="s">
        <v>237</v>
      </c>
      <c r="C12" s="101">
        <f>SUM(C13:C27)</f>
        <v>88481585.0037314</v>
      </c>
    </row>
    <row r="13" spans="1:3" s="65" customFormat="1">
      <c r="A13" s="94">
        <v>8</v>
      </c>
      <c r="B13" s="102" t="s">
        <v>236</v>
      </c>
      <c r="C13" s="613">
        <v>35278498</v>
      </c>
    </row>
    <row r="14" spans="1:3" s="65" customFormat="1" ht="25.5">
      <c r="A14" s="94">
        <v>9</v>
      </c>
      <c r="B14" s="104" t="s">
        <v>235</v>
      </c>
      <c r="C14" s="613">
        <v>3037000.6837313883</v>
      </c>
    </row>
    <row r="15" spans="1:3" s="65" customFormat="1">
      <c r="A15" s="94">
        <v>10</v>
      </c>
      <c r="B15" s="105" t="s">
        <v>234</v>
      </c>
      <c r="C15" s="613">
        <v>50059353.320000008</v>
      </c>
    </row>
    <row r="16" spans="1:3" s="65" customFormat="1">
      <c r="A16" s="94">
        <v>11</v>
      </c>
      <c r="B16" s="106" t="s">
        <v>233</v>
      </c>
      <c r="C16" s="613">
        <v>0</v>
      </c>
    </row>
    <row r="17" spans="1:3" s="65" customFormat="1">
      <c r="A17" s="94">
        <v>12</v>
      </c>
      <c r="B17" s="105" t="s">
        <v>232</v>
      </c>
      <c r="C17" s="613">
        <v>0</v>
      </c>
    </row>
    <row r="18" spans="1:3" s="65" customFormat="1">
      <c r="A18" s="94">
        <v>13</v>
      </c>
      <c r="B18" s="105" t="s">
        <v>231</v>
      </c>
      <c r="C18" s="613">
        <v>0</v>
      </c>
    </row>
    <row r="19" spans="1:3" s="65" customFormat="1">
      <c r="A19" s="94">
        <v>14</v>
      </c>
      <c r="B19" s="105" t="s">
        <v>230</v>
      </c>
      <c r="C19" s="613">
        <v>0</v>
      </c>
    </row>
    <row r="20" spans="1:3" s="65" customFormat="1">
      <c r="A20" s="94">
        <v>15</v>
      </c>
      <c r="B20" s="105" t="s">
        <v>229</v>
      </c>
      <c r="C20" s="613">
        <v>0</v>
      </c>
    </row>
    <row r="21" spans="1:3" s="65" customFormat="1" ht="25.5">
      <c r="A21" s="94">
        <v>16</v>
      </c>
      <c r="B21" s="104" t="s">
        <v>228</v>
      </c>
      <c r="C21" s="613">
        <v>0</v>
      </c>
    </row>
    <row r="22" spans="1:3" s="65" customFormat="1">
      <c r="A22" s="94">
        <v>17</v>
      </c>
      <c r="B22" s="107" t="s">
        <v>227</v>
      </c>
      <c r="C22" s="613">
        <v>106733</v>
      </c>
    </row>
    <row r="23" spans="1:3" s="65" customFormat="1">
      <c r="A23" s="94">
        <v>18</v>
      </c>
      <c r="B23" s="104" t="s">
        <v>226</v>
      </c>
      <c r="C23" s="103"/>
    </row>
    <row r="24" spans="1:3" s="65" customFormat="1" ht="25.5">
      <c r="A24" s="94">
        <v>19</v>
      </c>
      <c r="B24" s="104" t="s">
        <v>203</v>
      </c>
      <c r="C24" s="103"/>
    </row>
    <row r="25" spans="1:3" s="65" customFormat="1">
      <c r="A25" s="94">
        <v>20</v>
      </c>
      <c r="B25" s="108" t="s">
        <v>225</v>
      </c>
      <c r="C25" s="103"/>
    </row>
    <row r="26" spans="1:3" s="65" customFormat="1">
      <c r="A26" s="94">
        <v>21</v>
      </c>
      <c r="B26" s="108" t="s">
        <v>224</v>
      </c>
      <c r="C26" s="103"/>
    </row>
    <row r="27" spans="1:3" s="65" customFormat="1">
      <c r="A27" s="94">
        <v>22</v>
      </c>
      <c r="B27" s="108" t="s">
        <v>223</v>
      </c>
      <c r="C27" s="103"/>
    </row>
    <row r="28" spans="1:3" s="65" customFormat="1">
      <c r="A28" s="94">
        <v>23</v>
      </c>
      <c r="B28" s="109" t="s">
        <v>222</v>
      </c>
      <c r="C28" s="101">
        <f>C6-C12</f>
        <v>238023901.9962686</v>
      </c>
    </row>
    <row r="29" spans="1:3" s="65" customFormat="1">
      <c r="A29" s="110"/>
      <c r="B29" s="111"/>
      <c r="C29" s="103"/>
    </row>
    <row r="30" spans="1:3" s="65" customFormat="1">
      <c r="A30" s="110">
        <v>24</v>
      </c>
      <c r="B30" s="109" t="s">
        <v>221</v>
      </c>
      <c r="C30" s="101">
        <f>C31+C34</f>
        <v>4565384</v>
      </c>
    </row>
    <row r="31" spans="1:3" s="65" customFormat="1">
      <c r="A31" s="110">
        <v>25</v>
      </c>
      <c r="B31" s="99" t="s">
        <v>220</v>
      </c>
      <c r="C31" s="112">
        <f>C32+C33</f>
        <v>45654</v>
      </c>
    </row>
    <row r="32" spans="1:3" s="65" customFormat="1">
      <c r="A32" s="110">
        <v>26</v>
      </c>
      <c r="B32" s="113" t="s">
        <v>301</v>
      </c>
      <c r="C32" s="613">
        <v>45654</v>
      </c>
    </row>
    <row r="33" spans="1:3" s="65" customFormat="1">
      <c r="A33" s="110">
        <v>27</v>
      </c>
      <c r="B33" s="113" t="s">
        <v>219</v>
      </c>
      <c r="C33" s="613">
        <v>0</v>
      </c>
    </row>
    <row r="34" spans="1:3" s="65" customFormat="1">
      <c r="A34" s="110">
        <v>28</v>
      </c>
      <c r="B34" s="99" t="s">
        <v>218</v>
      </c>
      <c r="C34" s="613">
        <v>4519730</v>
      </c>
    </row>
    <row r="35" spans="1:3" s="65" customFormat="1">
      <c r="A35" s="110">
        <v>29</v>
      </c>
      <c r="B35" s="109" t="s">
        <v>217</v>
      </c>
      <c r="C35" s="101">
        <f>SUM(C36:C40)</f>
        <v>0</v>
      </c>
    </row>
    <row r="36" spans="1:3" s="65" customFormat="1">
      <c r="A36" s="110">
        <v>30</v>
      </c>
      <c r="B36" s="104" t="s">
        <v>216</v>
      </c>
      <c r="C36" s="103"/>
    </row>
    <row r="37" spans="1:3" s="65" customFormat="1">
      <c r="A37" s="110">
        <v>31</v>
      </c>
      <c r="B37" s="105" t="s">
        <v>215</v>
      </c>
      <c r="C37" s="103"/>
    </row>
    <row r="38" spans="1:3" s="65" customFormat="1" ht="25.5">
      <c r="A38" s="110">
        <v>32</v>
      </c>
      <c r="B38" s="104" t="s">
        <v>214</v>
      </c>
      <c r="C38" s="103"/>
    </row>
    <row r="39" spans="1:3" s="65" customFormat="1" ht="25.5">
      <c r="A39" s="110">
        <v>33</v>
      </c>
      <c r="B39" s="104" t="s">
        <v>203</v>
      </c>
      <c r="C39" s="103"/>
    </row>
    <row r="40" spans="1:3" s="65" customFormat="1">
      <c r="A40" s="110">
        <v>34</v>
      </c>
      <c r="B40" s="108" t="s">
        <v>213</v>
      </c>
      <c r="C40" s="103"/>
    </row>
    <row r="41" spans="1:3" s="65" customFormat="1">
      <c r="A41" s="110">
        <v>35</v>
      </c>
      <c r="B41" s="109" t="s">
        <v>212</v>
      </c>
      <c r="C41" s="101">
        <f>C30-C35</f>
        <v>4565384</v>
      </c>
    </row>
    <row r="42" spans="1:3" s="65" customFormat="1">
      <c r="A42" s="110"/>
      <c r="B42" s="111"/>
      <c r="C42" s="103"/>
    </row>
    <row r="43" spans="1:3" s="65" customFormat="1">
      <c r="A43" s="110">
        <v>36</v>
      </c>
      <c r="B43" s="114" t="s">
        <v>211</v>
      </c>
      <c r="C43" s="101">
        <f>SUM(C44:C46)</f>
        <v>91754302.31154573</v>
      </c>
    </row>
    <row r="44" spans="1:3" s="65" customFormat="1">
      <c r="A44" s="110">
        <v>37</v>
      </c>
      <c r="B44" s="99" t="s">
        <v>210</v>
      </c>
      <c r="C44" s="613">
        <v>69496820.063999996</v>
      </c>
    </row>
    <row r="45" spans="1:3" s="65" customFormat="1">
      <c r="A45" s="110">
        <v>38</v>
      </c>
      <c r="B45" s="99" t="s">
        <v>209</v>
      </c>
      <c r="C45" s="613">
        <v>0</v>
      </c>
    </row>
    <row r="46" spans="1:3" s="65" customFormat="1">
      <c r="A46" s="110">
        <v>39</v>
      </c>
      <c r="B46" s="99" t="s">
        <v>208</v>
      </c>
      <c r="C46" s="613">
        <v>22257482.247545741</v>
      </c>
    </row>
    <row r="47" spans="1:3" s="65" customFormat="1">
      <c r="A47" s="110">
        <v>40</v>
      </c>
      <c r="B47" s="114" t="s">
        <v>207</v>
      </c>
      <c r="C47" s="101">
        <f>SUM(C48:C51)</f>
        <v>0</v>
      </c>
    </row>
    <row r="48" spans="1:3" s="65" customFormat="1">
      <c r="A48" s="110">
        <v>41</v>
      </c>
      <c r="B48" s="104" t="s">
        <v>206</v>
      </c>
      <c r="C48" s="103"/>
    </row>
    <row r="49" spans="1:3" s="65" customFormat="1">
      <c r="A49" s="110">
        <v>42</v>
      </c>
      <c r="B49" s="105" t="s">
        <v>205</v>
      </c>
      <c r="C49" s="103"/>
    </row>
    <row r="50" spans="1:3" s="65" customFormat="1">
      <c r="A50" s="110">
        <v>43</v>
      </c>
      <c r="B50" s="104" t="s">
        <v>204</v>
      </c>
      <c r="C50" s="103"/>
    </row>
    <row r="51" spans="1:3" s="65" customFormat="1" ht="25.5">
      <c r="A51" s="110">
        <v>44</v>
      </c>
      <c r="B51" s="104" t="s">
        <v>203</v>
      </c>
      <c r="C51" s="103"/>
    </row>
    <row r="52" spans="1:3" s="65" customFormat="1" ht="13.5" thickBot="1">
      <c r="A52" s="115">
        <v>45</v>
      </c>
      <c r="B52" s="116" t="s">
        <v>202</v>
      </c>
      <c r="C52" s="117">
        <f>C43-C47</f>
        <v>91754302.31154573</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activeCell="D13" sqref="D12:D13"/>
    </sheetView>
  </sheetViews>
  <sheetFormatPr defaultColWidth="9.140625" defaultRowHeight="12.75"/>
  <cols>
    <col min="1" max="1" width="9.42578125" style="265" bestFit="1" customWidth="1"/>
    <col min="2" max="2" width="59" style="265" customWidth="1"/>
    <col min="3" max="3" width="16.7109375" style="265" bestFit="1" customWidth="1"/>
    <col min="4" max="4" width="14.28515625" style="265" bestFit="1" customWidth="1"/>
    <col min="5" max="16384" width="9.140625" style="265"/>
  </cols>
  <sheetData>
    <row r="1" spans="1:4" ht="15">
      <c r="A1" s="306" t="s">
        <v>30</v>
      </c>
      <c r="B1" s="3" t="str">
        <f>'Info '!C2</f>
        <v>JSC "Liberty Bank"</v>
      </c>
    </row>
    <row r="2" spans="1:4" s="234" customFormat="1" ht="15.75" customHeight="1">
      <c r="A2" s="234" t="s">
        <v>31</v>
      </c>
      <c r="B2" s="515">
        <f>'1. key ratios '!B2</f>
        <v>44469</v>
      </c>
    </row>
    <row r="3" spans="1:4" s="234" customFormat="1" ht="15.75" customHeight="1"/>
    <row r="4" spans="1:4" ht="13.5" thickBot="1">
      <c r="A4" s="279" t="s">
        <v>404</v>
      </c>
      <c r="B4" s="314" t="s">
        <v>405</v>
      </c>
    </row>
    <row r="5" spans="1:4" s="315" customFormat="1" ht="12.75" customHeight="1">
      <c r="A5" s="376"/>
      <c r="B5" s="377" t="s">
        <v>408</v>
      </c>
      <c r="C5" s="307" t="s">
        <v>406</v>
      </c>
      <c r="D5" s="308" t="s">
        <v>407</v>
      </c>
    </row>
    <row r="6" spans="1:4" s="316" customFormat="1">
      <c r="A6" s="309">
        <v>1</v>
      </c>
      <c r="B6" s="369" t="s">
        <v>409</v>
      </c>
      <c r="C6" s="369"/>
      <c r="D6" s="310"/>
    </row>
    <row r="7" spans="1:4" s="316" customFormat="1">
      <c r="A7" s="311" t="s">
        <v>395</v>
      </c>
      <c r="B7" s="370" t="s">
        <v>410</v>
      </c>
      <c r="C7" s="362">
        <v>4.4999999999999998E-2</v>
      </c>
      <c r="D7" s="614">
        <f>C7*'5. RWA '!$C$13</f>
        <v>98869251.373027161</v>
      </c>
    </row>
    <row r="8" spans="1:4" s="316" customFormat="1">
      <c r="A8" s="311" t="s">
        <v>396</v>
      </c>
      <c r="B8" s="370" t="s">
        <v>411</v>
      </c>
      <c r="C8" s="363">
        <v>0.06</v>
      </c>
      <c r="D8" s="614">
        <f>C8*'5. RWA '!$C$13</f>
        <v>131825668.49736954</v>
      </c>
    </row>
    <row r="9" spans="1:4" s="316" customFormat="1">
      <c r="A9" s="311" t="s">
        <v>397</v>
      </c>
      <c r="B9" s="370" t="s">
        <v>412</v>
      </c>
      <c r="C9" s="363">
        <v>0.08</v>
      </c>
      <c r="D9" s="614">
        <f>C9*'5. RWA '!$C$13</f>
        <v>175767557.99649274</v>
      </c>
    </row>
    <row r="10" spans="1:4" s="316" customFormat="1">
      <c r="A10" s="309" t="s">
        <v>398</v>
      </c>
      <c r="B10" s="369" t="s">
        <v>413</v>
      </c>
      <c r="C10" s="364"/>
      <c r="D10" s="371"/>
    </row>
    <row r="11" spans="1:4" s="317" customFormat="1">
      <c r="A11" s="312" t="s">
        <v>399</v>
      </c>
      <c r="B11" s="361" t="s">
        <v>479</v>
      </c>
      <c r="C11" s="365">
        <v>0</v>
      </c>
      <c r="D11" s="614">
        <f>C11*'5. RWA '!$C$13</f>
        <v>0</v>
      </c>
    </row>
    <row r="12" spans="1:4" s="317" customFormat="1">
      <c r="A12" s="312" t="s">
        <v>400</v>
      </c>
      <c r="B12" s="361" t="s">
        <v>414</v>
      </c>
      <c r="C12" s="365">
        <v>0</v>
      </c>
      <c r="D12" s="614">
        <f>C12*'5. RWA '!$C$13</f>
        <v>0</v>
      </c>
    </row>
    <row r="13" spans="1:4" s="317" customFormat="1">
      <c r="A13" s="312" t="s">
        <v>401</v>
      </c>
      <c r="B13" s="361" t="s">
        <v>415</v>
      </c>
      <c r="C13" s="365">
        <v>1.2E-2</v>
      </c>
      <c r="D13" s="614">
        <f>C13*'5. RWA '!$C$13</f>
        <v>26365133.69947391</v>
      </c>
    </row>
    <row r="14" spans="1:4" s="317" customFormat="1">
      <c r="A14" s="309" t="s">
        <v>402</v>
      </c>
      <c r="B14" s="369" t="s">
        <v>476</v>
      </c>
      <c r="C14" s="366"/>
      <c r="D14" s="372"/>
    </row>
    <row r="15" spans="1:4" s="317" customFormat="1">
      <c r="A15" s="312">
        <v>3.1</v>
      </c>
      <c r="B15" s="361" t="s">
        <v>420</v>
      </c>
      <c r="C15" s="365">
        <v>1.4011502138819822E-2</v>
      </c>
      <c r="D15" s="614">
        <f>C15*'5. RWA '!$C$13</f>
        <v>30784593.935037438</v>
      </c>
    </row>
    <row r="16" spans="1:4" s="317" customFormat="1">
      <c r="A16" s="312">
        <v>3.2</v>
      </c>
      <c r="B16" s="361" t="s">
        <v>421</v>
      </c>
      <c r="C16" s="365">
        <v>1.8693479945629247E-2</v>
      </c>
      <c r="D16" s="614">
        <f>C16*'5. RWA '!$C$13</f>
        <v>41071341.506245784</v>
      </c>
    </row>
    <row r="17" spans="1:6" s="316" customFormat="1">
      <c r="A17" s="312">
        <v>3.3</v>
      </c>
      <c r="B17" s="361" t="s">
        <v>422</v>
      </c>
      <c r="C17" s="365">
        <v>4.3720962723334186E-2</v>
      </c>
      <c r="D17" s="614">
        <f>C17*'5. RWA '!$C$13</f>
        <v>96059085.63920173</v>
      </c>
    </row>
    <row r="18" spans="1:6" s="315" customFormat="1" ht="12.75" customHeight="1">
      <c r="A18" s="374"/>
      <c r="B18" s="375" t="s">
        <v>475</v>
      </c>
      <c r="C18" s="367" t="s">
        <v>406</v>
      </c>
      <c r="D18" s="373" t="s">
        <v>407</v>
      </c>
    </row>
    <row r="19" spans="1:6" s="316" customFormat="1">
      <c r="A19" s="313">
        <v>4</v>
      </c>
      <c r="B19" s="361" t="s">
        <v>416</v>
      </c>
      <c r="C19" s="365">
        <f>C7+C11+C12+C13+C15</f>
        <v>7.1011502138819821E-2</v>
      </c>
      <c r="D19" s="614">
        <f>C19*'5. RWA '!$C$13</f>
        <v>156018979.0075385</v>
      </c>
    </row>
    <row r="20" spans="1:6" s="316" customFormat="1">
      <c r="A20" s="313">
        <v>5</v>
      </c>
      <c r="B20" s="361" t="s">
        <v>136</v>
      </c>
      <c r="C20" s="365">
        <f>C8+C11+C12+C13+C16</f>
        <v>9.0693479945629235E-2</v>
      </c>
      <c r="D20" s="614">
        <f>C20*'5. RWA '!$C$13</f>
        <v>199262143.70308921</v>
      </c>
    </row>
    <row r="21" spans="1:6" s="316" customFormat="1" ht="13.5" thickBot="1">
      <c r="A21" s="318" t="s">
        <v>403</v>
      </c>
      <c r="B21" s="319" t="s">
        <v>417</v>
      </c>
      <c r="C21" s="368">
        <f>C9+C11+C12+C13+C17</f>
        <v>0.13572096272333417</v>
      </c>
      <c r="D21" s="615">
        <f>C21*'5. RWA '!$C$13</f>
        <v>298191777.33516836</v>
      </c>
    </row>
    <row r="22" spans="1:6">
      <c r="F22" s="279"/>
    </row>
    <row r="23" spans="1:6" ht="51">
      <c r="B23" s="278" t="s">
        <v>478</v>
      </c>
    </row>
  </sheetData>
  <conditionalFormatting sqref="C21">
    <cfRule type="cellIs" dxfId="21" priority="1" operator="lessThan">
      <formula>#REF!</formula>
    </cfRule>
  </conditionalFormatting>
  <pageMargins left="0.7" right="0.7" top="0.75" bottom="0.75" header="0.3" footer="0.3"/>
  <pageSetup paperSize="9" scale="8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workbookViewId="0">
      <pane xSplit="1" ySplit="5" topLeftCell="B6" activePane="bottomRight" state="frozen"/>
      <selection activeCell="D13" sqref="D12:D13"/>
      <selection pane="topRight" activeCell="D13" sqref="D12:D13"/>
      <selection pane="bottomLeft" activeCell="D13" sqref="D12:D13"/>
      <selection pane="bottomRight" activeCell="D13" sqref="D12:D13"/>
    </sheetView>
  </sheetViews>
  <sheetFormatPr defaultColWidth="9.140625" defaultRowHeight="14.25"/>
  <cols>
    <col min="1" max="1" width="10.7109375" style="4" customWidth="1"/>
    <col min="2" max="2" width="77.5703125" style="4" customWidth="1"/>
    <col min="3" max="3" width="40.42578125" style="4" customWidth="1"/>
    <col min="4" max="4" width="28.42578125" style="4" customWidth="1"/>
    <col min="5" max="5" width="9.42578125" style="5" customWidth="1"/>
    <col min="6" max="16384" width="9.140625" style="5"/>
  </cols>
  <sheetData>
    <row r="1" spans="1:6">
      <c r="A1" s="2" t="s">
        <v>30</v>
      </c>
      <c r="B1" s="3" t="str">
        <f>'Info '!C2</f>
        <v>JSC "Liberty Bank"</v>
      </c>
      <c r="E1" s="4"/>
      <c r="F1" s="4"/>
    </row>
    <row r="2" spans="1:6" s="78" customFormat="1" ht="15.75" customHeight="1">
      <c r="A2" s="2" t="s">
        <v>31</v>
      </c>
      <c r="B2" s="515">
        <f>'1. key ratios '!B2</f>
        <v>44469</v>
      </c>
    </row>
    <row r="3" spans="1:6" s="78" customFormat="1" ht="15.75" customHeight="1">
      <c r="A3" s="118"/>
    </row>
    <row r="4" spans="1:6" s="78" customFormat="1" ht="15.75" customHeight="1" thickBot="1">
      <c r="A4" s="78" t="s">
        <v>86</v>
      </c>
      <c r="B4" s="226" t="s">
        <v>285</v>
      </c>
      <c r="D4" s="37" t="s">
        <v>73</v>
      </c>
    </row>
    <row r="5" spans="1:6" ht="38.25">
      <c r="A5" s="119" t="s">
        <v>6</v>
      </c>
      <c r="B5" s="255" t="s">
        <v>339</v>
      </c>
      <c r="C5" s="120" t="s">
        <v>92</v>
      </c>
      <c r="D5" s="121" t="s">
        <v>93</v>
      </c>
    </row>
    <row r="6" spans="1:6">
      <c r="A6" s="83">
        <v>1</v>
      </c>
      <c r="B6" s="122" t="s">
        <v>35</v>
      </c>
      <c r="C6" s="123">
        <v>278811721.79900002</v>
      </c>
      <c r="D6" s="124"/>
      <c r="E6" s="125"/>
    </row>
    <row r="7" spans="1:6">
      <c r="A7" s="83">
        <v>2</v>
      </c>
      <c r="B7" s="126" t="s">
        <v>36</v>
      </c>
      <c r="C7" s="127">
        <v>62957430.603999995</v>
      </c>
      <c r="D7" s="128"/>
      <c r="E7" s="125"/>
    </row>
    <row r="8" spans="1:6">
      <c r="A8" s="83">
        <v>3</v>
      </c>
      <c r="B8" s="126" t="s">
        <v>37</v>
      </c>
      <c r="C8" s="127">
        <v>237418063.42000002</v>
      </c>
      <c r="D8" s="128"/>
      <c r="E8" s="125"/>
    </row>
    <row r="9" spans="1:6">
      <c r="A9" s="83">
        <v>4</v>
      </c>
      <c r="B9" s="126" t="s">
        <v>38</v>
      </c>
      <c r="C9" s="127">
        <v>0</v>
      </c>
      <c r="D9" s="128"/>
      <c r="E9" s="125"/>
    </row>
    <row r="10" spans="1:6">
      <c r="A10" s="83">
        <v>5</v>
      </c>
      <c r="B10" s="126" t="s">
        <v>39</v>
      </c>
      <c r="C10" s="127">
        <v>233842165.69000003</v>
      </c>
      <c r="D10" s="128"/>
      <c r="E10" s="125"/>
    </row>
    <row r="11" spans="1:6">
      <c r="A11" s="83">
        <v>6.1</v>
      </c>
      <c r="B11" s="227" t="s">
        <v>40</v>
      </c>
      <c r="C11" s="129">
        <v>1887219399.1270099</v>
      </c>
      <c r="D11" s="130"/>
      <c r="E11" s="131"/>
    </row>
    <row r="12" spans="1:6">
      <c r="A12" s="83">
        <v>6.2</v>
      </c>
      <c r="B12" s="228" t="s">
        <v>41</v>
      </c>
      <c r="C12" s="129">
        <v>-128899277.98199911</v>
      </c>
      <c r="D12" s="130"/>
      <c r="E12" s="131"/>
    </row>
    <row r="13" spans="1:6">
      <c r="A13" s="83" t="s">
        <v>710</v>
      </c>
      <c r="B13" s="133" t="s">
        <v>712</v>
      </c>
      <c r="C13" s="129">
        <v>22257482.247545741</v>
      </c>
      <c r="D13" s="130"/>
      <c r="E13" s="131"/>
    </row>
    <row r="14" spans="1:6">
      <c r="A14" s="83" t="s">
        <v>711</v>
      </c>
      <c r="B14" s="133" t="s">
        <v>713</v>
      </c>
      <c r="C14" s="129">
        <v>0</v>
      </c>
      <c r="D14" s="130"/>
      <c r="E14" s="131"/>
    </row>
    <row r="15" spans="1:6">
      <c r="A15" s="83">
        <v>6</v>
      </c>
      <c r="B15" s="126" t="s">
        <v>42</v>
      </c>
      <c r="C15" s="132">
        <f>C11+C12</f>
        <v>1758320121.1450107</v>
      </c>
      <c r="D15" s="130"/>
      <c r="E15" s="125"/>
    </row>
    <row r="16" spans="1:6">
      <c r="A16" s="83">
        <v>7</v>
      </c>
      <c r="B16" s="126" t="s">
        <v>43</v>
      </c>
      <c r="C16" s="127">
        <v>35748705.037</v>
      </c>
      <c r="D16" s="128"/>
      <c r="E16" s="125"/>
    </row>
    <row r="17" spans="1:5">
      <c r="A17" s="83">
        <v>8</v>
      </c>
      <c r="B17" s="254" t="s">
        <v>198</v>
      </c>
      <c r="C17" s="127">
        <v>144456.05399999954</v>
      </c>
      <c r="D17" s="128"/>
      <c r="E17" s="125"/>
    </row>
    <row r="18" spans="1:5">
      <c r="A18" s="83">
        <v>9</v>
      </c>
      <c r="B18" s="126" t="s">
        <v>44</v>
      </c>
      <c r="C18" s="127">
        <v>106733.3</v>
      </c>
      <c r="D18" s="128"/>
      <c r="E18" s="125"/>
    </row>
    <row r="19" spans="1:5">
      <c r="A19" s="83">
        <v>9.1</v>
      </c>
      <c r="B19" s="133" t="s">
        <v>88</v>
      </c>
      <c r="C19" s="129">
        <v>106733</v>
      </c>
      <c r="D19" s="128"/>
      <c r="E19" s="125"/>
    </row>
    <row r="20" spans="1:5">
      <c r="A20" s="83">
        <v>9.1999999999999993</v>
      </c>
      <c r="B20" s="133" t="s">
        <v>89</v>
      </c>
      <c r="C20" s="129">
        <v>0</v>
      </c>
      <c r="D20" s="128"/>
      <c r="E20" s="125"/>
    </row>
    <row r="21" spans="1:5">
      <c r="A21" s="83">
        <v>9.3000000000000007</v>
      </c>
      <c r="B21" s="229" t="s">
        <v>267</v>
      </c>
      <c r="C21" s="129">
        <v>0</v>
      </c>
      <c r="D21" s="128"/>
      <c r="E21" s="125"/>
    </row>
    <row r="22" spans="1:5">
      <c r="A22" s="83">
        <v>10</v>
      </c>
      <c r="B22" s="126" t="s">
        <v>45</v>
      </c>
      <c r="C22" s="127">
        <v>233922284.45999986</v>
      </c>
      <c r="D22" s="128"/>
      <c r="E22" s="125"/>
    </row>
    <row r="23" spans="1:5">
      <c r="A23" s="83">
        <v>10.1</v>
      </c>
      <c r="B23" s="133" t="s">
        <v>90</v>
      </c>
      <c r="C23" s="127">
        <v>50059353.320000008</v>
      </c>
      <c r="D23" s="134" t="s">
        <v>91</v>
      </c>
      <c r="E23" s="125"/>
    </row>
    <row r="24" spans="1:5">
      <c r="A24" s="83">
        <v>11</v>
      </c>
      <c r="B24" s="135" t="s">
        <v>46</v>
      </c>
      <c r="C24" s="136">
        <v>48849009.159599997</v>
      </c>
      <c r="D24" s="137"/>
      <c r="E24" s="125"/>
    </row>
    <row r="25" spans="1:5" ht="15">
      <c r="A25" s="83">
        <v>12</v>
      </c>
      <c r="B25" s="138" t="s">
        <v>47</v>
      </c>
      <c r="C25" s="139">
        <f>SUM(C6:C10,C15:C18,C22,C24)</f>
        <v>2890120690.6686106</v>
      </c>
      <c r="D25" s="140"/>
      <c r="E25" s="141"/>
    </row>
    <row r="26" spans="1:5">
      <c r="A26" s="83">
        <v>13</v>
      </c>
      <c r="B26" s="126" t="s">
        <v>49</v>
      </c>
      <c r="C26" s="142">
        <v>7382847.5309999995</v>
      </c>
      <c r="D26" s="143"/>
      <c r="E26" s="125"/>
    </row>
    <row r="27" spans="1:5">
      <c r="A27" s="83">
        <v>14</v>
      </c>
      <c r="B27" s="126" t="s">
        <v>50</v>
      </c>
      <c r="C27" s="127">
        <v>955066860.99831033</v>
      </c>
      <c r="D27" s="128"/>
      <c r="E27" s="125"/>
    </row>
    <row r="28" spans="1:5">
      <c r="A28" s="83">
        <v>15</v>
      </c>
      <c r="B28" s="126" t="s">
        <v>51</v>
      </c>
      <c r="C28" s="127">
        <v>291668222.81247306</v>
      </c>
      <c r="D28" s="128"/>
      <c r="E28" s="125"/>
    </row>
    <row r="29" spans="1:5">
      <c r="A29" s="83">
        <v>16</v>
      </c>
      <c r="B29" s="126" t="s">
        <v>52</v>
      </c>
      <c r="C29" s="127">
        <v>887241170.56221735</v>
      </c>
      <c r="D29" s="128"/>
      <c r="E29" s="125"/>
    </row>
    <row r="30" spans="1:5">
      <c r="A30" s="83">
        <v>17</v>
      </c>
      <c r="B30" s="126" t="s">
        <v>53</v>
      </c>
      <c r="C30" s="127">
        <v>0</v>
      </c>
      <c r="D30" s="128"/>
      <c r="E30" s="125"/>
    </row>
    <row r="31" spans="1:5">
      <c r="A31" s="83">
        <v>18</v>
      </c>
      <c r="B31" s="126" t="s">
        <v>54</v>
      </c>
      <c r="C31" s="127">
        <v>220979589.65639454</v>
      </c>
      <c r="D31" s="128"/>
      <c r="E31" s="125"/>
    </row>
    <row r="32" spans="1:5">
      <c r="A32" s="83">
        <v>19</v>
      </c>
      <c r="B32" s="126" t="s">
        <v>55</v>
      </c>
      <c r="C32" s="127">
        <v>11827307.351</v>
      </c>
      <c r="D32" s="128"/>
      <c r="E32" s="125"/>
    </row>
    <row r="33" spans="1:5">
      <c r="A33" s="83">
        <v>20</v>
      </c>
      <c r="B33" s="126" t="s">
        <v>56</v>
      </c>
      <c r="C33" s="127">
        <v>73122060.328732565</v>
      </c>
      <c r="D33" s="128"/>
      <c r="E33" s="125"/>
    </row>
    <row r="34" spans="1:5">
      <c r="A34" s="83">
        <v>20.100000000000001</v>
      </c>
      <c r="B34" s="144" t="s">
        <v>715</v>
      </c>
      <c r="C34" s="136">
        <v>-105218.69273256001</v>
      </c>
      <c r="D34" s="137"/>
      <c r="E34" s="125"/>
    </row>
    <row r="35" spans="1:5">
      <c r="A35" s="83">
        <v>21</v>
      </c>
      <c r="B35" s="135" t="s">
        <v>57</v>
      </c>
      <c r="C35" s="136">
        <v>111761761.68000002</v>
      </c>
      <c r="D35" s="137"/>
      <c r="E35" s="125"/>
    </row>
    <row r="36" spans="1:5">
      <c r="A36" s="83">
        <v>21.1</v>
      </c>
      <c r="B36" s="144" t="s">
        <v>714</v>
      </c>
      <c r="C36" s="145">
        <v>69496820.063999996</v>
      </c>
      <c r="D36" s="146"/>
      <c r="E36" s="125"/>
    </row>
    <row r="37" spans="1:5" ht="15">
      <c r="A37" s="83">
        <v>22</v>
      </c>
      <c r="B37" s="138" t="s">
        <v>58</v>
      </c>
      <c r="C37" s="139">
        <f>SUM(C26:C33,C35)</f>
        <v>2559049820.9201274</v>
      </c>
      <c r="D37" s="140"/>
      <c r="E37" s="141"/>
    </row>
    <row r="38" spans="1:5">
      <c r="A38" s="83">
        <v>23</v>
      </c>
      <c r="B38" s="135" t="s">
        <v>60</v>
      </c>
      <c r="C38" s="127">
        <v>54628742.530000001</v>
      </c>
      <c r="D38" s="128"/>
      <c r="E38" s="125"/>
    </row>
    <row r="39" spans="1:5">
      <c r="A39" s="83">
        <v>24</v>
      </c>
      <c r="B39" s="135" t="s">
        <v>61</v>
      </c>
      <c r="C39" s="127">
        <v>61390.64</v>
      </c>
      <c r="D39" s="128"/>
      <c r="E39" s="125"/>
    </row>
    <row r="40" spans="1:5">
      <c r="A40" s="83">
        <v>25</v>
      </c>
      <c r="B40" s="135" t="s">
        <v>62</v>
      </c>
      <c r="C40" s="127">
        <v>-10154020.07</v>
      </c>
      <c r="D40" s="128"/>
      <c r="E40" s="125"/>
    </row>
    <row r="41" spans="1:5">
      <c r="A41" s="83">
        <v>26</v>
      </c>
      <c r="B41" s="135" t="s">
        <v>63</v>
      </c>
      <c r="C41" s="127">
        <v>39651986.239999995</v>
      </c>
      <c r="D41" s="128"/>
      <c r="E41" s="125"/>
    </row>
    <row r="42" spans="1:5">
      <c r="A42" s="83">
        <v>27</v>
      </c>
      <c r="B42" s="135" t="s">
        <v>64</v>
      </c>
      <c r="C42" s="127">
        <v>1694027.75</v>
      </c>
      <c r="D42" s="128"/>
      <c r="E42" s="125"/>
    </row>
    <row r="43" spans="1:5">
      <c r="A43" s="83">
        <v>28</v>
      </c>
      <c r="B43" s="135" t="s">
        <v>65</v>
      </c>
      <c r="C43" s="127">
        <v>209910245.15999997</v>
      </c>
      <c r="D43" s="128"/>
      <c r="E43" s="125"/>
    </row>
    <row r="44" spans="1:5">
      <c r="A44" s="83">
        <v>29</v>
      </c>
      <c r="B44" s="135" t="s">
        <v>66</v>
      </c>
      <c r="C44" s="127">
        <v>35278497.609999999</v>
      </c>
      <c r="D44" s="128"/>
      <c r="E44" s="125"/>
    </row>
    <row r="45" spans="1:5" ht="15.75" thickBot="1">
      <c r="A45" s="147">
        <v>30</v>
      </c>
      <c r="B45" s="148" t="s">
        <v>265</v>
      </c>
      <c r="C45" s="149">
        <f>SUM(C38:C44)</f>
        <v>331070869.86000001</v>
      </c>
      <c r="D45" s="150"/>
      <c r="E45" s="141"/>
    </row>
  </sheetData>
  <pageMargins left="0.7" right="0.7" top="0.75" bottom="0.75" header="0.3" footer="0.3"/>
  <pageSetup paperSize="9" scale="4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85" zoomScaleNormal="85" zoomScaleSheetLayoutView="85" workbookViewId="0">
      <pane xSplit="1" ySplit="4" topLeftCell="C5" activePane="bottomRight" state="frozen"/>
      <selection activeCell="D13" sqref="D12:D13"/>
      <selection pane="topRight" activeCell="D13" sqref="D12:D13"/>
      <selection pane="bottomLeft" activeCell="D13" sqref="D12:D13"/>
      <selection pane="bottomRight" activeCell="D13" sqref="D12:D13"/>
    </sheetView>
  </sheetViews>
  <sheetFormatPr defaultColWidth="9.140625" defaultRowHeight="12.75"/>
  <cols>
    <col min="1" max="1" width="10.5703125" style="4" bestFit="1" customWidth="1"/>
    <col min="2" max="2" width="87" style="4" customWidth="1"/>
    <col min="3" max="3" width="15" style="4" bestFit="1" customWidth="1"/>
    <col min="4" max="4" width="16.5703125" style="4" bestFit="1" customWidth="1"/>
    <col min="5" max="5" width="15" style="4" bestFit="1" customWidth="1"/>
    <col min="6" max="6" width="16.5703125" style="4" bestFit="1" customWidth="1"/>
    <col min="7" max="7" width="15" style="4" bestFit="1" customWidth="1"/>
    <col min="8" max="8" width="13.42578125" style="4" bestFit="1" customWidth="1"/>
    <col min="9" max="9" width="13.140625" style="4" bestFit="1" customWidth="1"/>
    <col min="10" max="10" width="13.42578125" style="4" bestFit="1" customWidth="1"/>
    <col min="11" max="11" width="16.5703125" style="4" bestFit="1" customWidth="1"/>
    <col min="12" max="12" width="14" style="35" bestFit="1" customWidth="1"/>
    <col min="13" max="13" width="15" style="35" bestFit="1" customWidth="1"/>
    <col min="14" max="14" width="14" style="35" bestFit="1" customWidth="1"/>
    <col min="15" max="15" width="15" style="35" bestFit="1" customWidth="1"/>
    <col min="16" max="16" width="13.140625" style="35" bestFit="1" customWidth="1"/>
    <col min="17" max="17" width="14.7109375" style="35" customWidth="1"/>
    <col min="18" max="18" width="13.140625" style="35" bestFit="1" customWidth="1"/>
    <col min="19" max="19" width="31.7109375" style="35" customWidth="1"/>
    <col min="20" max="16384" width="9.140625" style="35"/>
  </cols>
  <sheetData>
    <row r="1" spans="1:19">
      <c r="A1" s="2" t="s">
        <v>30</v>
      </c>
      <c r="B1" s="3" t="str">
        <f>'Info '!C2</f>
        <v>JSC "Liberty Bank"</v>
      </c>
    </row>
    <row r="2" spans="1:19">
      <c r="A2" s="2" t="s">
        <v>31</v>
      </c>
      <c r="B2" s="515">
        <f>'1. key ratios '!B2</f>
        <v>44469</v>
      </c>
    </row>
    <row r="4" spans="1:19" ht="26.25" thickBot="1">
      <c r="A4" s="4" t="s">
        <v>248</v>
      </c>
      <c r="B4" s="268" t="s">
        <v>374</v>
      </c>
    </row>
    <row r="5" spans="1:19" s="263" customFormat="1">
      <c r="A5" s="258"/>
      <c r="B5" s="259"/>
      <c r="C5" s="260" t="s">
        <v>0</v>
      </c>
      <c r="D5" s="260" t="s">
        <v>1</v>
      </c>
      <c r="E5" s="260" t="s">
        <v>2</v>
      </c>
      <c r="F5" s="260" t="s">
        <v>3</v>
      </c>
      <c r="G5" s="260" t="s">
        <v>4</v>
      </c>
      <c r="H5" s="260" t="s">
        <v>5</v>
      </c>
      <c r="I5" s="260" t="s">
        <v>8</v>
      </c>
      <c r="J5" s="260" t="s">
        <v>9</v>
      </c>
      <c r="K5" s="260" t="s">
        <v>10</v>
      </c>
      <c r="L5" s="260" t="s">
        <v>11</v>
      </c>
      <c r="M5" s="260" t="s">
        <v>12</v>
      </c>
      <c r="N5" s="260" t="s">
        <v>13</v>
      </c>
      <c r="O5" s="260" t="s">
        <v>357</v>
      </c>
      <c r="P5" s="260" t="s">
        <v>358</v>
      </c>
      <c r="Q5" s="260" t="s">
        <v>359</v>
      </c>
      <c r="R5" s="261" t="s">
        <v>360</v>
      </c>
      <c r="S5" s="262" t="s">
        <v>361</v>
      </c>
    </row>
    <row r="6" spans="1:19" s="263" customFormat="1" ht="99" customHeight="1">
      <c r="A6" s="264"/>
      <c r="B6" s="681" t="s">
        <v>362</v>
      </c>
      <c r="C6" s="677">
        <v>0</v>
      </c>
      <c r="D6" s="678"/>
      <c r="E6" s="677">
        <v>0.2</v>
      </c>
      <c r="F6" s="678"/>
      <c r="G6" s="677">
        <v>0.35</v>
      </c>
      <c r="H6" s="678"/>
      <c r="I6" s="677">
        <v>0.5</v>
      </c>
      <c r="J6" s="678"/>
      <c r="K6" s="677">
        <v>0.75</v>
      </c>
      <c r="L6" s="678"/>
      <c r="M6" s="677">
        <v>1</v>
      </c>
      <c r="N6" s="678"/>
      <c r="O6" s="677">
        <v>1.5</v>
      </c>
      <c r="P6" s="678"/>
      <c r="Q6" s="677">
        <v>2.5</v>
      </c>
      <c r="R6" s="678"/>
      <c r="S6" s="679" t="s">
        <v>247</v>
      </c>
    </row>
    <row r="7" spans="1:19" s="263" customFormat="1" ht="30.75" customHeight="1">
      <c r="A7" s="264"/>
      <c r="B7" s="682"/>
      <c r="C7" s="623" t="s">
        <v>250</v>
      </c>
      <c r="D7" s="623" t="s">
        <v>249</v>
      </c>
      <c r="E7" s="623" t="s">
        <v>250</v>
      </c>
      <c r="F7" s="623" t="s">
        <v>249</v>
      </c>
      <c r="G7" s="623" t="s">
        <v>250</v>
      </c>
      <c r="H7" s="623" t="s">
        <v>249</v>
      </c>
      <c r="I7" s="623" t="s">
        <v>250</v>
      </c>
      <c r="J7" s="623" t="s">
        <v>249</v>
      </c>
      <c r="K7" s="623" t="s">
        <v>250</v>
      </c>
      <c r="L7" s="623" t="s">
        <v>249</v>
      </c>
      <c r="M7" s="623" t="s">
        <v>250</v>
      </c>
      <c r="N7" s="623" t="s">
        <v>249</v>
      </c>
      <c r="O7" s="623" t="s">
        <v>250</v>
      </c>
      <c r="P7" s="623" t="s">
        <v>249</v>
      </c>
      <c r="Q7" s="623" t="s">
        <v>250</v>
      </c>
      <c r="R7" s="623" t="s">
        <v>249</v>
      </c>
      <c r="S7" s="680"/>
    </row>
    <row r="8" spans="1:19" s="153" customFormat="1">
      <c r="A8" s="151">
        <v>1</v>
      </c>
      <c r="B8" s="624" t="s">
        <v>95</v>
      </c>
      <c r="C8" s="625">
        <v>247072452.62000003</v>
      </c>
      <c r="D8" s="625">
        <v>0</v>
      </c>
      <c r="E8" s="625">
        <v>0</v>
      </c>
      <c r="F8" s="625">
        <v>0</v>
      </c>
      <c r="G8" s="625">
        <v>0</v>
      </c>
      <c r="H8" s="625">
        <v>0</v>
      </c>
      <c r="I8" s="625">
        <v>0</v>
      </c>
      <c r="J8" s="625">
        <v>0</v>
      </c>
      <c r="K8" s="625">
        <v>0</v>
      </c>
      <c r="L8" s="625">
        <v>0</v>
      </c>
      <c r="M8" s="625">
        <v>62632493.040555991</v>
      </c>
      <c r="N8" s="625">
        <v>0</v>
      </c>
      <c r="O8" s="625">
        <v>0</v>
      </c>
      <c r="P8" s="625">
        <v>0</v>
      </c>
      <c r="Q8" s="625">
        <v>0</v>
      </c>
      <c r="R8" s="625">
        <v>0</v>
      </c>
      <c r="S8" s="626">
        <f>$C$6*SUM(C8:D8)+$E$6*SUM(E8:F8)+$G$6*SUM(G8:H8)+$I$6*SUM(I8:J8)+$K$6*SUM(K8:L8)+$M$6*SUM(M8:N8)+$O$6*SUM(O8:P8)+$Q$6*SUM(Q8:R8)</f>
        <v>62632493.040555991</v>
      </c>
    </row>
    <row r="9" spans="1:19" s="153" customFormat="1">
      <c r="A9" s="151">
        <v>2</v>
      </c>
      <c r="B9" s="624" t="s">
        <v>96</v>
      </c>
      <c r="C9" s="625">
        <v>0</v>
      </c>
      <c r="D9" s="625">
        <v>0</v>
      </c>
      <c r="E9" s="625">
        <v>0</v>
      </c>
      <c r="F9" s="625">
        <v>0</v>
      </c>
      <c r="G9" s="625">
        <v>0</v>
      </c>
      <c r="H9" s="625">
        <v>0</v>
      </c>
      <c r="I9" s="625">
        <v>0</v>
      </c>
      <c r="J9" s="625">
        <v>0</v>
      </c>
      <c r="K9" s="625">
        <v>0</v>
      </c>
      <c r="L9" s="625">
        <v>0</v>
      </c>
      <c r="M9" s="625">
        <v>0</v>
      </c>
      <c r="N9" s="625">
        <v>0</v>
      </c>
      <c r="O9" s="625">
        <v>0</v>
      </c>
      <c r="P9" s="625">
        <v>0</v>
      </c>
      <c r="Q9" s="625">
        <v>0</v>
      </c>
      <c r="R9" s="625">
        <v>0</v>
      </c>
      <c r="S9" s="626">
        <f t="shared" ref="S9:S21" si="0">$C$6*SUM(C9:D9)+$E$6*SUM(E9:F9)+$G$6*SUM(G9:H9)+$I$6*SUM(I9:J9)+$K$6*SUM(K9:L9)+$M$6*SUM(M9:N9)+$O$6*SUM(O9:P9)+$Q$6*SUM(Q9:R9)</f>
        <v>0</v>
      </c>
    </row>
    <row r="10" spans="1:19" s="153" customFormat="1">
      <c r="A10" s="151">
        <v>3</v>
      </c>
      <c r="B10" s="624" t="s">
        <v>268</v>
      </c>
      <c r="C10" s="625">
        <v>0</v>
      </c>
      <c r="D10" s="625">
        <v>0</v>
      </c>
      <c r="E10" s="625">
        <v>0</v>
      </c>
      <c r="F10" s="625">
        <v>0</v>
      </c>
      <c r="G10" s="625">
        <v>0</v>
      </c>
      <c r="H10" s="625">
        <v>0</v>
      </c>
      <c r="I10" s="625">
        <v>0</v>
      </c>
      <c r="J10" s="625">
        <v>0</v>
      </c>
      <c r="K10" s="625">
        <v>0</v>
      </c>
      <c r="L10" s="625">
        <v>0</v>
      </c>
      <c r="M10" s="625">
        <v>0</v>
      </c>
      <c r="N10" s="625">
        <v>0</v>
      </c>
      <c r="O10" s="625">
        <v>0</v>
      </c>
      <c r="P10" s="625">
        <v>0</v>
      </c>
      <c r="Q10" s="625">
        <v>0</v>
      </c>
      <c r="R10" s="625">
        <v>0</v>
      </c>
      <c r="S10" s="626">
        <f t="shared" si="0"/>
        <v>0</v>
      </c>
    </row>
    <row r="11" spans="1:19" s="153" customFormat="1">
      <c r="A11" s="151">
        <v>4</v>
      </c>
      <c r="B11" s="624" t="s">
        <v>97</v>
      </c>
      <c r="C11" s="625">
        <v>625358.4</v>
      </c>
      <c r="D11" s="625">
        <v>0</v>
      </c>
      <c r="E11" s="625">
        <v>0</v>
      </c>
      <c r="F11" s="625">
        <v>0</v>
      </c>
      <c r="G11" s="625">
        <v>0</v>
      </c>
      <c r="H11" s="625">
        <v>0</v>
      </c>
      <c r="I11" s="625">
        <v>0</v>
      </c>
      <c r="J11" s="625">
        <v>0</v>
      </c>
      <c r="K11" s="625">
        <v>0</v>
      </c>
      <c r="L11" s="625">
        <v>0</v>
      </c>
      <c r="M11" s="625">
        <v>0</v>
      </c>
      <c r="N11" s="625">
        <v>0</v>
      </c>
      <c r="O11" s="625">
        <v>0</v>
      </c>
      <c r="P11" s="625">
        <v>0</v>
      </c>
      <c r="Q11" s="625">
        <v>0</v>
      </c>
      <c r="R11" s="625">
        <v>0</v>
      </c>
      <c r="S11" s="626">
        <f t="shared" si="0"/>
        <v>0</v>
      </c>
    </row>
    <row r="12" spans="1:19" s="153" customFormat="1">
      <c r="A12" s="151">
        <v>5</v>
      </c>
      <c r="B12" s="624" t="s">
        <v>98</v>
      </c>
      <c r="C12" s="625">
        <v>0</v>
      </c>
      <c r="D12" s="625">
        <v>0</v>
      </c>
      <c r="E12" s="625">
        <v>0</v>
      </c>
      <c r="F12" s="625">
        <v>0</v>
      </c>
      <c r="G12" s="625">
        <v>0</v>
      </c>
      <c r="H12" s="625">
        <v>0</v>
      </c>
      <c r="I12" s="625">
        <v>0</v>
      </c>
      <c r="J12" s="625">
        <v>0</v>
      </c>
      <c r="K12" s="625">
        <v>0</v>
      </c>
      <c r="L12" s="625">
        <v>0</v>
      </c>
      <c r="M12" s="625">
        <v>773890.53999999992</v>
      </c>
      <c r="N12" s="625">
        <v>0</v>
      </c>
      <c r="O12" s="625">
        <v>0</v>
      </c>
      <c r="P12" s="625">
        <v>0</v>
      </c>
      <c r="Q12" s="625">
        <v>0</v>
      </c>
      <c r="R12" s="625">
        <v>0</v>
      </c>
      <c r="S12" s="626">
        <f t="shared" si="0"/>
        <v>773890.53999999992</v>
      </c>
    </row>
    <row r="13" spans="1:19" s="153" customFormat="1">
      <c r="A13" s="151">
        <v>6</v>
      </c>
      <c r="B13" s="624" t="s">
        <v>99</v>
      </c>
      <c r="C13" s="625">
        <v>0</v>
      </c>
      <c r="D13" s="625">
        <v>0</v>
      </c>
      <c r="E13" s="625">
        <v>233965934.49817967</v>
      </c>
      <c r="F13" s="625">
        <v>0</v>
      </c>
      <c r="G13" s="625">
        <v>0</v>
      </c>
      <c r="H13" s="625">
        <v>0</v>
      </c>
      <c r="I13" s="625">
        <v>4290896.7302644402</v>
      </c>
      <c r="J13" s="625">
        <v>0</v>
      </c>
      <c r="K13" s="625">
        <v>0</v>
      </c>
      <c r="L13" s="625">
        <v>0</v>
      </c>
      <c r="M13" s="625">
        <v>1112455.6299999999</v>
      </c>
      <c r="N13" s="625">
        <v>0</v>
      </c>
      <c r="O13" s="625">
        <v>0</v>
      </c>
      <c r="P13" s="625">
        <v>0</v>
      </c>
      <c r="Q13" s="625">
        <v>0</v>
      </c>
      <c r="R13" s="625">
        <v>0</v>
      </c>
      <c r="S13" s="626">
        <f t="shared" si="0"/>
        <v>50051090.894768164</v>
      </c>
    </row>
    <row r="14" spans="1:19" s="153" customFormat="1">
      <c r="A14" s="151">
        <v>7</v>
      </c>
      <c r="B14" s="624" t="s">
        <v>100</v>
      </c>
      <c r="C14" s="625">
        <v>0</v>
      </c>
      <c r="D14" s="625">
        <v>0</v>
      </c>
      <c r="E14" s="625">
        <v>0</v>
      </c>
      <c r="F14" s="625">
        <v>0</v>
      </c>
      <c r="G14" s="625">
        <v>0</v>
      </c>
      <c r="H14" s="625">
        <v>0</v>
      </c>
      <c r="I14" s="625">
        <v>0</v>
      </c>
      <c r="J14" s="625">
        <v>0</v>
      </c>
      <c r="K14" s="625">
        <v>0</v>
      </c>
      <c r="L14" s="625">
        <v>0</v>
      </c>
      <c r="M14" s="625">
        <v>345748228.48701209</v>
      </c>
      <c r="N14" s="625">
        <v>15810431.024408</v>
      </c>
      <c r="O14" s="625">
        <v>0</v>
      </c>
      <c r="P14" s="625">
        <v>0</v>
      </c>
      <c r="Q14" s="625">
        <v>0</v>
      </c>
      <c r="R14" s="625">
        <v>0</v>
      </c>
      <c r="S14" s="626">
        <f t="shared" si="0"/>
        <v>361558659.51142007</v>
      </c>
    </row>
    <row r="15" spans="1:19" s="153" customFormat="1">
      <c r="A15" s="151">
        <v>8</v>
      </c>
      <c r="B15" s="624" t="s">
        <v>101</v>
      </c>
      <c r="C15" s="625">
        <v>0</v>
      </c>
      <c r="D15" s="625">
        <v>0</v>
      </c>
      <c r="E15" s="625">
        <v>0</v>
      </c>
      <c r="F15" s="625">
        <v>0</v>
      </c>
      <c r="G15" s="625">
        <v>0</v>
      </c>
      <c r="H15" s="625">
        <v>0</v>
      </c>
      <c r="I15" s="625">
        <v>0</v>
      </c>
      <c r="J15" s="625">
        <v>0</v>
      </c>
      <c r="K15" s="625">
        <v>1019811635.6527282</v>
      </c>
      <c r="L15" s="625">
        <v>11344817.501995996</v>
      </c>
      <c r="M15" s="625">
        <v>0</v>
      </c>
      <c r="N15" s="625">
        <v>0</v>
      </c>
      <c r="O15" s="625">
        <v>0</v>
      </c>
      <c r="P15" s="625">
        <v>0</v>
      </c>
      <c r="Q15" s="625">
        <v>0</v>
      </c>
      <c r="R15" s="625">
        <v>0</v>
      </c>
      <c r="S15" s="626">
        <f t="shared" si="0"/>
        <v>773367339.86604321</v>
      </c>
    </row>
    <row r="16" spans="1:19" s="153" customFormat="1">
      <c r="A16" s="151">
        <v>9</v>
      </c>
      <c r="B16" s="624" t="s">
        <v>102</v>
      </c>
      <c r="C16" s="625">
        <v>0</v>
      </c>
      <c r="D16" s="625">
        <v>0</v>
      </c>
      <c r="E16" s="625">
        <v>0</v>
      </c>
      <c r="F16" s="625">
        <v>0</v>
      </c>
      <c r="G16" s="625">
        <v>262829852.15896946</v>
      </c>
      <c r="H16" s="625">
        <v>0</v>
      </c>
      <c r="I16" s="625">
        <v>0</v>
      </c>
      <c r="J16" s="625">
        <v>0</v>
      </c>
      <c r="K16" s="625">
        <v>0</v>
      </c>
      <c r="L16" s="625">
        <v>0</v>
      </c>
      <c r="M16" s="625">
        <v>0</v>
      </c>
      <c r="N16" s="625">
        <v>0</v>
      </c>
      <c r="O16" s="625">
        <v>0</v>
      </c>
      <c r="P16" s="625">
        <v>0</v>
      </c>
      <c r="Q16" s="625">
        <v>0</v>
      </c>
      <c r="R16" s="625">
        <v>0</v>
      </c>
      <c r="S16" s="626">
        <f t="shared" si="0"/>
        <v>91990448.2556393</v>
      </c>
    </row>
    <row r="17" spans="1:19" s="153" customFormat="1">
      <c r="A17" s="151">
        <v>10</v>
      </c>
      <c r="B17" s="624" t="s">
        <v>103</v>
      </c>
      <c r="C17" s="625">
        <v>0</v>
      </c>
      <c r="D17" s="625">
        <v>0</v>
      </c>
      <c r="E17" s="625">
        <v>0</v>
      </c>
      <c r="F17" s="625">
        <v>0</v>
      </c>
      <c r="G17" s="625">
        <v>0</v>
      </c>
      <c r="H17" s="625">
        <v>0</v>
      </c>
      <c r="I17" s="625">
        <v>1369307.1939999999</v>
      </c>
      <c r="J17" s="625">
        <v>0</v>
      </c>
      <c r="K17" s="625">
        <v>0</v>
      </c>
      <c r="L17" s="625">
        <v>0</v>
      </c>
      <c r="M17" s="625">
        <v>5668214.9800000042</v>
      </c>
      <c r="N17" s="625">
        <v>0</v>
      </c>
      <c r="O17" s="625">
        <v>1132421.9020000002</v>
      </c>
      <c r="P17" s="625">
        <v>0</v>
      </c>
      <c r="Q17" s="625">
        <v>0</v>
      </c>
      <c r="R17" s="625">
        <v>0</v>
      </c>
      <c r="S17" s="626">
        <f t="shared" si="0"/>
        <v>8051501.4300000044</v>
      </c>
    </row>
    <row r="18" spans="1:19" s="153" customFormat="1">
      <c r="A18" s="151">
        <v>11</v>
      </c>
      <c r="B18" s="624" t="s">
        <v>104</v>
      </c>
      <c r="C18" s="625">
        <v>0</v>
      </c>
      <c r="D18" s="625">
        <v>0</v>
      </c>
      <c r="E18" s="625">
        <v>0</v>
      </c>
      <c r="F18" s="625">
        <v>0</v>
      </c>
      <c r="G18" s="625">
        <v>0</v>
      </c>
      <c r="H18" s="625">
        <v>0</v>
      </c>
      <c r="I18" s="625">
        <v>0</v>
      </c>
      <c r="J18" s="625">
        <v>0</v>
      </c>
      <c r="K18" s="625">
        <v>0</v>
      </c>
      <c r="L18" s="625">
        <v>0</v>
      </c>
      <c r="M18" s="625">
        <v>77232537.608030617</v>
      </c>
      <c r="N18" s="625">
        <v>0</v>
      </c>
      <c r="O18" s="625">
        <v>140200073.02352893</v>
      </c>
      <c r="P18" s="625">
        <v>0</v>
      </c>
      <c r="Q18" s="625">
        <v>2066880</v>
      </c>
      <c r="R18" s="625">
        <v>0</v>
      </c>
      <c r="S18" s="626">
        <f t="shared" si="0"/>
        <v>292699847.14332402</v>
      </c>
    </row>
    <row r="19" spans="1:19" s="153" customFormat="1">
      <c r="A19" s="151">
        <v>12</v>
      </c>
      <c r="B19" s="624" t="s">
        <v>105</v>
      </c>
      <c r="C19" s="625">
        <v>0</v>
      </c>
      <c r="D19" s="625">
        <v>0</v>
      </c>
      <c r="E19" s="625">
        <v>0</v>
      </c>
      <c r="F19" s="625">
        <v>0</v>
      </c>
      <c r="G19" s="625">
        <v>0</v>
      </c>
      <c r="H19" s="625">
        <v>0</v>
      </c>
      <c r="I19" s="625">
        <v>0</v>
      </c>
      <c r="J19" s="625">
        <v>0</v>
      </c>
      <c r="K19" s="625">
        <v>0</v>
      </c>
      <c r="L19" s="625">
        <v>0</v>
      </c>
      <c r="M19" s="625">
        <v>0</v>
      </c>
      <c r="N19" s="625">
        <v>0</v>
      </c>
      <c r="O19" s="625">
        <v>0</v>
      </c>
      <c r="P19" s="625">
        <v>0</v>
      </c>
      <c r="Q19" s="625">
        <v>0</v>
      </c>
      <c r="R19" s="625">
        <v>0</v>
      </c>
      <c r="S19" s="626">
        <f t="shared" si="0"/>
        <v>0</v>
      </c>
    </row>
    <row r="20" spans="1:19" s="153" customFormat="1">
      <c r="A20" s="151">
        <v>13</v>
      </c>
      <c r="B20" s="624" t="s">
        <v>246</v>
      </c>
      <c r="C20" s="625">
        <v>0</v>
      </c>
      <c r="D20" s="625">
        <v>0</v>
      </c>
      <c r="E20" s="625">
        <v>0</v>
      </c>
      <c r="F20" s="625">
        <v>0</v>
      </c>
      <c r="G20" s="625">
        <v>0</v>
      </c>
      <c r="H20" s="625">
        <v>0</v>
      </c>
      <c r="I20" s="625">
        <v>0</v>
      </c>
      <c r="J20" s="625">
        <v>0</v>
      </c>
      <c r="K20" s="625">
        <v>0</v>
      </c>
      <c r="L20" s="625">
        <v>0</v>
      </c>
      <c r="M20" s="625">
        <v>0</v>
      </c>
      <c r="N20" s="625">
        <v>0</v>
      </c>
      <c r="O20" s="625">
        <v>0</v>
      </c>
      <c r="P20" s="625">
        <v>0</v>
      </c>
      <c r="Q20" s="625">
        <v>0</v>
      </c>
      <c r="R20" s="625">
        <v>0</v>
      </c>
      <c r="S20" s="626">
        <f t="shared" si="0"/>
        <v>0</v>
      </c>
    </row>
    <row r="21" spans="1:19" s="153" customFormat="1">
      <c r="A21" s="151">
        <v>14</v>
      </c>
      <c r="B21" s="624" t="s">
        <v>107</v>
      </c>
      <c r="C21" s="625">
        <v>278286205.05699998</v>
      </c>
      <c r="D21" s="625">
        <v>0</v>
      </c>
      <c r="E21" s="625">
        <v>528494</v>
      </c>
      <c r="F21" s="625">
        <v>0</v>
      </c>
      <c r="G21" s="625">
        <v>0</v>
      </c>
      <c r="H21" s="625">
        <v>0</v>
      </c>
      <c r="I21" s="625">
        <v>0</v>
      </c>
      <c r="J21" s="625">
        <v>0</v>
      </c>
      <c r="K21" s="625">
        <v>0</v>
      </c>
      <c r="L21" s="625">
        <v>0</v>
      </c>
      <c r="M21" s="625">
        <v>152207301.96799985</v>
      </c>
      <c r="N21" s="625">
        <v>0</v>
      </c>
      <c r="O21" s="625">
        <v>0</v>
      </c>
      <c r="P21" s="625">
        <v>0</v>
      </c>
      <c r="Q21" s="625">
        <v>0</v>
      </c>
      <c r="R21" s="625">
        <v>0</v>
      </c>
      <c r="S21" s="626">
        <f t="shared" si="0"/>
        <v>152313000.76799986</v>
      </c>
    </row>
    <row r="22" spans="1:19" ht="13.5" thickBot="1">
      <c r="A22" s="154"/>
      <c r="B22" s="155" t="s">
        <v>108</v>
      </c>
      <c r="C22" s="156">
        <f>SUM(C8:C21)</f>
        <v>525984016.07700002</v>
      </c>
      <c r="D22" s="156">
        <f t="shared" ref="D22:J22" si="1">SUM(D8:D21)</f>
        <v>0</v>
      </c>
      <c r="E22" s="156">
        <f t="shared" si="1"/>
        <v>234494428.49817967</v>
      </c>
      <c r="F22" s="156">
        <f t="shared" si="1"/>
        <v>0</v>
      </c>
      <c r="G22" s="156">
        <f t="shared" si="1"/>
        <v>262829852.15896946</v>
      </c>
      <c r="H22" s="156">
        <f t="shared" si="1"/>
        <v>0</v>
      </c>
      <c r="I22" s="156">
        <f t="shared" si="1"/>
        <v>5660203.9242644403</v>
      </c>
      <c r="J22" s="156">
        <f t="shared" si="1"/>
        <v>0</v>
      </c>
      <c r="K22" s="156">
        <f t="shared" ref="K22:S22" si="2">SUM(K8:K21)</f>
        <v>1019811635.6527282</v>
      </c>
      <c r="L22" s="156">
        <f t="shared" si="2"/>
        <v>11344817.501995996</v>
      </c>
      <c r="M22" s="156">
        <f t="shared" si="2"/>
        <v>645375122.25359857</v>
      </c>
      <c r="N22" s="156">
        <f t="shared" si="2"/>
        <v>15810431.024408</v>
      </c>
      <c r="O22" s="156">
        <f t="shared" si="2"/>
        <v>141332494.92552894</v>
      </c>
      <c r="P22" s="156">
        <f t="shared" si="2"/>
        <v>0</v>
      </c>
      <c r="Q22" s="156">
        <f t="shared" si="2"/>
        <v>2066880</v>
      </c>
      <c r="R22" s="156">
        <f t="shared" si="2"/>
        <v>0</v>
      </c>
      <c r="S22" s="627">
        <f t="shared" si="2"/>
        <v>1793438271.4497507</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scale="2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85" zoomScaleNormal="85" zoomScaleSheetLayoutView="85" workbookViewId="0">
      <pane xSplit="2" ySplit="6" topLeftCell="N7" activePane="bottomRight" state="frozen"/>
      <selection activeCell="D13" sqref="D12:D13"/>
      <selection pane="topRight" activeCell="D13" sqref="D12:D13"/>
      <selection pane="bottomLeft" activeCell="D13" sqref="D12:D13"/>
      <selection pane="bottomRight" activeCell="D13" sqref="D12:D13"/>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35"/>
  </cols>
  <sheetData>
    <row r="1" spans="1:22">
      <c r="A1" s="2" t="s">
        <v>30</v>
      </c>
      <c r="B1" s="3" t="str">
        <f>'Info '!C2</f>
        <v>JSC "Liberty Bank"</v>
      </c>
    </row>
    <row r="2" spans="1:22">
      <c r="A2" s="2" t="s">
        <v>31</v>
      </c>
      <c r="B2" s="515">
        <f>'1. key ratios '!B2</f>
        <v>44469</v>
      </c>
    </row>
    <row r="4" spans="1:22" ht="13.5" thickBot="1">
      <c r="A4" s="4" t="s">
        <v>365</v>
      </c>
      <c r="B4" s="157" t="s">
        <v>94</v>
      </c>
      <c r="V4" s="37" t="s">
        <v>73</v>
      </c>
    </row>
    <row r="5" spans="1:22" ht="12.75" customHeight="1">
      <c r="A5" s="158"/>
      <c r="B5" s="159"/>
      <c r="C5" s="683" t="s">
        <v>276</v>
      </c>
      <c r="D5" s="684"/>
      <c r="E5" s="684"/>
      <c r="F5" s="684"/>
      <c r="G5" s="684"/>
      <c r="H5" s="684"/>
      <c r="I5" s="684"/>
      <c r="J5" s="684"/>
      <c r="K5" s="684"/>
      <c r="L5" s="685"/>
      <c r="M5" s="686" t="s">
        <v>277</v>
      </c>
      <c r="N5" s="687"/>
      <c r="O5" s="687"/>
      <c r="P5" s="687"/>
      <c r="Q5" s="687"/>
      <c r="R5" s="687"/>
      <c r="S5" s="688"/>
      <c r="T5" s="691" t="s">
        <v>363</v>
      </c>
      <c r="U5" s="691" t="s">
        <v>364</v>
      </c>
      <c r="V5" s="689" t="s">
        <v>120</v>
      </c>
    </row>
    <row r="6" spans="1:22" s="89" customFormat="1" ht="102">
      <c r="A6" s="86"/>
      <c r="B6" s="160"/>
      <c r="C6" s="161" t="s">
        <v>109</v>
      </c>
      <c r="D6" s="231" t="s">
        <v>110</v>
      </c>
      <c r="E6" s="187" t="s">
        <v>279</v>
      </c>
      <c r="F6" s="187" t="s">
        <v>280</v>
      </c>
      <c r="G6" s="231" t="s">
        <v>283</v>
      </c>
      <c r="H6" s="231" t="s">
        <v>278</v>
      </c>
      <c r="I6" s="231" t="s">
        <v>111</v>
      </c>
      <c r="J6" s="231" t="s">
        <v>112</v>
      </c>
      <c r="K6" s="162" t="s">
        <v>113</v>
      </c>
      <c r="L6" s="163" t="s">
        <v>114</v>
      </c>
      <c r="M6" s="161" t="s">
        <v>281</v>
      </c>
      <c r="N6" s="162" t="s">
        <v>115</v>
      </c>
      <c r="O6" s="162" t="s">
        <v>116</v>
      </c>
      <c r="P6" s="162" t="s">
        <v>117</v>
      </c>
      <c r="Q6" s="162" t="s">
        <v>118</v>
      </c>
      <c r="R6" s="162" t="s">
        <v>119</v>
      </c>
      <c r="S6" s="256" t="s">
        <v>282</v>
      </c>
      <c r="T6" s="692"/>
      <c r="U6" s="692"/>
      <c r="V6" s="690"/>
    </row>
    <row r="7" spans="1:22" s="153" customFormat="1">
      <c r="A7" s="164">
        <v>1</v>
      </c>
      <c r="B7" s="1" t="s">
        <v>95</v>
      </c>
      <c r="C7" s="165"/>
      <c r="D7" s="616">
        <v>0</v>
      </c>
      <c r="E7" s="152"/>
      <c r="F7" s="152"/>
      <c r="G7" s="152"/>
      <c r="H7" s="152"/>
      <c r="I7" s="152"/>
      <c r="J7" s="152"/>
      <c r="K7" s="152"/>
      <c r="L7" s="166"/>
      <c r="M7" s="165"/>
      <c r="N7" s="152"/>
      <c r="O7" s="152"/>
      <c r="P7" s="152"/>
      <c r="Q7" s="152"/>
      <c r="R7" s="152"/>
      <c r="S7" s="166"/>
      <c r="T7" s="617">
        <v>0</v>
      </c>
      <c r="U7" s="617">
        <v>0</v>
      </c>
      <c r="V7" s="167">
        <f>SUM(C7:S7)</f>
        <v>0</v>
      </c>
    </row>
    <row r="8" spans="1:22" s="153" customFormat="1">
      <c r="A8" s="164">
        <v>2</v>
      </c>
      <c r="B8" s="1" t="s">
        <v>96</v>
      </c>
      <c r="C8" s="165"/>
      <c r="D8" s="616">
        <v>0</v>
      </c>
      <c r="E8" s="152"/>
      <c r="F8" s="152"/>
      <c r="G8" s="152"/>
      <c r="H8" s="152"/>
      <c r="I8" s="152"/>
      <c r="J8" s="152"/>
      <c r="K8" s="152"/>
      <c r="L8" s="166"/>
      <c r="M8" s="165"/>
      <c r="N8" s="152"/>
      <c r="O8" s="152"/>
      <c r="P8" s="152"/>
      <c r="Q8" s="152"/>
      <c r="R8" s="152"/>
      <c r="S8" s="166"/>
      <c r="T8" s="617">
        <v>0</v>
      </c>
      <c r="U8" s="617">
        <v>0</v>
      </c>
      <c r="V8" s="167">
        <f t="shared" ref="V8:V20" si="0">SUM(C8:S8)</f>
        <v>0</v>
      </c>
    </row>
    <row r="9" spans="1:22" s="153" customFormat="1">
      <c r="A9" s="164">
        <v>3</v>
      </c>
      <c r="B9" s="1" t="s">
        <v>269</v>
      </c>
      <c r="C9" s="165"/>
      <c r="D9" s="616">
        <v>0</v>
      </c>
      <c r="E9" s="152"/>
      <c r="F9" s="152"/>
      <c r="G9" s="152"/>
      <c r="H9" s="152"/>
      <c r="I9" s="152"/>
      <c r="J9" s="152"/>
      <c r="K9" s="152"/>
      <c r="L9" s="166"/>
      <c r="M9" s="165"/>
      <c r="N9" s="152"/>
      <c r="O9" s="152"/>
      <c r="P9" s="152"/>
      <c r="Q9" s="152"/>
      <c r="R9" s="152"/>
      <c r="S9" s="166"/>
      <c r="T9" s="617">
        <v>0</v>
      </c>
      <c r="U9" s="617">
        <v>0</v>
      </c>
      <c r="V9" s="167">
        <f t="shared" si="0"/>
        <v>0</v>
      </c>
    </row>
    <row r="10" spans="1:22" s="153" customFormat="1">
      <c r="A10" s="164">
        <v>4</v>
      </c>
      <c r="B10" s="1" t="s">
        <v>97</v>
      </c>
      <c r="C10" s="165"/>
      <c r="D10" s="616">
        <v>0</v>
      </c>
      <c r="E10" s="152"/>
      <c r="F10" s="152"/>
      <c r="G10" s="152"/>
      <c r="H10" s="152"/>
      <c r="I10" s="152"/>
      <c r="J10" s="152"/>
      <c r="K10" s="152"/>
      <c r="L10" s="166"/>
      <c r="M10" s="165"/>
      <c r="N10" s="152"/>
      <c r="O10" s="152"/>
      <c r="P10" s="152"/>
      <c r="Q10" s="152"/>
      <c r="R10" s="152"/>
      <c r="S10" s="166"/>
      <c r="T10" s="617">
        <v>0</v>
      </c>
      <c r="U10" s="617">
        <v>0</v>
      </c>
      <c r="V10" s="167">
        <f t="shared" si="0"/>
        <v>0</v>
      </c>
    </row>
    <row r="11" spans="1:22" s="153" customFormat="1">
      <c r="A11" s="164">
        <v>5</v>
      </c>
      <c r="B11" s="1" t="s">
        <v>98</v>
      </c>
      <c r="C11" s="165"/>
      <c r="D11" s="616">
        <v>0</v>
      </c>
      <c r="E11" s="152"/>
      <c r="F11" s="152"/>
      <c r="G11" s="152"/>
      <c r="H11" s="152"/>
      <c r="I11" s="152"/>
      <c r="J11" s="152"/>
      <c r="K11" s="152"/>
      <c r="L11" s="166"/>
      <c r="M11" s="165"/>
      <c r="N11" s="152"/>
      <c r="O11" s="152"/>
      <c r="P11" s="152"/>
      <c r="Q11" s="152"/>
      <c r="R11" s="152"/>
      <c r="S11" s="166"/>
      <c r="T11" s="617">
        <v>0</v>
      </c>
      <c r="U11" s="617">
        <v>0</v>
      </c>
      <c r="V11" s="167">
        <f t="shared" si="0"/>
        <v>0</v>
      </c>
    </row>
    <row r="12" spans="1:22" s="153" customFormat="1">
      <c r="A12" s="164">
        <v>6</v>
      </c>
      <c r="B12" s="1" t="s">
        <v>99</v>
      </c>
      <c r="C12" s="165"/>
      <c r="D12" s="616">
        <v>0</v>
      </c>
      <c r="E12" s="152"/>
      <c r="F12" s="152"/>
      <c r="G12" s="152"/>
      <c r="H12" s="152"/>
      <c r="I12" s="152"/>
      <c r="J12" s="152"/>
      <c r="K12" s="152"/>
      <c r="L12" s="166"/>
      <c r="M12" s="165"/>
      <c r="N12" s="152"/>
      <c r="O12" s="152"/>
      <c r="P12" s="152"/>
      <c r="Q12" s="152"/>
      <c r="R12" s="152"/>
      <c r="S12" s="166"/>
      <c r="T12" s="617">
        <v>0</v>
      </c>
      <c r="U12" s="617">
        <v>0</v>
      </c>
      <c r="V12" s="167">
        <f t="shared" si="0"/>
        <v>0</v>
      </c>
    </row>
    <row r="13" spans="1:22" s="153" customFormat="1">
      <c r="A13" s="164">
        <v>7</v>
      </c>
      <c r="B13" s="1" t="s">
        <v>100</v>
      </c>
      <c r="C13" s="165"/>
      <c r="D13" s="616">
        <v>14612518.208314</v>
      </c>
      <c r="E13" s="152"/>
      <c r="F13" s="152"/>
      <c r="G13" s="152"/>
      <c r="H13" s="152"/>
      <c r="I13" s="152"/>
      <c r="J13" s="152"/>
      <c r="K13" s="152"/>
      <c r="L13" s="166"/>
      <c r="M13" s="165"/>
      <c r="N13" s="152"/>
      <c r="O13" s="152"/>
      <c r="P13" s="152"/>
      <c r="Q13" s="152"/>
      <c r="R13" s="152"/>
      <c r="S13" s="166"/>
      <c r="T13" s="617">
        <v>13495551.76</v>
      </c>
      <c r="U13" s="617">
        <v>1116966.4483139999</v>
      </c>
      <c r="V13" s="167">
        <f t="shared" si="0"/>
        <v>14612518.208314</v>
      </c>
    </row>
    <row r="14" spans="1:22" s="153" customFormat="1">
      <c r="A14" s="164">
        <v>8</v>
      </c>
      <c r="B14" s="1" t="s">
        <v>101</v>
      </c>
      <c r="C14" s="165"/>
      <c r="D14" s="616">
        <v>11319358.448969997</v>
      </c>
      <c r="E14" s="152"/>
      <c r="F14" s="152"/>
      <c r="G14" s="152"/>
      <c r="H14" s="152"/>
      <c r="I14" s="152"/>
      <c r="J14" s="152"/>
      <c r="K14" s="152"/>
      <c r="L14" s="166"/>
      <c r="M14" s="165"/>
      <c r="N14" s="152"/>
      <c r="O14" s="152"/>
      <c r="P14" s="152"/>
      <c r="Q14" s="152"/>
      <c r="R14" s="152"/>
      <c r="S14" s="166"/>
      <c r="T14" s="617">
        <v>10721221.717499997</v>
      </c>
      <c r="U14" s="617">
        <v>598136.73147</v>
      </c>
      <c r="V14" s="167">
        <f t="shared" si="0"/>
        <v>11319358.448969997</v>
      </c>
    </row>
    <row r="15" spans="1:22" s="153" customFormat="1">
      <c r="A15" s="164">
        <v>9</v>
      </c>
      <c r="B15" s="1" t="s">
        <v>102</v>
      </c>
      <c r="C15" s="165"/>
      <c r="D15" s="616">
        <v>0</v>
      </c>
      <c r="E15" s="152"/>
      <c r="F15" s="152"/>
      <c r="G15" s="152"/>
      <c r="H15" s="152"/>
      <c r="I15" s="152"/>
      <c r="J15" s="152"/>
      <c r="K15" s="152"/>
      <c r="L15" s="166"/>
      <c r="M15" s="165"/>
      <c r="N15" s="152"/>
      <c r="O15" s="152"/>
      <c r="P15" s="152"/>
      <c r="Q15" s="152"/>
      <c r="R15" s="152"/>
      <c r="S15" s="166"/>
      <c r="T15" s="617">
        <v>0</v>
      </c>
      <c r="U15" s="617">
        <v>0</v>
      </c>
      <c r="V15" s="167">
        <f t="shared" si="0"/>
        <v>0</v>
      </c>
    </row>
    <row r="16" spans="1:22" s="153" customFormat="1">
      <c r="A16" s="164">
        <v>10</v>
      </c>
      <c r="B16" s="1" t="s">
        <v>103</v>
      </c>
      <c r="C16" s="165"/>
      <c r="D16" s="616">
        <v>441454.09499999997</v>
      </c>
      <c r="E16" s="152"/>
      <c r="F16" s="152"/>
      <c r="G16" s="152"/>
      <c r="H16" s="152"/>
      <c r="I16" s="152"/>
      <c r="J16" s="152"/>
      <c r="K16" s="152"/>
      <c r="L16" s="166"/>
      <c r="M16" s="165"/>
      <c r="N16" s="152"/>
      <c r="O16" s="152"/>
      <c r="P16" s="152"/>
      <c r="Q16" s="152"/>
      <c r="R16" s="152"/>
      <c r="S16" s="166"/>
      <c r="T16" s="617">
        <v>441454.09499999997</v>
      </c>
      <c r="U16" s="617">
        <v>0</v>
      </c>
      <c r="V16" s="167">
        <f t="shared" si="0"/>
        <v>441454.09499999997</v>
      </c>
    </row>
    <row r="17" spans="1:22" s="153" customFormat="1">
      <c r="A17" s="164">
        <v>11</v>
      </c>
      <c r="B17" s="1" t="s">
        <v>104</v>
      </c>
      <c r="C17" s="165"/>
      <c r="D17" s="616">
        <v>0</v>
      </c>
      <c r="E17" s="152"/>
      <c r="F17" s="152"/>
      <c r="G17" s="152"/>
      <c r="H17" s="152"/>
      <c r="I17" s="152"/>
      <c r="J17" s="152"/>
      <c r="K17" s="152"/>
      <c r="L17" s="166"/>
      <c r="M17" s="165"/>
      <c r="N17" s="152"/>
      <c r="O17" s="152"/>
      <c r="P17" s="152"/>
      <c r="Q17" s="152"/>
      <c r="R17" s="152"/>
      <c r="S17" s="166"/>
      <c r="T17" s="617">
        <v>0</v>
      </c>
      <c r="U17" s="617">
        <v>0</v>
      </c>
      <c r="V17" s="167">
        <f t="shared" si="0"/>
        <v>0</v>
      </c>
    </row>
    <row r="18" spans="1:22" s="153" customFormat="1">
      <c r="A18" s="164">
        <v>12</v>
      </c>
      <c r="B18" s="1" t="s">
        <v>105</v>
      </c>
      <c r="C18" s="165"/>
      <c r="D18" s="616">
        <v>0</v>
      </c>
      <c r="E18" s="152"/>
      <c r="F18" s="152"/>
      <c r="G18" s="152"/>
      <c r="H18" s="152"/>
      <c r="I18" s="152"/>
      <c r="J18" s="152"/>
      <c r="K18" s="152"/>
      <c r="L18" s="166"/>
      <c r="M18" s="165"/>
      <c r="N18" s="152"/>
      <c r="O18" s="152"/>
      <c r="P18" s="152"/>
      <c r="Q18" s="152"/>
      <c r="R18" s="152"/>
      <c r="S18" s="166"/>
      <c r="T18" s="617">
        <v>0</v>
      </c>
      <c r="U18" s="617">
        <v>0</v>
      </c>
      <c r="V18" s="167">
        <f t="shared" si="0"/>
        <v>0</v>
      </c>
    </row>
    <row r="19" spans="1:22" s="153" customFormat="1">
      <c r="A19" s="164">
        <v>13</v>
      </c>
      <c r="B19" s="1" t="s">
        <v>106</v>
      </c>
      <c r="C19" s="165"/>
      <c r="D19" s="616">
        <v>0</v>
      </c>
      <c r="E19" s="152"/>
      <c r="F19" s="152"/>
      <c r="G19" s="152"/>
      <c r="H19" s="152"/>
      <c r="I19" s="152"/>
      <c r="J19" s="152"/>
      <c r="K19" s="152"/>
      <c r="L19" s="166"/>
      <c r="M19" s="165"/>
      <c r="N19" s="152"/>
      <c r="O19" s="152"/>
      <c r="P19" s="152"/>
      <c r="Q19" s="152"/>
      <c r="R19" s="152"/>
      <c r="S19" s="166"/>
      <c r="T19" s="617">
        <v>0</v>
      </c>
      <c r="U19" s="617">
        <v>0</v>
      </c>
      <c r="V19" s="167">
        <f t="shared" si="0"/>
        <v>0</v>
      </c>
    </row>
    <row r="20" spans="1:22" s="153" customFormat="1">
      <c r="A20" s="164">
        <v>14</v>
      </c>
      <c r="B20" s="1" t="s">
        <v>107</v>
      </c>
      <c r="C20" s="165"/>
      <c r="D20" s="616">
        <v>0</v>
      </c>
      <c r="E20" s="152"/>
      <c r="F20" s="152"/>
      <c r="G20" s="152"/>
      <c r="H20" s="152"/>
      <c r="I20" s="152"/>
      <c r="J20" s="152"/>
      <c r="K20" s="152"/>
      <c r="L20" s="166"/>
      <c r="M20" s="165"/>
      <c r="N20" s="152"/>
      <c r="O20" s="152"/>
      <c r="P20" s="152"/>
      <c r="Q20" s="152"/>
      <c r="R20" s="152"/>
      <c r="S20" s="166"/>
      <c r="T20" s="617">
        <v>0</v>
      </c>
      <c r="U20" s="617">
        <v>0</v>
      </c>
      <c r="V20" s="167">
        <f t="shared" si="0"/>
        <v>0</v>
      </c>
    </row>
    <row r="21" spans="1:22" ht="13.5" thickBot="1">
      <c r="A21" s="154"/>
      <c r="B21" s="168" t="s">
        <v>108</v>
      </c>
      <c r="C21" s="169">
        <f>SUM(C7:C20)</f>
        <v>0</v>
      </c>
      <c r="D21" s="156">
        <f t="shared" ref="D21:V21" si="1">SUM(D7:D20)</f>
        <v>26373330.752283998</v>
      </c>
      <c r="E21" s="156">
        <f t="shared" si="1"/>
        <v>0</v>
      </c>
      <c r="F21" s="156">
        <f t="shared" si="1"/>
        <v>0</v>
      </c>
      <c r="G21" s="156">
        <f t="shared" si="1"/>
        <v>0</v>
      </c>
      <c r="H21" s="156">
        <f t="shared" si="1"/>
        <v>0</v>
      </c>
      <c r="I21" s="156">
        <f t="shared" si="1"/>
        <v>0</v>
      </c>
      <c r="J21" s="156">
        <f t="shared" si="1"/>
        <v>0</v>
      </c>
      <c r="K21" s="156">
        <f t="shared" si="1"/>
        <v>0</v>
      </c>
      <c r="L21" s="170">
        <f t="shared" si="1"/>
        <v>0</v>
      </c>
      <c r="M21" s="169">
        <f t="shared" si="1"/>
        <v>0</v>
      </c>
      <c r="N21" s="156">
        <f t="shared" si="1"/>
        <v>0</v>
      </c>
      <c r="O21" s="156">
        <f t="shared" si="1"/>
        <v>0</v>
      </c>
      <c r="P21" s="156">
        <f t="shared" si="1"/>
        <v>0</v>
      </c>
      <c r="Q21" s="156">
        <f t="shared" si="1"/>
        <v>0</v>
      </c>
      <c r="R21" s="156">
        <f t="shared" si="1"/>
        <v>0</v>
      </c>
      <c r="S21" s="170">
        <f>SUM(S7:S20)</f>
        <v>0</v>
      </c>
      <c r="T21" s="170">
        <f>SUM(T7:T20)</f>
        <v>24658227.572499998</v>
      </c>
      <c r="U21" s="170">
        <f t="shared" ref="U21" si="2">SUM(U7:U20)</f>
        <v>1715103.1797839999</v>
      </c>
      <c r="V21" s="171">
        <f t="shared" si="1"/>
        <v>26373330.752283998</v>
      </c>
    </row>
    <row r="24" spans="1:22">
      <c r="A24" s="7"/>
      <c r="B24" s="7"/>
      <c r="C24" s="63"/>
      <c r="D24" s="63"/>
      <c r="E24" s="63"/>
    </row>
    <row r="25" spans="1:22">
      <c r="A25" s="172"/>
      <c r="B25" s="172"/>
      <c r="C25" s="7"/>
      <c r="D25" s="63"/>
      <c r="E25" s="63"/>
    </row>
    <row r="26" spans="1:22">
      <c r="A26" s="172"/>
      <c r="B26" s="64"/>
      <c r="C26" s="7"/>
      <c r="D26" s="63"/>
      <c r="E26" s="63"/>
    </row>
    <row r="27" spans="1:22">
      <c r="A27" s="172"/>
      <c r="B27" s="172"/>
      <c r="C27" s="7"/>
      <c r="D27" s="63"/>
      <c r="E27" s="63"/>
    </row>
    <row r="28" spans="1:22">
      <c r="A28" s="172"/>
      <c r="B28" s="64"/>
      <c r="C28" s="7"/>
      <c r="D28" s="63"/>
      <c r="E28" s="63"/>
    </row>
  </sheetData>
  <mergeCells count="5">
    <mergeCell ref="C5:L5"/>
    <mergeCell ref="M5:S5"/>
    <mergeCell ref="V5:V6"/>
    <mergeCell ref="T5:T6"/>
    <mergeCell ref="U5:U6"/>
  </mergeCells>
  <pageMargins left="0.7" right="0.7" top="0.75" bottom="0.75" header="0.3" footer="0.3"/>
  <pageSetup paperSize="9" scale="1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85" zoomScaleNormal="85" workbookViewId="0">
      <pane xSplit="1" ySplit="7" topLeftCell="B8" activePane="bottomRight" state="frozen"/>
      <selection activeCell="D13" sqref="D12:D13"/>
      <selection pane="topRight" activeCell="D13" sqref="D12:D13"/>
      <selection pane="bottomLeft" activeCell="D13" sqref="D12:D13"/>
      <selection pane="bottomRight" activeCell="D13" sqref="D12:D13"/>
    </sheetView>
  </sheetViews>
  <sheetFormatPr defaultColWidth="9.140625" defaultRowHeight="12.75"/>
  <cols>
    <col min="1" max="1" width="10.5703125" style="4" bestFit="1" customWidth="1"/>
    <col min="2" max="2" width="76.85546875" style="4" customWidth="1"/>
    <col min="3" max="3" width="14.85546875" style="265" customWidth="1"/>
    <col min="4" max="4" width="14.85546875" style="265" bestFit="1" customWidth="1"/>
    <col min="5" max="5" width="17.7109375" style="265" customWidth="1"/>
    <col min="6" max="6" width="15.85546875" style="265" customWidth="1"/>
    <col min="7" max="7" width="17.42578125" style="265" customWidth="1"/>
    <col min="8" max="8" width="15.28515625" style="265" customWidth="1"/>
    <col min="9" max="16384" width="9.140625" style="35"/>
  </cols>
  <sheetData>
    <row r="1" spans="1:9">
      <c r="A1" s="2" t="s">
        <v>30</v>
      </c>
      <c r="B1" s="4" t="str">
        <f>'Info '!C2</f>
        <v>JSC "Liberty Bank"</v>
      </c>
      <c r="C1" s="3"/>
    </row>
    <row r="2" spans="1:9">
      <c r="A2" s="2" t="s">
        <v>31</v>
      </c>
      <c r="B2" s="516">
        <f>'1. key ratios '!B2</f>
        <v>44469</v>
      </c>
      <c r="C2" s="397"/>
    </row>
    <row r="4" spans="1:9" ht="13.5" thickBot="1">
      <c r="A4" s="2" t="s">
        <v>252</v>
      </c>
      <c r="B4" s="157" t="s">
        <v>375</v>
      </c>
    </row>
    <row r="5" spans="1:9">
      <c r="A5" s="158"/>
      <c r="B5" s="173"/>
      <c r="C5" s="607" t="s">
        <v>0</v>
      </c>
      <c r="D5" s="607" t="s">
        <v>1</v>
      </c>
      <c r="E5" s="607" t="s">
        <v>2</v>
      </c>
      <c r="F5" s="607" t="s">
        <v>3</v>
      </c>
      <c r="G5" s="608" t="s">
        <v>4</v>
      </c>
      <c r="H5" s="609" t="s">
        <v>5</v>
      </c>
      <c r="I5" s="174"/>
    </row>
    <row r="6" spans="1:9" s="174" customFormat="1" ht="12.75" customHeight="1">
      <c r="A6" s="175"/>
      <c r="B6" s="793" t="s">
        <v>251</v>
      </c>
      <c r="C6" s="794" t="s">
        <v>367</v>
      </c>
      <c r="D6" s="795" t="s">
        <v>366</v>
      </c>
      <c r="E6" s="796"/>
      <c r="F6" s="794" t="s">
        <v>371</v>
      </c>
      <c r="G6" s="794" t="s">
        <v>372</v>
      </c>
      <c r="H6" s="797" t="s">
        <v>370</v>
      </c>
    </row>
    <row r="7" spans="1:9" ht="38.25">
      <c r="A7" s="177"/>
      <c r="B7" s="694"/>
      <c r="C7" s="695"/>
      <c r="D7" s="798" t="s">
        <v>369</v>
      </c>
      <c r="E7" s="798" t="s">
        <v>368</v>
      </c>
      <c r="F7" s="695"/>
      <c r="G7" s="695"/>
      <c r="H7" s="693"/>
      <c r="I7" s="174"/>
    </row>
    <row r="8" spans="1:9">
      <c r="A8" s="175">
        <v>1</v>
      </c>
      <c r="B8" s="624" t="s">
        <v>95</v>
      </c>
      <c r="C8" s="628">
        <v>309704945.66055602</v>
      </c>
      <c r="D8" s="631">
        <v>0</v>
      </c>
      <c r="E8" s="628">
        <v>0</v>
      </c>
      <c r="F8" s="628">
        <v>62632493.040555991</v>
      </c>
      <c r="G8" s="799">
        <v>62632493.040555991</v>
      </c>
      <c r="H8" s="800">
        <f>G8/(C8+E8)</f>
        <v>0.20223278290558103</v>
      </c>
    </row>
    <row r="9" spans="1:9" ht="15" customHeight="1">
      <c r="A9" s="175">
        <v>2</v>
      </c>
      <c r="B9" s="624" t="s">
        <v>96</v>
      </c>
      <c r="C9" s="628">
        <v>0</v>
      </c>
      <c r="D9" s="631">
        <v>0</v>
      </c>
      <c r="E9" s="628">
        <v>0</v>
      </c>
      <c r="F9" s="628">
        <v>0</v>
      </c>
      <c r="G9" s="799">
        <v>0</v>
      </c>
      <c r="H9" s="801" t="s">
        <v>762</v>
      </c>
    </row>
    <row r="10" spans="1:9">
      <c r="A10" s="175">
        <v>3</v>
      </c>
      <c r="B10" s="624" t="s">
        <v>269</v>
      </c>
      <c r="C10" s="628">
        <v>0</v>
      </c>
      <c r="D10" s="631">
        <v>0</v>
      </c>
      <c r="E10" s="628">
        <v>0</v>
      </c>
      <c r="F10" s="628">
        <v>0</v>
      </c>
      <c r="G10" s="799">
        <v>0</v>
      </c>
      <c r="H10" s="801" t="s">
        <v>762</v>
      </c>
    </row>
    <row r="11" spans="1:9">
      <c r="A11" s="175">
        <v>4</v>
      </c>
      <c r="B11" s="624" t="s">
        <v>97</v>
      </c>
      <c r="C11" s="628">
        <v>625358.4</v>
      </c>
      <c r="D11" s="631">
        <v>0</v>
      </c>
      <c r="E11" s="628">
        <v>0</v>
      </c>
      <c r="F11" s="628">
        <v>0</v>
      </c>
      <c r="G11" s="799">
        <v>0</v>
      </c>
      <c r="H11" s="800">
        <f t="shared" ref="H11:H21" si="0">G11/(C11+E11)</f>
        <v>0</v>
      </c>
    </row>
    <row r="12" spans="1:9">
      <c r="A12" s="175">
        <v>5</v>
      </c>
      <c r="B12" s="624" t="s">
        <v>98</v>
      </c>
      <c r="C12" s="628">
        <v>773890.53999999992</v>
      </c>
      <c r="D12" s="631">
        <v>0</v>
      </c>
      <c r="E12" s="628">
        <v>0</v>
      </c>
      <c r="F12" s="628">
        <v>773890.53999999992</v>
      </c>
      <c r="G12" s="799">
        <v>773890.53999999992</v>
      </c>
      <c r="H12" s="800">
        <f t="shared" si="0"/>
        <v>1</v>
      </c>
    </row>
    <row r="13" spans="1:9">
      <c r="A13" s="175">
        <v>6</v>
      </c>
      <c r="B13" s="624" t="s">
        <v>99</v>
      </c>
      <c r="C13" s="628">
        <v>239369286.85844409</v>
      </c>
      <c r="D13" s="631">
        <v>0</v>
      </c>
      <c r="E13" s="628">
        <v>0</v>
      </c>
      <c r="F13" s="628">
        <v>50051090.894768164</v>
      </c>
      <c r="G13" s="799">
        <v>50051090.894768164</v>
      </c>
      <c r="H13" s="800">
        <f t="shared" si="0"/>
        <v>0.20909570961109517</v>
      </c>
    </row>
    <row r="14" spans="1:9">
      <c r="A14" s="175">
        <v>7</v>
      </c>
      <c r="B14" s="624" t="s">
        <v>100</v>
      </c>
      <c r="C14" s="628">
        <v>345748228.48701209</v>
      </c>
      <c r="D14" s="631">
        <v>63249263.756335996</v>
      </c>
      <c r="E14" s="628">
        <v>15810431.024408</v>
      </c>
      <c r="F14" s="628">
        <v>361558659.51142007</v>
      </c>
      <c r="G14" s="799">
        <v>346946141.30310595</v>
      </c>
      <c r="H14" s="800">
        <f t="shared" si="0"/>
        <v>0.95958465431844375</v>
      </c>
    </row>
    <row r="15" spans="1:9">
      <c r="A15" s="175">
        <v>8</v>
      </c>
      <c r="B15" s="624" t="s">
        <v>101</v>
      </c>
      <c r="C15" s="628">
        <v>1019811635.6527282</v>
      </c>
      <c r="D15" s="631">
        <v>59421810.067548007</v>
      </c>
      <c r="E15" s="628">
        <v>11344817.501995996</v>
      </c>
      <c r="F15" s="628">
        <v>773367339.86604321</v>
      </c>
      <c r="G15" s="799">
        <v>762047981.41707301</v>
      </c>
      <c r="H15" s="800">
        <f t="shared" si="0"/>
        <v>0.7390226566353344</v>
      </c>
    </row>
    <row r="16" spans="1:9">
      <c r="A16" s="175">
        <v>9</v>
      </c>
      <c r="B16" s="624" t="s">
        <v>102</v>
      </c>
      <c r="C16" s="628">
        <v>262829852.15896946</v>
      </c>
      <c r="D16" s="631">
        <v>0</v>
      </c>
      <c r="E16" s="628">
        <v>0</v>
      </c>
      <c r="F16" s="628">
        <v>91990448.2556393</v>
      </c>
      <c r="G16" s="799">
        <v>91990448.2556393</v>
      </c>
      <c r="H16" s="800">
        <f t="shared" si="0"/>
        <v>0.35</v>
      </c>
    </row>
    <row r="17" spans="1:8">
      <c r="A17" s="175">
        <v>10</v>
      </c>
      <c r="B17" s="624" t="s">
        <v>103</v>
      </c>
      <c r="C17" s="628">
        <v>8169944.076000005</v>
      </c>
      <c r="D17" s="631">
        <v>0</v>
      </c>
      <c r="E17" s="628">
        <v>0</v>
      </c>
      <c r="F17" s="628">
        <v>8051501.4300000044</v>
      </c>
      <c r="G17" s="799">
        <v>7610047.3350000046</v>
      </c>
      <c r="H17" s="800">
        <f t="shared" si="0"/>
        <v>0.93146871804854203</v>
      </c>
    </row>
    <row r="18" spans="1:8">
      <c r="A18" s="175">
        <v>11</v>
      </c>
      <c r="B18" s="624" t="s">
        <v>104</v>
      </c>
      <c r="C18" s="628">
        <v>219499490.63155955</v>
      </c>
      <c r="D18" s="631">
        <v>0</v>
      </c>
      <c r="E18" s="628">
        <v>0</v>
      </c>
      <c r="F18" s="628">
        <v>292699847.14332402</v>
      </c>
      <c r="G18" s="799">
        <v>292699847.14332402</v>
      </c>
      <c r="H18" s="800">
        <f t="shared" si="0"/>
        <v>1.3334875917076034</v>
      </c>
    </row>
    <row r="19" spans="1:8">
      <c r="A19" s="175">
        <v>12</v>
      </c>
      <c r="B19" s="624" t="s">
        <v>105</v>
      </c>
      <c r="C19" s="628">
        <v>0</v>
      </c>
      <c r="D19" s="631">
        <v>0</v>
      </c>
      <c r="E19" s="628">
        <v>0</v>
      </c>
      <c r="F19" s="628">
        <v>0</v>
      </c>
      <c r="G19" s="799">
        <v>0</v>
      </c>
      <c r="H19" s="801" t="s">
        <v>762</v>
      </c>
    </row>
    <row r="20" spans="1:8">
      <c r="A20" s="175">
        <v>13</v>
      </c>
      <c r="B20" s="624" t="s">
        <v>246</v>
      </c>
      <c r="C20" s="628">
        <v>0</v>
      </c>
      <c r="D20" s="631">
        <v>0</v>
      </c>
      <c r="E20" s="628">
        <v>0</v>
      </c>
      <c r="F20" s="628">
        <v>0</v>
      </c>
      <c r="G20" s="799">
        <v>0</v>
      </c>
      <c r="H20" s="801" t="s">
        <v>762</v>
      </c>
    </row>
    <row r="21" spans="1:8">
      <c r="A21" s="175">
        <v>14</v>
      </c>
      <c r="B21" s="624" t="s">
        <v>107</v>
      </c>
      <c r="C21" s="628">
        <v>431022001.0249998</v>
      </c>
      <c r="D21" s="631">
        <v>0</v>
      </c>
      <c r="E21" s="628">
        <v>0</v>
      </c>
      <c r="F21" s="628">
        <v>152313000.76799986</v>
      </c>
      <c r="G21" s="799">
        <v>152313000.76799986</v>
      </c>
      <c r="H21" s="800">
        <f t="shared" si="0"/>
        <v>0.35337639472182192</v>
      </c>
    </row>
    <row r="22" spans="1:8" ht="13.5" thickBot="1">
      <c r="A22" s="178"/>
      <c r="B22" s="179" t="s">
        <v>108</v>
      </c>
      <c r="C22" s="266">
        <f>SUM(C8:C21)</f>
        <v>2837554633.4902692</v>
      </c>
      <c r="D22" s="266">
        <f>SUM(D8:D21)</f>
        <v>122671073.82388401</v>
      </c>
      <c r="E22" s="266">
        <f>SUM(E8:E21)</f>
        <v>27155248.526403993</v>
      </c>
      <c r="F22" s="266">
        <f>SUM(F8:F21)</f>
        <v>1793438271.4497507</v>
      </c>
      <c r="G22" s="266">
        <f>SUM(G8:G21)</f>
        <v>1767064940.6974666</v>
      </c>
      <c r="H22" s="267">
        <f>G22/(C22+E22)</f>
        <v>0.61683905647489301</v>
      </c>
    </row>
  </sheetData>
  <mergeCells count="6">
    <mergeCell ref="H6:H7"/>
    <mergeCell ref="B6:B7"/>
    <mergeCell ref="C6:C7"/>
    <mergeCell ref="D6:E6"/>
    <mergeCell ref="F6:F7"/>
    <mergeCell ref="G6:G7"/>
  </mergeCells>
  <pageMargins left="0.7" right="0.7" top="0.75" bottom="0.75" header="0.3" footer="0.3"/>
  <pageSetup paperSize="9" scale="4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85" zoomScaleNormal="85" workbookViewId="0">
      <pane xSplit="2" ySplit="6" topLeftCell="C7" activePane="bottomRight" state="frozen"/>
      <selection activeCell="D13" sqref="D12:D13"/>
      <selection pane="topRight" activeCell="D13" sqref="D12:D13"/>
      <selection pane="bottomLeft" activeCell="D13" sqref="D12:D13"/>
      <selection pane="bottomRight" activeCell="D13" sqref="D12:D13"/>
    </sheetView>
  </sheetViews>
  <sheetFormatPr defaultColWidth="9.140625" defaultRowHeight="12.75"/>
  <cols>
    <col min="1" max="1" width="10.5703125" style="265" bestFit="1" customWidth="1"/>
    <col min="2" max="2" width="86.85546875" style="265" customWidth="1"/>
    <col min="3" max="11" width="16.85546875" style="265" customWidth="1"/>
    <col min="12" max="16384" width="9.140625" style="265"/>
  </cols>
  <sheetData>
    <row r="1" spans="1:11">
      <c r="A1" s="265" t="s">
        <v>30</v>
      </c>
      <c r="B1" s="3" t="str">
        <f>'Info '!C2</f>
        <v>JSC "Liberty Bank"</v>
      </c>
    </row>
    <row r="2" spans="1:11">
      <c r="A2" s="265" t="s">
        <v>31</v>
      </c>
      <c r="B2" s="515">
        <f>'1. key ratios '!B2</f>
        <v>44469</v>
      </c>
      <c r="C2" s="279"/>
      <c r="D2" s="279"/>
    </row>
    <row r="3" spans="1:11">
      <c r="B3" s="279"/>
      <c r="C3" s="279"/>
      <c r="D3" s="279"/>
    </row>
    <row r="4" spans="1:11" ht="13.5" thickBot="1">
      <c r="A4" s="265" t="s">
        <v>248</v>
      </c>
      <c r="B4" s="299" t="s">
        <v>376</v>
      </c>
      <c r="C4" s="279"/>
      <c r="D4" s="279"/>
    </row>
    <row r="5" spans="1:11" ht="30" customHeight="1">
      <c r="A5" s="696"/>
      <c r="B5" s="697"/>
      <c r="C5" s="698" t="s">
        <v>428</v>
      </c>
      <c r="D5" s="698"/>
      <c r="E5" s="698"/>
      <c r="F5" s="698" t="s">
        <v>429</v>
      </c>
      <c r="G5" s="698"/>
      <c r="H5" s="698"/>
      <c r="I5" s="698" t="s">
        <v>430</v>
      </c>
      <c r="J5" s="698"/>
      <c r="K5" s="699"/>
    </row>
    <row r="6" spans="1:11">
      <c r="A6" s="280"/>
      <c r="B6" s="783"/>
      <c r="C6" s="784" t="s">
        <v>69</v>
      </c>
      <c r="D6" s="784" t="s">
        <v>70</v>
      </c>
      <c r="E6" s="784" t="s">
        <v>71</v>
      </c>
      <c r="F6" s="784" t="s">
        <v>69</v>
      </c>
      <c r="G6" s="784" t="s">
        <v>70</v>
      </c>
      <c r="H6" s="784" t="s">
        <v>71</v>
      </c>
      <c r="I6" s="784" t="s">
        <v>69</v>
      </c>
      <c r="J6" s="784" t="s">
        <v>70</v>
      </c>
      <c r="K6" s="785" t="s">
        <v>71</v>
      </c>
    </row>
    <row r="7" spans="1:11">
      <c r="A7" s="281" t="s">
        <v>379</v>
      </c>
      <c r="B7" s="786"/>
      <c r="C7" s="786"/>
      <c r="D7" s="786"/>
      <c r="E7" s="786"/>
      <c r="F7" s="786"/>
      <c r="G7" s="786"/>
      <c r="H7" s="786"/>
      <c r="I7" s="786"/>
      <c r="J7" s="786"/>
      <c r="K7" s="282"/>
    </row>
    <row r="8" spans="1:11">
      <c r="A8" s="283">
        <v>1</v>
      </c>
      <c r="B8" s="284" t="s">
        <v>377</v>
      </c>
      <c r="C8" s="595"/>
      <c r="D8" s="595"/>
      <c r="E8" s="595"/>
      <c r="F8" s="596">
        <v>418001198.79801011</v>
      </c>
      <c r="G8" s="596">
        <v>301086890.03891885</v>
      </c>
      <c r="H8" s="596">
        <v>719088088.83692896</v>
      </c>
      <c r="I8" s="596">
        <v>406353562.30127084</v>
      </c>
      <c r="J8" s="596">
        <v>154481850.89027318</v>
      </c>
      <c r="K8" s="597">
        <v>560835413.19154394</v>
      </c>
    </row>
    <row r="9" spans="1:11">
      <c r="A9" s="281" t="s">
        <v>380</v>
      </c>
      <c r="B9" s="786"/>
      <c r="C9" s="786"/>
      <c r="D9" s="786"/>
      <c r="E9" s="786"/>
      <c r="F9" s="596"/>
      <c r="G9" s="596"/>
      <c r="H9" s="596"/>
      <c r="I9" s="596"/>
      <c r="J9" s="596"/>
      <c r="K9" s="597"/>
    </row>
    <row r="10" spans="1:11">
      <c r="A10" s="285">
        <v>2</v>
      </c>
      <c r="B10" s="787" t="s">
        <v>388</v>
      </c>
      <c r="C10" s="598">
        <v>751583535.25493169</v>
      </c>
      <c r="D10" s="598">
        <v>413958735.78618324</v>
      </c>
      <c r="E10" s="598">
        <v>1165542271.0411146</v>
      </c>
      <c r="F10" s="596">
        <v>121098341.63520378</v>
      </c>
      <c r="G10" s="596">
        <v>73464462.578475416</v>
      </c>
      <c r="H10" s="596">
        <v>194562804.21367911</v>
      </c>
      <c r="I10" s="596">
        <v>30071591.405683529</v>
      </c>
      <c r="J10" s="596">
        <v>18894409.597010691</v>
      </c>
      <c r="K10" s="597">
        <v>48966001.002694242</v>
      </c>
    </row>
    <row r="11" spans="1:11">
      <c r="A11" s="285">
        <v>3</v>
      </c>
      <c r="B11" s="787" t="s">
        <v>382</v>
      </c>
      <c r="C11" s="598">
        <v>679893958.39058697</v>
      </c>
      <c r="D11" s="598">
        <v>244909971.91845775</v>
      </c>
      <c r="E11" s="598">
        <v>924803930.30904508</v>
      </c>
      <c r="F11" s="596">
        <v>272907189.79350275</v>
      </c>
      <c r="G11" s="596">
        <v>57343670.238643304</v>
      </c>
      <c r="H11" s="596">
        <v>330250860.0321461</v>
      </c>
      <c r="I11" s="596">
        <v>219280274.19575658</v>
      </c>
      <c r="J11" s="596">
        <v>43074403.729436018</v>
      </c>
      <c r="K11" s="597">
        <v>262354677.92519242</v>
      </c>
    </row>
    <row r="12" spans="1:11">
      <c r="A12" s="285">
        <v>4</v>
      </c>
      <c r="B12" s="787" t="s">
        <v>383</v>
      </c>
      <c r="C12" s="598">
        <v>0</v>
      </c>
      <c r="D12" s="598">
        <v>0</v>
      </c>
      <c r="E12" s="598">
        <v>0</v>
      </c>
      <c r="F12" s="596">
        <v>0</v>
      </c>
      <c r="G12" s="596">
        <v>0</v>
      </c>
      <c r="H12" s="596">
        <v>0</v>
      </c>
      <c r="I12" s="596">
        <v>0</v>
      </c>
      <c r="J12" s="596">
        <v>0</v>
      </c>
      <c r="K12" s="597">
        <v>0</v>
      </c>
    </row>
    <row r="13" spans="1:11">
      <c r="A13" s="285">
        <v>5</v>
      </c>
      <c r="B13" s="787" t="s">
        <v>391</v>
      </c>
      <c r="C13" s="598">
        <v>287308.75684782612</v>
      </c>
      <c r="D13" s="598">
        <v>0</v>
      </c>
      <c r="E13" s="598">
        <v>287308.75684782612</v>
      </c>
      <c r="F13" s="596">
        <v>9079.6271739130407</v>
      </c>
      <c r="G13" s="596">
        <v>0</v>
      </c>
      <c r="H13" s="596">
        <v>9079.6271739130407</v>
      </c>
      <c r="I13" s="596">
        <v>9079.6271739130407</v>
      </c>
      <c r="J13" s="596">
        <v>0</v>
      </c>
      <c r="K13" s="597">
        <v>9079.6271739130407</v>
      </c>
    </row>
    <row r="14" spans="1:11">
      <c r="A14" s="285">
        <v>6</v>
      </c>
      <c r="B14" s="787" t="s">
        <v>423</v>
      </c>
      <c r="C14" s="598">
        <v>58291043.216630451</v>
      </c>
      <c r="D14" s="598">
        <v>5131095.4125004904</v>
      </c>
      <c r="E14" s="598">
        <v>63422138.629130915</v>
      </c>
      <c r="F14" s="596">
        <v>20309566.474646728</v>
      </c>
      <c r="G14" s="596">
        <v>12570084.146391246</v>
      </c>
      <c r="H14" s="596">
        <v>32879650.621038001</v>
      </c>
      <c r="I14" s="596">
        <v>6395891.0738423932</v>
      </c>
      <c r="J14" s="596">
        <v>4198097.2018810203</v>
      </c>
      <c r="K14" s="597">
        <v>10593988.275723411</v>
      </c>
    </row>
    <row r="15" spans="1:11">
      <c r="A15" s="285">
        <v>7</v>
      </c>
      <c r="B15" s="787" t="s">
        <v>424</v>
      </c>
      <c r="C15" s="598">
        <v>75233260.66522257</v>
      </c>
      <c r="D15" s="598">
        <v>49052917.195823401</v>
      </c>
      <c r="E15" s="598">
        <v>124286177.86104605</v>
      </c>
      <c r="F15" s="596">
        <v>33081437.563467387</v>
      </c>
      <c r="G15" s="596">
        <v>7721502.4463369558</v>
      </c>
      <c r="H15" s="596">
        <v>40802940.009804368</v>
      </c>
      <c r="I15" s="596">
        <v>32822214.008048914</v>
      </c>
      <c r="J15" s="596">
        <v>8061629.125900127</v>
      </c>
      <c r="K15" s="597">
        <v>40883843.133949041</v>
      </c>
    </row>
    <row r="16" spans="1:11">
      <c r="A16" s="285">
        <v>8</v>
      </c>
      <c r="B16" s="788" t="s">
        <v>384</v>
      </c>
      <c r="C16" s="598">
        <v>1565289106.2842197</v>
      </c>
      <c r="D16" s="598">
        <v>713052720.31296492</v>
      </c>
      <c r="E16" s="598">
        <v>2278341826.5971847</v>
      </c>
      <c r="F16" s="596">
        <v>447405615.09399456</v>
      </c>
      <c r="G16" s="596">
        <v>151099719.40984693</v>
      </c>
      <c r="H16" s="596">
        <v>598505334.5038414</v>
      </c>
      <c r="I16" s="596">
        <v>288579050.31050533</v>
      </c>
      <c r="J16" s="596">
        <v>74228539.654227853</v>
      </c>
      <c r="K16" s="597">
        <v>362807589.96473318</v>
      </c>
    </row>
    <row r="17" spans="1:11">
      <c r="A17" s="281" t="s">
        <v>381</v>
      </c>
      <c r="B17" s="786"/>
      <c r="C17" s="598"/>
      <c r="D17" s="598"/>
      <c r="E17" s="598"/>
      <c r="F17" s="596"/>
      <c r="G17" s="596"/>
      <c r="H17" s="596"/>
      <c r="I17" s="596"/>
      <c r="J17" s="596"/>
      <c r="K17" s="597"/>
    </row>
    <row r="18" spans="1:11">
      <c r="A18" s="285">
        <v>9</v>
      </c>
      <c r="B18" s="787" t="s">
        <v>387</v>
      </c>
      <c r="C18" s="598">
        <v>15750000</v>
      </c>
      <c r="D18" s="598">
        <v>0</v>
      </c>
      <c r="E18" s="598">
        <v>15750000</v>
      </c>
      <c r="F18" s="596">
        <v>0</v>
      </c>
      <c r="G18" s="596">
        <v>0</v>
      </c>
      <c r="H18" s="596">
        <v>0</v>
      </c>
      <c r="I18" s="596">
        <v>0</v>
      </c>
      <c r="J18" s="596">
        <v>0</v>
      </c>
      <c r="K18" s="597">
        <v>0</v>
      </c>
    </row>
    <row r="19" spans="1:11">
      <c r="A19" s="285">
        <v>10</v>
      </c>
      <c r="B19" s="787" t="s">
        <v>425</v>
      </c>
      <c r="C19" s="598">
        <v>1275661582.7659461</v>
      </c>
      <c r="D19" s="598">
        <v>410587020.9382419</v>
      </c>
      <c r="E19" s="598">
        <v>1686248603.7041879</v>
      </c>
      <c r="F19" s="596">
        <v>65054957.182750754</v>
      </c>
      <c r="G19" s="596">
        <v>13076677.256739486</v>
      </c>
      <c r="H19" s="596">
        <v>78131634.439490259</v>
      </c>
      <c r="I19" s="596">
        <v>76702928.017968163</v>
      </c>
      <c r="J19" s="596">
        <v>160481253.69990247</v>
      </c>
      <c r="K19" s="597">
        <v>237184181.71787062</v>
      </c>
    </row>
    <row r="20" spans="1:11">
      <c r="A20" s="285">
        <v>11</v>
      </c>
      <c r="B20" s="787" t="s">
        <v>386</v>
      </c>
      <c r="C20" s="598">
        <v>35858700.441202149</v>
      </c>
      <c r="D20" s="598">
        <v>4627325.4277826101</v>
      </c>
      <c r="E20" s="598">
        <v>40486025.868984796</v>
      </c>
      <c r="F20" s="596">
        <v>2082258.3590186411</v>
      </c>
      <c r="G20" s="596">
        <v>0</v>
      </c>
      <c r="H20" s="596">
        <v>2082258.3590186411</v>
      </c>
      <c r="I20" s="596">
        <v>2082258.3590186411</v>
      </c>
      <c r="J20" s="596">
        <v>0</v>
      </c>
      <c r="K20" s="597">
        <v>2082258.3590186411</v>
      </c>
    </row>
    <row r="21" spans="1:11" ht="13.5" thickBot="1">
      <c r="A21" s="286">
        <v>12</v>
      </c>
      <c r="B21" s="287" t="s">
        <v>385</v>
      </c>
      <c r="C21" s="599">
        <v>1327270283.2071483</v>
      </c>
      <c r="D21" s="599">
        <v>415214346.36602449</v>
      </c>
      <c r="E21" s="599">
        <v>1742484629.5731728</v>
      </c>
      <c r="F21" s="600">
        <v>67137215.5417694</v>
      </c>
      <c r="G21" s="600">
        <v>13076677.256739486</v>
      </c>
      <c r="H21" s="600">
        <v>80213892.798508897</v>
      </c>
      <c r="I21" s="600">
        <v>78785186.376986802</v>
      </c>
      <c r="J21" s="600">
        <v>160481253.69990247</v>
      </c>
      <c r="K21" s="601">
        <v>239266440.07688928</v>
      </c>
    </row>
    <row r="22" spans="1:11" ht="38.25" customHeight="1" thickBot="1">
      <c r="A22" s="288"/>
      <c r="B22" s="289"/>
      <c r="C22" s="289"/>
      <c r="D22" s="289"/>
      <c r="E22" s="289"/>
      <c r="F22" s="700" t="s">
        <v>427</v>
      </c>
      <c r="G22" s="698"/>
      <c r="H22" s="698"/>
      <c r="I22" s="700" t="s">
        <v>392</v>
      </c>
      <c r="J22" s="698"/>
      <c r="K22" s="699"/>
    </row>
    <row r="23" spans="1:11">
      <c r="A23" s="290">
        <v>13</v>
      </c>
      <c r="B23" s="291" t="s">
        <v>377</v>
      </c>
      <c r="C23" s="292"/>
      <c r="D23" s="292"/>
      <c r="E23" s="292"/>
      <c r="F23" s="602">
        <v>418001198.79801011</v>
      </c>
      <c r="G23" s="602">
        <v>301086890.03891885</v>
      </c>
      <c r="H23" s="602">
        <v>719088088.83692896</v>
      </c>
      <c r="I23" s="603">
        <v>406353562.30127084</v>
      </c>
      <c r="J23" s="603">
        <v>154481850.89027318</v>
      </c>
      <c r="K23" s="604">
        <v>560835413.19154406</v>
      </c>
    </row>
    <row r="24" spans="1:11" ht="13.5" thickBot="1">
      <c r="A24" s="789">
        <v>14</v>
      </c>
      <c r="B24" s="790" t="s">
        <v>389</v>
      </c>
      <c r="C24" s="293"/>
      <c r="D24" s="294"/>
      <c r="E24" s="295"/>
      <c r="F24" s="791">
        <v>380268399.55222517</v>
      </c>
      <c r="G24" s="791">
        <v>138023042.15310743</v>
      </c>
      <c r="H24" s="791">
        <v>518291441.70533252</v>
      </c>
      <c r="I24" s="791">
        <v>209793863.93351853</v>
      </c>
      <c r="J24" s="791">
        <v>18557134.913556963</v>
      </c>
      <c r="K24" s="792">
        <v>123541149.88784391</v>
      </c>
    </row>
    <row r="25" spans="1:11" ht="13.5" thickBot="1">
      <c r="A25" s="296">
        <v>15</v>
      </c>
      <c r="B25" s="297" t="s">
        <v>390</v>
      </c>
      <c r="C25" s="298"/>
      <c r="D25" s="298"/>
      <c r="E25" s="298"/>
      <c r="F25" s="605">
        <v>1.0992267548137478</v>
      </c>
      <c r="G25" s="605">
        <v>2.1814248211173792</v>
      </c>
      <c r="H25" s="605">
        <v>1.38742034109403</v>
      </c>
      <c r="I25" s="605">
        <v>1.936918242899802</v>
      </c>
      <c r="J25" s="605">
        <v>8.3246606553157125</v>
      </c>
      <c r="K25" s="606">
        <v>4.5396648299023861</v>
      </c>
    </row>
    <row r="27" spans="1:11" ht="38.25">
      <c r="B27" s="278" t="s">
        <v>426</v>
      </c>
    </row>
  </sheetData>
  <mergeCells count="6">
    <mergeCell ref="A5:B5"/>
    <mergeCell ref="C5:E5"/>
    <mergeCell ref="F5:H5"/>
    <mergeCell ref="I5:K5"/>
    <mergeCell ref="F22:H22"/>
    <mergeCell ref="I22:K22"/>
  </mergeCells>
  <pageMargins left="0.7" right="0.7" top="0.75" bottom="0.75" header="0.3" footer="0.3"/>
  <pageSetup paperSize="9" scale="3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85" zoomScaleNormal="85" workbookViewId="0">
      <pane xSplit="1" ySplit="5" topLeftCell="B6" activePane="bottomRight" state="frozen"/>
      <selection activeCell="D13" sqref="D12:D13"/>
      <selection pane="topRight" activeCell="D13" sqref="D12:D13"/>
      <selection pane="bottomLeft" activeCell="D13" sqref="D12:D13"/>
      <selection pane="bottomRight" activeCell="D13" sqref="D12:D13"/>
    </sheetView>
  </sheetViews>
  <sheetFormatPr defaultColWidth="9.140625" defaultRowHeight="12.75"/>
  <cols>
    <col min="1" max="1" width="10.5703125" style="4" bestFit="1" customWidth="1"/>
    <col min="2" max="2" width="39" style="4" customWidth="1"/>
    <col min="3" max="3" width="15.5703125" style="4" customWidth="1"/>
    <col min="4" max="4" width="13.42578125" style="4" customWidth="1"/>
    <col min="5" max="5" width="18.28515625" style="4" bestFit="1" customWidth="1"/>
    <col min="6" max="13" width="12.7109375" style="4" customWidth="1"/>
    <col min="14" max="14" width="26.42578125" style="4" customWidth="1"/>
    <col min="15" max="16384" width="9.140625" style="35"/>
  </cols>
  <sheetData>
    <row r="1" spans="1:14">
      <c r="A1" s="4" t="s">
        <v>30</v>
      </c>
      <c r="B1" s="3" t="str">
        <f>'Info '!C2</f>
        <v>JSC "Liberty Bank"</v>
      </c>
    </row>
    <row r="2" spans="1:14" ht="14.25" customHeight="1">
      <c r="A2" s="4" t="s">
        <v>31</v>
      </c>
      <c r="B2" s="515">
        <f>'1. key ratios '!B2</f>
        <v>44469</v>
      </c>
    </row>
    <row r="3" spans="1:14" ht="14.25" customHeight="1"/>
    <row r="4" spans="1:14" ht="13.5" thickBot="1">
      <c r="A4" s="4" t="s">
        <v>264</v>
      </c>
      <c r="B4" s="230" t="s">
        <v>28</v>
      </c>
    </row>
    <row r="5" spans="1:14" s="185" customFormat="1">
      <c r="A5" s="181"/>
      <c r="B5" s="182"/>
      <c r="C5" s="183" t="s">
        <v>0</v>
      </c>
      <c r="D5" s="183" t="s">
        <v>1</v>
      </c>
      <c r="E5" s="183" t="s">
        <v>2</v>
      </c>
      <c r="F5" s="183" t="s">
        <v>3</v>
      </c>
      <c r="G5" s="183" t="s">
        <v>4</v>
      </c>
      <c r="H5" s="183" t="s">
        <v>5</v>
      </c>
      <c r="I5" s="183" t="s">
        <v>8</v>
      </c>
      <c r="J5" s="183" t="s">
        <v>9</v>
      </c>
      <c r="K5" s="183" t="s">
        <v>10</v>
      </c>
      <c r="L5" s="183" t="s">
        <v>11</v>
      </c>
      <c r="M5" s="183" t="s">
        <v>12</v>
      </c>
      <c r="N5" s="184" t="s">
        <v>13</v>
      </c>
    </row>
    <row r="6" spans="1:14" ht="25.5">
      <c r="A6" s="186"/>
      <c r="B6" s="762"/>
      <c r="C6" s="763" t="s">
        <v>263</v>
      </c>
      <c r="D6" s="764" t="s">
        <v>262</v>
      </c>
      <c r="E6" s="765" t="s">
        <v>261</v>
      </c>
      <c r="F6" s="766">
        <v>0</v>
      </c>
      <c r="G6" s="766">
        <v>0.2</v>
      </c>
      <c r="H6" s="766">
        <v>0.35</v>
      </c>
      <c r="I6" s="766">
        <v>0.5</v>
      </c>
      <c r="J6" s="766">
        <v>0.75</v>
      </c>
      <c r="K6" s="766">
        <v>1</v>
      </c>
      <c r="L6" s="766">
        <v>1.5</v>
      </c>
      <c r="M6" s="766">
        <v>2.5</v>
      </c>
      <c r="N6" s="767" t="s">
        <v>275</v>
      </c>
    </row>
    <row r="7" spans="1:14" ht="15">
      <c r="A7" s="768">
        <v>1</v>
      </c>
      <c r="B7" s="769" t="s">
        <v>260</v>
      </c>
      <c r="C7" s="770">
        <f>SUM(C8:C13)</f>
        <v>277925435.32459998</v>
      </c>
      <c r="D7" s="762"/>
      <c r="E7" s="771">
        <f t="shared" ref="E7:M7" si="0">SUM(E8:E13)</f>
        <v>13533639.106192</v>
      </c>
      <c r="F7" s="772">
        <f>SUM(F8:F13)</f>
        <v>0</v>
      </c>
      <c r="G7" s="772">
        <f t="shared" si="0"/>
        <v>0</v>
      </c>
      <c r="H7" s="772">
        <f t="shared" si="0"/>
        <v>0</v>
      </c>
      <c r="I7" s="772">
        <f t="shared" si="0"/>
        <v>0</v>
      </c>
      <c r="J7" s="772">
        <f t="shared" si="0"/>
        <v>0</v>
      </c>
      <c r="K7" s="772">
        <f t="shared" si="0"/>
        <v>13533639.106192</v>
      </c>
      <c r="L7" s="772">
        <f t="shared" si="0"/>
        <v>0</v>
      </c>
      <c r="M7" s="772">
        <f t="shared" si="0"/>
        <v>0</v>
      </c>
      <c r="N7" s="773">
        <f>SUM(N8:N13)</f>
        <v>13533639.106192</v>
      </c>
    </row>
    <row r="8" spans="1:14" ht="14.25">
      <c r="A8" s="768">
        <v>1.1000000000000001</v>
      </c>
      <c r="B8" s="774" t="s">
        <v>258</v>
      </c>
      <c r="C8" s="775">
        <v>162747576.32960001</v>
      </c>
      <c r="D8" s="776">
        <v>0.02</v>
      </c>
      <c r="E8" s="771">
        <f>C8*D8</f>
        <v>3254951.5265920004</v>
      </c>
      <c r="F8" s="772"/>
      <c r="G8" s="772"/>
      <c r="H8" s="772"/>
      <c r="I8" s="772"/>
      <c r="J8" s="772"/>
      <c r="K8" s="775">
        <v>3254951.5265920004</v>
      </c>
      <c r="L8" s="772"/>
      <c r="M8" s="772"/>
      <c r="N8" s="773">
        <f>SUMPRODUCT($F$6:$M$6,F8:M8)</f>
        <v>3254951.5265920004</v>
      </c>
    </row>
    <row r="9" spans="1:14" ht="14.25">
      <c r="A9" s="768">
        <v>1.2</v>
      </c>
      <c r="B9" s="774" t="s">
        <v>257</v>
      </c>
      <c r="C9" s="775">
        <v>0</v>
      </c>
      <c r="D9" s="776">
        <v>0.05</v>
      </c>
      <c r="E9" s="771">
        <f>C9*D9</f>
        <v>0</v>
      </c>
      <c r="F9" s="772"/>
      <c r="G9" s="772"/>
      <c r="H9" s="772"/>
      <c r="I9" s="772"/>
      <c r="J9" s="772"/>
      <c r="K9" s="775">
        <v>0</v>
      </c>
      <c r="L9" s="772"/>
      <c r="M9" s="772"/>
      <c r="N9" s="773">
        <f t="shared" ref="N9:N12" si="1">SUMPRODUCT($F$6:$M$6,F9:M9)</f>
        <v>0</v>
      </c>
    </row>
    <row r="10" spans="1:14" ht="14.25">
      <c r="A10" s="768">
        <v>1.3</v>
      </c>
      <c r="B10" s="774" t="s">
        <v>256</v>
      </c>
      <c r="C10" s="775">
        <v>97436877.995000005</v>
      </c>
      <c r="D10" s="776">
        <v>0.08</v>
      </c>
      <c r="E10" s="771">
        <f>C10*D10</f>
        <v>7794950.2396000009</v>
      </c>
      <c r="F10" s="772"/>
      <c r="G10" s="772"/>
      <c r="H10" s="772"/>
      <c r="I10" s="772"/>
      <c r="J10" s="772"/>
      <c r="K10" s="775">
        <v>7794950.2396000009</v>
      </c>
      <c r="L10" s="772"/>
      <c r="M10" s="772"/>
      <c r="N10" s="773">
        <f>SUMPRODUCT($F$6:$M$6,F10:M10)</f>
        <v>7794950.2396000009</v>
      </c>
    </row>
    <row r="11" spans="1:14" ht="14.25">
      <c r="A11" s="768">
        <v>1.4</v>
      </c>
      <c r="B11" s="774" t="s">
        <v>255</v>
      </c>
      <c r="C11" s="775">
        <v>0</v>
      </c>
      <c r="D11" s="776">
        <v>0.11</v>
      </c>
      <c r="E11" s="771">
        <f>C11*D11</f>
        <v>0</v>
      </c>
      <c r="F11" s="772"/>
      <c r="G11" s="772"/>
      <c r="H11" s="772"/>
      <c r="I11" s="772"/>
      <c r="J11" s="772"/>
      <c r="K11" s="775">
        <v>0</v>
      </c>
      <c r="L11" s="772"/>
      <c r="M11" s="772"/>
      <c r="N11" s="773">
        <f t="shared" si="1"/>
        <v>0</v>
      </c>
    </row>
    <row r="12" spans="1:14" ht="14.25">
      <c r="A12" s="768">
        <v>1.5</v>
      </c>
      <c r="B12" s="774" t="s">
        <v>254</v>
      </c>
      <c r="C12" s="775">
        <v>17740981</v>
      </c>
      <c r="D12" s="776">
        <v>0.14000000000000001</v>
      </c>
      <c r="E12" s="771">
        <f>C12*D12</f>
        <v>2483737.3400000003</v>
      </c>
      <c r="F12" s="772"/>
      <c r="G12" s="772"/>
      <c r="H12" s="772"/>
      <c r="I12" s="772"/>
      <c r="J12" s="772"/>
      <c r="K12" s="775">
        <v>2483737.3400000003</v>
      </c>
      <c r="L12" s="772"/>
      <c r="M12" s="772"/>
      <c r="N12" s="773">
        <f t="shared" si="1"/>
        <v>2483737.3400000003</v>
      </c>
    </row>
    <row r="13" spans="1:14" ht="14.25">
      <c r="A13" s="768">
        <v>1.6</v>
      </c>
      <c r="B13" s="777" t="s">
        <v>253</v>
      </c>
      <c r="C13" s="775">
        <v>0</v>
      </c>
      <c r="D13" s="778"/>
      <c r="E13" s="772"/>
      <c r="F13" s="772"/>
      <c r="G13" s="772"/>
      <c r="H13" s="772"/>
      <c r="I13" s="772"/>
      <c r="J13" s="772"/>
      <c r="K13" s="775">
        <v>0</v>
      </c>
      <c r="L13" s="772"/>
      <c r="M13" s="772"/>
      <c r="N13" s="773">
        <f>SUMPRODUCT($F$6:$M$6,F13:M13)</f>
        <v>0</v>
      </c>
    </row>
    <row r="14" spans="1:14" ht="15">
      <c r="A14" s="768">
        <v>2</v>
      </c>
      <c r="B14" s="779" t="s">
        <v>259</v>
      </c>
      <c r="C14" s="770">
        <f>SUM(C15:C20)</f>
        <v>0</v>
      </c>
      <c r="D14" s="762"/>
      <c r="E14" s="771">
        <f t="shared" ref="E14:M14" si="2">SUM(E15:E20)</f>
        <v>0</v>
      </c>
      <c r="F14" s="772">
        <f t="shared" si="2"/>
        <v>0</v>
      </c>
      <c r="G14" s="772">
        <f t="shared" si="2"/>
        <v>0</v>
      </c>
      <c r="H14" s="772">
        <f t="shared" si="2"/>
        <v>0</v>
      </c>
      <c r="I14" s="772">
        <f t="shared" si="2"/>
        <v>0</v>
      </c>
      <c r="J14" s="772">
        <f t="shared" si="2"/>
        <v>0</v>
      </c>
      <c r="K14" s="772">
        <f t="shared" si="2"/>
        <v>0</v>
      </c>
      <c r="L14" s="772">
        <f t="shared" si="2"/>
        <v>0</v>
      </c>
      <c r="M14" s="772">
        <f t="shared" si="2"/>
        <v>0</v>
      </c>
      <c r="N14" s="773">
        <f>SUM(N15:N20)</f>
        <v>0</v>
      </c>
    </row>
    <row r="15" spans="1:14" ht="14.25">
      <c r="A15" s="768">
        <v>2.1</v>
      </c>
      <c r="B15" s="777" t="s">
        <v>258</v>
      </c>
      <c r="C15" s="772"/>
      <c r="D15" s="776">
        <v>5.0000000000000001E-3</v>
      </c>
      <c r="E15" s="771">
        <f>C15*D15</f>
        <v>0</v>
      </c>
      <c r="F15" s="772"/>
      <c r="G15" s="772"/>
      <c r="H15" s="772"/>
      <c r="I15" s="772"/>
      <c r="J15" s="772"/>
      <c r="K15" s="772"/>
      <c r="L15" s="772"/>
      <c r="M15" s="772"/>
      <c r="N15" s="773">
        <f>SUMPRODUCT($F$6:$M$6,F15:M15)</f>
        <v>0</v>
      </c>
    </row>
    <row r="16" spans="1:14" ht="14.25">
      <c r="A16" s="768">
        <v>2.2000000000000002</v>
      </c>
      <c r="B16" s="777" t="s">
        <v>257</v>
      </c>
      <c r="C16" s="772"/>
      <c r="D16" s="776">
        <v>0.01</v>
      </c>
      <c r="E16" s="771">
        <f>C16*D16</f>
        <v>0</v>
      </c>
      <c r="F16" s="772"/>
      <c r="G16" s="772"/>
      <c r="H16" s="772"/>
      <c r="I16" s="772"/>
      <c r="J16" s="772"/>
      <c r="K16" s="772"/>
      <c r="L16" s="772"/>
      <c r="M16" s="772"/>
      <c r="N16" s="773">
        <f t="shared" ref="N16:N20" si="3">SUMPRODUCT($F$6:$M$6,F16:M16)</f>
        <v>0</v>
      </c>
    </row>
    <row r="17" spans="1:14" ht="14.25">
      <c r="A17" s="768">
        <v>2.2999999999999998</v>
      </c>
      <c r="B17" s="777" t="s">
        <v>256</v>
      </c>
      <c r="C17" s="772"/>
      <c r="D17" s="776">
        <v>0.02</v>
      </c>
      <c r="E17" s="771">
        <f>C17*D17</f>
        <v>0</v>
      </c>
      <c r="F17" s="772"/>
      <c r="G17" s="772"/>
      <c r="H17" s="772"/>
      <c r="I17" s="772"/>
      <c r="J17" s="772"/>
      <c r="K17" s="772"/>
      <c r="L17" s="772"/>
      <c r="M17" s="772"/>
      <c r="N17" s="773">
        <f t="shared" si="3"/>
        <v>0</v>
      </c>
    </row>
    <row r="18" spans="1:14" ht="14.25">
      <c r="A18" s="768">
        <v>2.4</v>
      </c>
      <c r="B18" s="777" t="s">
        <v>255</v>
      </c>
      <c r="C18" s="772"/>
      <c r="D18" s="776">
        <v>0.03</v>
      </c>
      <c r="E18" s="771">
        <f>C18*D18</f>
        <v>0</v>
      </c>
      <c r="F18" s="772"/>
      <c r="G18" s="772"/>
      <c r="H18" s="772"/>
      <c r="I18" s="772"/>
      <c r="J18" s="772"/>
      <c r="K18" s="772"/>
      <c r="L18" s="772"/>
      <c r="M18" s="772"/>
      <c r="N18" s="773">
        <f t="shared" si="3"/>
        <v>0</v>
      </c>
    </row>
    <row r="19" spans="1:14" ht="14.25">
      <c r="A19" s="768">
        <v>2.5</v>
      </c>
      <c r="B19" s="777" t="s">
        <v>254</v>
      </c>
      <c r="C19" s="772"/>
      <c r="D19" s="776">
        <v>0.04</v>
      </c>
      <c r="E19" s="771">
        <f>C19*D19</f>
        <v>0</v>
      </c>
      <c r="F19" s="772"/>
      <c r="G19" s="772"/>
      <c r="H19" s="772"/>
      <c r="I19" s="772"/>
      <c r="J19" s="772"/>
      <c r="K19" s="772"/>
      <c r="L19" s="772"/>
      <c r="M19" s="772"/>
      <c r="N19" s="773">
        <f t="shared" si="3"/>
        <v>0</v>
      </c>
    </row>
    <row r="20" spans="1:14" ht="14.25">
      <c r="A20" s="768">
        <v>2.6</v>
      </c>
      <c r="B20" s="777" t="s">
        <v>253</v>
      </c>
      <c r="C20" s="772"/>
      <c r="D20" s="778"/>
      <c r="E20" s="780"/>
      <c r="F20" s="772"/>
      <c r="G20" s="772"/>
      <c r="H20" s="772"/>
      <c r="I20" s="772"/>
      <c r="J20" s="772"/>
      <c r="K20" s="772"/>
      <c r="L20" s="772"/>
      <c r="M20" s="772"/>
      <c r="N20" s="773">
        <f t="shared" si="3"/>
        <v>0</v>
      </c>
    </row>
    <row r="21" spans="1:14" ht="15.75" thickBot="1">
      <c r="A21" s="781"/>
      <c r="B21" s="782" t="s">
        <v>108</v>
      </c>
      <c r="C21" s="180">
        <f>C14+C7</f>
        <v>277925435.32459998</v>
      </c>
      <c r="D21" s="188"/>
      <c r="E21" s="189">
        <f>E14+E7</f>
        <v>13533639.106192</v>
      </c>
      <c r="F21" s="190">
        <f>F7+F14</f>
        <v>0</v>
      </c>
      <c r="G21" s="190">
        <f t="shared" ref="G21:L21" si="4">G7+G14</f>
        <v>0</v>
      </c>
      <c r="H21" s="190">
        <f t="shared" si="4"/>
        <v>0</v>
      </c>
      <c r="I21" s="190">
        <f t="shared" si="4"/>
        <v>0</v>
      </c>
      <c r="J21" s="190">
        <f t="shared" si="4"/>
        <v>0</v>
      </c>
      <c r="K21" s="190">
        <f t="shared" si="4"/>
        <v>13533639.106192</v>
      </c>
      <c r="L21" s="190">
        <f t="shared" si="4"/>
        <v>0</v>
      </c>
      <c r="M21" s="190">
        <f>M7+M14</f>
        <v>0</v>
      </c>
      <c r="N21" s="191">
        <f>N14+N7</f>
        <v>13533639.106192</v>
      </c>
    </row>
    <row r="22" spans="1:14">
      <c r="E22" s="192"/>
      <c r="F22" s="192"/>
      <c r="G22" s="192"/>
      <c r="H22" s="192"/>
      <c r="I22" s="192"/>
      <c r="J22" s="192"/>
      <c r="K22" s="192"/>
      <c r="L22" s="192"/>
      <c r="M22" s="192"/>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paperSize="9" scale="3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85" zoomScaleNormal="85" workbookViewId="0">
      <selection activeCell="D13" sqref="D12:D13"/>
    </sheetView>
  </sheetViews>
  <sheetFormatPr defaultRowHeight="15"/>
  <cols>
    <col min="1" max="1" width="11.42578125" customWidth="1"/>
    <col min="2" max="2" width="76.85546875" style="329" customWidth="1"/>
    <col min="3" max="3" width="22.85546875" customWidth="1"/>
  </cols>
  <sheetData>
    <row r="1" spans="1:3">
      <c r="A1" s="2" t="s">
        <v>30</v>
      </c>
      <c r="B1" s="3" t="str">
        <f>'Info '!C2</f>
        <v>JSC "Liberty Bank"</v>
      </c>
    </row>
    <row r="2" spans="1:3">
      <c r="A2" s="2" t="s">
        <v>31</v>
      </c>
      <c r="B2" s="515">
        <f>'1. key ratios '!B2</f>
        <v>44469</v>
      </c>
    </row>
    <row r="3" spans="1:3">
      <c r="A3" s="4"/>
      <c r="B3"/>
    </row>
    <row r="4" spans="1:3">
      <c r="A4" s="4" t="s">
        <v>431</v>
      </c>
      <c r="B4" t="s">
        <v>432</v>
      </c>
    </row>
    <row r="5" spans="1:3">
      <c r="A5" s="330" t="s">
        <v>433</v>
      </c>
      <c r="B5" s="331"/>
      <c r="C5" s="332"/>
    </row>
    <row r="6" spans="1:3" ht="24">
      <c r="A6" s="333">
        <v>1</v>
      </c>
      <c r="B6" s="334" t="s">
        <v>484</v>
      </c>
      <c r="C6" s="335">
        <v>2922999217.7002692</v>
      </c>
    </row>
    <row r="7" spans="1:3">
      <c r="A7" s="333">
        <v>2</v>
      </c>
      <c r="B7" s="334" t="s">
        <v>434</v>
      </c>
      <c r="C7" s="335">
        <v>-88481585.0037314</v>
      </c>
    </row>
    <row r="8" spans="1:3" ht="24">
      <c r="A8" s="336">
        <v>3</v>
      </c>
      <c r="B8" s="337" t="s">
        <v>435</v>
      </c>
      <c r="C8" s="335">
        <f>C6+C7</f>
        <v>2834517632.696538</v>
      </c>
    </row>
    <row r="9" spans="1:3">
      <c r="A9" s="330" t="s">
        <v>436</v>
      </c>
      <c r="B9" s="331"/>
      <c r="C9" s="338"/>
    </row>
    <row r="10" spans="1:3" ht="24">
      <c r="A10" s="339">
        <v>4</v>
      </c>
      <c r="B10" s="340" t="s">
        <v>437</v>
      </c>
      <c r="C10" s="335"/>
    </row>
    <row r="11" spans="1:3">
      <c r="A11" s="339">
        <v>5</v>
      </c>
      <c r="B11" s="341" t="s">
        <v>438</v>
      </c>
      <c r="C11" s="335"/>
    </row>
    <row r="12" spans="1:3">
      <c r="A12" s="339" t="s">
        <v>439</v>
      </c>
      <c r="B12" s="341" t="s">
        <v>440</v>
      </c>
      <c r="C12" s="335">
        <f>'15. CCR '!E21</f>
        <v>13533639.106192</v>
      </c>
    </row>
    <row r="13" spans="1:3" ht="24">
      <c r="A13" s="342">
        <v>6</v>
      </c>
      <c r="B13" s="340" t="s">
        <v>441</v>
      </c>
      <c r="C13" s="335"/>
    </row>
    <row r="14" spans="1:3">
      <c r="A14" s="342">
        <v>7</v>
      </c>
      <c r="B14" s="343" t="s">
        <v>442</v>
      </c>
      <c r="C14" s="335"/>
    </row>
    <row r="15" spans="1:3">
      <c r="A15" s="344">
        <v>8</v>
      </c>
      <c r="B15" s="345" t="s">
        <v>443</v>
      </c>
      <c r="C15" s="335"/>
    </row>
    <row r="16" spans="1:3">
      <c r="A16" s="342">
        <v>9</v>
      </c>
      <c r="B16" s="343" t="s">
        <v>444</v>
      </c>
      <c r="C16" s="335"/>
    </row>
    <row r="17" spans="1:3">
      <c r="A17" s="342">
        <v>10</v>
      </c>
      <c r="B17" s="343" t="s">
        <v>445</v>
      </c>
      <c r="C17" s="335"/>
    </row>
    <row r="18" spans="1:3">
      <c r="A18" s="346">
        <v>11</v>
      </c>
      <c r="B18" s="347" t="s">
        <v>446</v>
      </c>
      <c r="C18" s="348">
        <f>SUM(C10:C17)</f>
        <v>13533639.106192</v>
      </c>
    </row>
    <row r="19" spans="1:3">
      <c r="A19" s="349" t="s">
        <v>447</v>
      </c>
      <c r="B19" s="350"/>
      <c r="C19" s="351"/>
    </row>
    <row r="20" spans="1:3" ht="24">
      <c r="A20" s="352">
        <v>12</v>
      </c>
      <c r="B20" s="340" t="s">
        <v>448</v>
      </c>
      <c r="C20" s="335"/>
    </row>
    <row r="21" spans="1:3">
      <c r="A21" s="352">
        <v>13</v>
      </c>
      <c r="B21" s="340" t="s">
        <v>449</v>
      </c>
      <c r="C21" s="335"/>
    </row>
    <row r="22" spans="1:3">
      <c r="A22" s="352">
        <v>14</v>
      </c>
      <c r="B22" s="340" t="s">
        <v>450</v>
      </c>
      <c r="C22" s="335"/>
    </row>
    <row r="23" spans="1:3" ht="24">
      <c r="A23" s="352" t="s">
        <v>451</v>
      </c>
      <c r="B23" s="340" t="s">
        <v>452</v>
      </c>
      <c r="C23" s="335"/>
    </row>
    <row r="24" spans="1:3">
      <c r="A24" s="352">
        <v>15</v>
      </c>
      <c r="B24" s="340" t="s">
        <v>453</v>
      </c>
      <c r="C24" s="335"/>
    </row>
    <row r="25" spans="1:3">
      <c r="A25" s="352" t="s">
        <v>454</v>
      </c>
      <c r="B25" s="340" t="s">
        <v>455</v>
      </c>
      <c r="C25" s="335"/>
    </row>
    <row r="26" spans="1:3">
      <c r="A26" s="353">
        <v>16</v>
      </c>
      <c r="B26" s="354" t="s">
        <v>456</v>
      </c>
      <c r="C26" s="348">
        <f>SUM(C20:C25)</f>
        <v>0</v>
      </c>
    </row>
    <row r="27" spans="1:3">
      <c r="A27" s="330" t="s">
        <v>457</v>
      </c>
      <c r="B27" s="331"/>
      <c r="C27" s="338"/>
    </row>
    <row r="28" spans="1:3">
      <c r="A28" s="355">
        <v>17</v>
      </c>
      <c r="B28" s="341" t="s">
        <v>458</v>
      </c>
      <c r="C28" s="335">
        <v>122671073.823884</v>
      </c>
    </row>
    <row r="29" spans="1:3">
      <c r="A29" s="355">
        <v>18</v>
      </c>
      <c r="B29" s="341" t="s">
        <v>459</v>
      </c>
      <c r="C29" s="335">
        <v>-88024905.970372409</v>
      </c>
    </row>
    <row r="30" spans="1:3">
      <c r="A30" s="353">
        <v>19</v>
      </c>
      <c r="B30" s="354" t="s">
        <v>460</v>
      </c>
      <c r="C30" s="348">
        <f>C28+C29</f>
        <v>34646167.853511587</v>
      </c>
    </row>
    <row r="31" spans="1:3">
      <c r="A31" s="330" t="s">
        <v>461</v>
      </c>
      <c r="B31" s="331"/>
      <c r="C31" s="338"/>
    </row>
    <row r="32" spans="1:3" ht="24">
      <c r="A32" s="355" t="s">
        <v>462</v>
      </c>
      <c r="B32" s="340" t="s">
        <v>463</v>
      </c>
      <c r="C32" s="356"/>
    </row>
    <row r="33" spans="1:3">
      <c r="A33" s="355" t="s">
        <v>464</v>
      </c>
      <c r="B33" s="341" t="s">
        <v>465</v>
      </c>
      <c r="C33" s="356"/>
    </row>
    <row r="34" spans="1:3">
      <c r="A34" s="330" t="s">
        <v>466</v>
      </c>
      <c r="B34" s="331"/>
      <c r="C34" s="338"/>
    </row>
    <row r="35" spans="1:3">
      <c r="A35" s="357">
        <v>20</v>
      </c>
      <c r="B35" s="358" t="s">
        <v>467</v>
      </c>
      <c r="C35" s="348">
        <f>'1. key ratios '!C9</f>
        <v>242589285.9962686</v>
      </c>
    </row>
    <row r="36" spans="1:3">
      <c r="A36" s="353">
        <v>21</v>
      </c>
      <c r="B36" s="354" t="s">
        <v>468</v>
      </c>
      <c r="C36" s="348">
        <f>C8+C18+C26+C30</f>
        <v>2882697439.6562419</v>
      </c>
    </row>
    <row r="37" spans="1:3">
      <c r="A37" s="330" t="s">
        <v>469</v>
      </c>
      <c r="B37" s="331"/>
      <c r="C37" s="338"/>
    </row>
    <row r="38" spans="1:3">
      <c r="A38" s="353">
        <v>22</v>
      </c>
      <c r="B38" s="354" t="s">
        <v>469</v>
      </c>
      <c r="C38" s="618">
        <f t="shared" ref="C38" si="0">C35/C36</f>
        <v>8.415357181057373E-2</v>
      </c>
    </row>
    <row r="39" spans="1:3">
      <c r="A39" s="330" t="s">
        <v>470</v>
      </c>
      <c r="B39" s="331"/>
      <c r="C39" s="338"/>
    </row>
    <row r="40" spans="1:3">
      <c r="A40" s="359" t="s">
        <v>471</v>
      </c>
      <c r="B40" s="340" t="s">
        <v>472</v>
      </c>
      <c r="C40" s="356"/>
    </row>
    <row r="41" spans="1:3" ht="24">
      <c r="A41" s="360" t="s">
        <v>473</v>
      </c>
      <c r="B41" s="334" t="s">
        <v>474</v>
      </c>
      <c r="C41" s="356"/>
    </row>
    <row r="43" spans="1:3">
      <c r="B43" s="329" t="s">
        <v>485</v>
      </c>
    </row>
  </sheetData>
  <pageMargins left="0.7" right="0.7" top="0.75" bottom="0.75" header="0.3" footer="0.3"/>
  <pageSetup paperSize="9" scale="7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85" zoomScaleNormal="85" workbookViewId="0">
      <pane xSplit="2" ySplit="6" topLeftCell="C7" activePane="bottomRight" state="frozen"/>
      <selection activeCell="D13" sqref="D12:D13"/>
      <selection pane="topRight" activeCell="D13" sqref="D12:D13"/>
      <selection pane="bottomLeft" activeCell="D13" sqref="D12:D13"/>
      <selection pane="bottomRight" activeCell="D13" sqref="D12:D13"/>
    </sheetView>
  </sheetViews>
  <sheetFormatPr defaultRowHeight="15"/>
  <cols>
    <col min="1" max="1" width="8.7109375" style="265"/>
    <col min="2" max="2" width="82.5703125" style="404" customWidth="1"/>
    <col min="3" max="6" width="17.5703125" style="265" customWidth="1"/>
    <col min="7" max="7" width="19.7109375" style="265" customWidth="1"/>
  </cols>
  <sheetData>
    <row r="1" spans="1:7">
      <c r="A1" s="265" t="s">
        <v>30</v>
      </c>
      <c r="B1" s="3" t="str">
        <f>'Info '!C2</f>
        <v>JSC "Liberty Bank"</v>
      </c>
    </row>
    <row r="2" spans="1:7">
      <c r="A2" s="265" t="s">
        <v>31</v>
      </c>
      <c r="B2" s="515">
        <f>'1. key ratios '!B2</f>
        <v>44469</v>
      </c>
    </row>
    <row r="4" spans="1:7" ht="15.75" thickBot="1">
      <c r="A4" s="265" t="s">
        <v>535</v>
      </c>
      <c r="B4" s="405" t="s">
        <v>496</v>
      </c>
    </row>
    <row r="5" spans="1:7">
      <c r="A5" s="406"/>
      <c r="B5" s="407"/>
      <c r="C5" s="701" t="s">
        <v>497</v>
      </c>
      <c r="D5" s="701"/>
      <c r="E5" s="701"/>
      <c r="F5" s="701"/>
      <c r="G5" s="702" t="s">
        <v>498</v>
      </c>
    </row>
    <row r="6" spans="1:7">
      <c r="A6" s="408"/>
      <c r="B6" s="409"/>
      <c r="C6" s="410" t="s">
        <v>499</v>
      </c>
      <c r="D6" s="411" t="s">
        <v>500</v>
      </c>
      <c r="E6" s="411" t="s">
        <v>501</v>
      </c>
      <c r="F6" s="411" t="s">
        <v>502</v>
      </c>
      <c r="G6" s="703"/>
    </row>
    <row r="7" spans="1:7">
      <c r="A7" s="412"/>
      <c r="B7" s="413" t="s">
        <v>503</v>
      </c>
      <c r="C7" s="414"/>
      <c r="D7" s="414"/>
      <c r="E7" s="414"/>
      <c r="F7" s="414"/>
      <c r="G7" s="415"/>
    </row>
    <row r="8" spans="1:7">
      <c r="A8" s="416">
        <v>1</v>
      </c>
      <c r="B8" s="417" t="s">
        <v>504</v>
      </c>
      <c r="C8" s="628">
        <f>SUM(C9:C10)</f>
        <v>242589278.37626863</v>
      </c>
      <c r="D8" s="628">
        <f>SUM(D9:D10)</f>
        <v>0</v>
      </c>
      <c r="E8" s="628">
        <f>SUM(E9:E10)</f>
        <v>0</v>
      </c>
      <c r="F8" s="628">
        <f>SUM(F9:F10)</f>
        <v>416005823.25516546</v>
      </c>
      <c r="G8" s="418">
        <f>SUM(G9:G10)</f>
        <v>658595101.63143408</v>
      </c>
    </row>
    <row r="9" spans="1:7">
      <c r="A9" s="416">
        <v>2</v>
      </c>
      <c r="B9" s="419" t="s">
        <v>505</v>
      </c>
      <c r="C9" s="628">
        <v>242589278.37626863</v>
      </c>
      <c r="D9" s="628"/>
      <c r="E9" s="628"/>
      <c r="F9" s="628">
        <v>69496820.063999996</v>
      </c>
      <c r="G9" s="418">
        <v>312086098.44026864</v>
      </c>
    </row>
    <row r="10" spans="1:7">
      <c r="A10" s="416">
        <v>3</v>
      </c>
      <c r="B10" s="419" t="s">
        <v>506</v>
      </c>
      <c r="C10" s="629"/>
      <c r="D10" s="629"/>
      <c r="E10" s="629"/>
      <c r="F10" s="628">
        <v>346509003.19116545</v>
      </c>
      <c r="G10" s="418">
        <v>346509003.19116545</v>
      </c>
    </row>
    <row r="11" spans="1:7" ht="14.45" customHeight="1">
      <c r="A11" s="416">
        <v>4</v>
      </c>
      <c r="B11" s="417" t="s">
        <v>507</v>
      </c>
      <c r="C11" s="628">
        <f t="shared" ref="C11:F11" si="0">SUM(C12:C13)</f>
        <v>545613973.38523698</v>
      </c>
      <c r="D11" s="628">
        <f t="shared" si="0"/>
        <v>315328355.01543099</v>
      </c>
      <c r="E11" s="628">
        <f t="shared" si="0"/>
        <v>235190747.04278103</v>
      </c>
      <c r="F11" s="628">
        <f t="shared" si="0"/>
        <v>35282685.023714997</v>
      </c>
      <c r="G11" s="418">
        <f>SUM(G12:G13)</f>
        <v>1045058853.1175137</v>
      </c>
    </row>
    <row r="12" spans="1:7">
      <c r="A12" s="416">
        <v>5</v>
      </c>
      <c r="B12" s="419" t="s">
        <v>508</v>
      </c>
      <c r="C12" s="628">
        <v>507083906.65936297</v>
      </c>
      <c r="D12" s="630">
        <v>301343782.68976098</v>
      </c>
      <c r="E12" s="628">
        <v>221860047.36767602</v>
      </c>
      <c r="F12" s="628">
        <v>34936647.469714999</v>
      </c>
      <c r="G12" s="418">
        <v>1011963164.9771892</v>
      </c>
    </row>
    <row r="13" spans="1:7">
      <c r="A13" s="416">
        <v>6</v>
      </c>
      <c r="B13" s="419" t="s">
        <v>509</v>
      </c>
      <c r="C13" s="628">
        <v>38530066.725873999</v>
      </c>
      <c r="D13" s="630">
        <v>13984572.325669998</v>
      </c>
      <c r="E13" s="628">
        <v>13330699.675105</v>
      </c>
      <c r="F13" s="628">
        <v>346037.554</v>
      </c>
      <c r="G13" s="418">
        <v>33095688.140324496</v>
      </c>
    </row>
    <row r="14" spans="1:7">
      <c r="A14" s="416">
        <v>7</v>
      </c>
      <c r="B14" s="417" t="s">
        <v>510</v>
      </c>
      <c r="C14" s="628">
        <f t="shared" ref="C14:F14" si="1">SUM(C15:C16)</f>
        <v>702234282.09848833</v>
      </c>
      <c r="D14" s="628">
        <f t="shared" si="1"/>
        <v>186323389.21796399</v>
      </c>
      <c r="E14" s="628">
        <f t="shared" si="1"/>
        <v>28771194.069508053</v>
      </c>
      <c r="F14" s="628">
        <f t="shared" si="1"/>
        <v>9350000</v>
      </c>
      <c r="G14" s="418">
        <f>SUM(G15:G16)</f>
        <v>374006445.48971212</v>
      </c>
    </row>
    <row r="15" spans="1:7" ht="39">
      <c r="A15" s="416">
        <v>8</v>
      </c>
      <c r="B15" s="419" t="s">
        <v>511</v>
      </c>
      <c r="C15" s="628">
        <v>669553246.57195222</v>
      </c>
      <c r="D15" s="630">
        <v>40338450.337963998</v>
      </c>
      <c r="E15" s="628">
        <v>9933508.4700000007</v>
      </c>
      <c r="F15" s="628">
        <v>9350000</v>
      </c>
      <c r="G15" s="418">
        <v>364587602.6899581</v>
      </c>
    </row>
    <row r="16" spans="1:7" ht="26.25">
      <c r="A16" s="416">
        <v>9</v>
      </c>
      <c r="B16" s="419" t="s">
        <v>512</v>
      </c>
      <c r="C16" s="628">
        <v>32681035.526536077</v>
      </c>
      <c r="D16" s="630">
        <v>145984938.88</v>
      </c>
      <c r="E16" s="628">
        <v>18837685.599508051</v>
      </c>
      <c r="F16" s="628">
        <v>0</v>
      </c>
      <c r="G16" s="418">
        <v>9418842.7997540254</v>
      </c>
    </row>
    <row r="17" spans="1:7">
      <c r="A17" s="416">
        <v>10</v>
      </c>
      <c r="B17" s="417" t="s">
        <v>513</v>
      </c>
      <c r="C17" s="628"/>
      <c r="D17" s="630"/>
      <c r="E17" s="628"/>
      <c r="F17" s="628"/>
      <c r="G17" s="418"/>
    </row>
    <row r="18" spans="1:7">
      <c r="A18" s="416">
        <v>11</v>
      </c>
      <c r="B18" s="417" t="s">
        <v>514</v>
      </c>
      <c r="C18" s="628">
        <f>SUM(C19:C20)</f>
        <v>22347566.297545739</v>
      </c>
      <c r="D18" s="630">
        <f t="shared" ref="D18:G18" si="2">SUM(D19:D20)</f>
        <v>27705148.139658</v>
      </c>
      <c r="E18" s="628">
        <f t="shared" si="2"/>
        <v>5483858.8201570008</v>
      </c>
      <c r="F18" s="628">
        <f t="shared" si="2"/>
        <v>51670274.911823988</v>
      </c>
      <c r="G18" s="418">
        <f t="shared" si="2"/>
        <v>0</v>
      </c>
    </row>
    <row r="19" spans="1:7">
      <c r="A19" s="416">
        <v>12</v>
      </c>
      <c r="B19" s="419" t="s">
        <v>515</v>
      </c>
      <c r="C19" s="629"/>
      <c r="D19" s="630">
        <v>6681.4</v>
      </c>
      <c r="E19" s="628">
        <v>0</v>
      </c>
      <c r="F19" s="628">
        <v>454286.29</v>
      </c>
      <c r="G19" s="418">
        <v>0</v>
      </c>
    </row>
    <row r="20" spans="1:7">
      <c r="A20" s="416">
        <v>13</v>
      </c>
      <c r="B20" s="419" t="s">
        <v>516</v>
      </c>
      <c r="C20" s="628">
        <v>22347566.297545739</v>
      </c>
      <c r="D20" s="628">
        <v>27698466.739658002</v>
      </c>
      <c r="E20" s="628">
        <v>5483858.8201570008</v>
      </c>
      <c r="F20" s="628">
        <v>51215988.621823989</v>
      </c>
      <c r="G20" s="418">
        <v>0</v>
      </c>
    </row>
    <row r="21" spans="1:7">
      <c r="A21" s="420">
        <v>14</v>
      </c>
      <c r="B21" s="421" t="s">
        <v>517</v>
      </c>
      <c r="C21" s="629"/>
      <c r="D21" s="629"/>
      <c r="E21" s="629"/>
      <c r="F21" s="629"/>
      <c r="G21" s="422">
        <f>SUM(G8,G11,G14,G17,G18)</f>
        <v>2077660400.2386599</v>
      </c>
    </row>
    <row r="22" spans="1:7">
      <c r="A22" s="423"/>
      <c r="B22" s="424" t="s">
        <v>518</v>
      </c>
      <c r="C22" s="425"/>
      <c r="D22" s="426"/>
      <c r="E22" s="425"/>
      <c r="F22" s="425"/>
      <c r="G22" s="427"/>
    </row>
    <row r="23" spans="1:7">
      <c r="A23" s="416">
        <v>15</v>
      </c>
      <c r="B23" s="417" t="s">
        <v>519</v>
      </c>
      <c r="C23" s="631">
        <v>740950485.5027833</v>
      </c>
      <c r="D23" s="632">
        <v>140387880</v>
      </c>
      <c r="E23" s="631">
        <v>0</v>
      </c>
      <c r="F23" s="631">
        <v>0</v>
      </c>
      <c r="G23" s="418">
        <v>26978460.654989168</v>
      </c>
    </row>
    <row r="24" spans="1:7">
      <c r="A24" s="416">
        <v>16</v>
      </c>
      <c r="B24" s="417" t="s">
        <v>520</v>
      </c>
      <c r="C24" s="628">
        <f>SUM(C25:C27,C29,C31)</f>
        <v>393026.08875043999</v>
      </c>
      <c r="D24" s="630">
        <f t="shared" ref="D24:G24" si="3">SUM(D25:D27,D29,D31)</f>
        <v>432701484.47044939</v>
      </c>
      <c r="E24" s="628">
        <f t="shared" si="3"/>
        <v>220306499.39950636</v>
      </c>
      <c r="F24" s="628">
        <f t="shared" si="3"/>
        <v>925034806.50204611</v>
      </c>
      <c r="G24" s="418">
        <f t="shared" si="3"/>
        <v>1070465672.4404786</v>
      </c>
    </row>
    <row r="25" spans="1:7">
      <c r="A25" s="416">
        <v>17</v>
      </c>
      <c r="B25" s="419" t="s">
        <v>521</v>
      </c>
      <c r="C25" s="628">
        <v>0</v>
      </c>
      <c r="D25" s="630">
        <v>0</v>
      </c>
      <c r="E25" s="628">
        <v>0</v>
      </c>
      <c r="F25" s="628">
        <v>0</v>
      </c>
      <c r="G25" s="418"/>
    </row>
    <row r="26" spans="1:7" ht="26.25">
      <c r="A26" s="416">
        <v>18</v>
      </c>
      <c r="B26" s="419" t="s">
        <v>522</v>
      </c>
      <c r="C26" s="628">
        <v>393026.08875043999</v>
      </c>
      <c r="D26" s="630">
        <v>31749597.117176961</v>
      </c>
      <c r="E26" s="628">
        <v>5718039.47601768</v>
      </c>
      <c r="F26" s="628">
        <v>8463248.1542139985</v>
      </c>
      <c r="G26" s="418">
        <v>16143661.373111948</v>
      </c>
    </row>
    <row r="27" spans="1:7">
      <c r="A27" s="416">
        <v>19</v>
      </c>
      <c r="B27" s="419" t="s">
        <v>523</v>
      </c>
      <c r="C27" s="628">
        <v>0</v>
      </c>
      <c r="D27" s="630">
        <v>381979070.50848836</v>
      </c>
      <c r="E27" s="628">
        <v>197305213.30428919</v>
      </c>
      <c r="F27" s="628">
        <v>744354552.91179538</v>
      </c>
      <c r="G27" s="418">
        <v>922343511.88141477</v>
      </c>
    </row>
    <row r="28" spans="1:7">
      <c r="A28" s="416">
        <v>20</v>
      </c>
      <c r="B28" s="428" t="s">
        <v>524</v>
      </c>
      <c r="C28" s="628"/>
      <c r="D28" s="630">
        <v>0</v>
      </c>
      <c r="E28" s="628">
        <v>0</v>
      </c>
      <c r="F28" s="628">
        <v>0</v>
      </c>
      <c r="G28" s="418">
        <v>0</v>
      </c>
    </row>
    <row r="29" spans="1:7">
      <c r="A29" s="416">
        <v>21</v>
      </c>
      <c r="B29" s="419" t="s">
        <v>525</v>
      </c>
      <c r="C29" s="628"/>
      <c r="D29" s="630">
        <v>18196621.30746549</v>
      </c>
      <c r="E29" s="628">
        <v>15059246.069199475</v>
      </c>
      <c r="F29" s="628">
        <v>162669935.83335528</v>
      </c>
      <c r="G29" s="418">
        <v>122363391.98001342</v>
      </c>
    </row>
    <row r="30" spans="1:7">
      <c r="A30" s="416">
        <v>22</v>
      </c>
      <c r="B30" s="428" t="s">
        <v>524</v>
      </c>
      <c r="C30" s="628"/>
      <c r="D30" s="630">
        <v>18196621.30746549</v>
      </c>
      <c r="E30" s="628">
        <v>15059246.069199475</v>
      </c>
      <c r="F30" s="628">
        <v>162669935.83335528</v>
      </c>
      <c r="G30" s="418">
        <v>122363391.98001342</v>
      </c>
    </row>
    <row r="31" spans="1:7">
      <c r="A31" s="416">
        <v>23</v>
      </c>
      <c r="B31" s="419" t="s">
        <v>526</v>
      </c>
      <c r="C31" s="628"/>
      <c r="D31" s="630">
        <v>776195.53731859254</v>
      </c>
      <c r="E31" s="628">
        <v>2224000.5499999998</v>
      </c>
      <c r="F31" s="628">
        <v>9547069.6026814375</v>
      </c>
      <c r="G31" s="418">
        <v>9615107.205938518</v>
      </c>
    </row>
    <row r="32" spans="1:7">
      <c r="A32" s="416">
        <v>24</v>
      </c>
      <c r="B32" s="417" t="s">
        <v>527</v>
      </c>
      <c r="C32" s="628">
        <v>0</v>
      </c>
      <c r="D32" s="630">
        <v>0</v>
      </c>
      <c r="E32" s="628">
        <v>0</v>
      </c>
      <c r="F32" s="628">
        <v>0</v>
      </c>
      <c r="G32" s="418"/>
    </row>
    <row r="33" spans="1:7">
      <c r="A33" s="416">
        <v>25</v>
      </c>
      <c r="B33" s="417" t="s">
        <v>528</v>
      </c>
      <c r="C33" s="628">
        <f>SUM(C34:C35)</f>
        <v>233922284.45999986</v>
      </c>
      <c r="D33" s="628">
        <f>SUM(D34:D35)</f>
        <v>57024997.258439183</v>
      </c>
      <c r="E33" s="628">
        <f>SUM(E34:E35)</f>
        <v>10109137.791095315</v>
      </c>
      <c r="F33" s="628">
        <f>SUM(F34:F35)</f>
        <v>129290088.71092892</v>
      </c>
      <c r="G33" s="418">
        <f>SUM(G34:G35)</f>
        <v>396781547.195696</v>
      </c>
    </row>
    <row r="34" spans="1:7">
      <c r="A34" s="416">
        <v>26</v>
      </c>
      <c r="B34" s="419" t="s">
        <v>529</v>
      </c>
      <c r="C34" s="629"/>
      <c r="D34" s="630">
        <v>4213</v>
      </c>
      <c r="E34" s="628">
        <v>0</v>
      </c>
      <c r="F34" s="628">
        <v>0</v>
      </c>
      <c r="G34" s="418">
        <v>4213</v>
      </c>
    </row>
    <row r="35" spans="1:7">
      <c r="A35" s="416">
        <v>27</v>
      </c>
      <c r="B35" s="419" t="s">
        <v>530</v>
      </c>
      <c r="C35" s="628">
        <v>233922284.45999986</v>
      </c>
      <c r="D35" s="630">
        <v>57020784.258439183</v>
      </c>
      <c r="E35" s="628">
        <v>10109137.791095315</v>
      </c>
      <c r="F35" s="628">
        <v>129290088.71092892</v>
      </c>
      <c r="G35" s="418">
        <v>396777334.195696</v>
      </c>
    </row>
    <row r="36" spans="1:7">
      <c r="A36" s="416">
        <v>28</v>
      </c>
      <c r="B36" s="417" t="s">
        <v>531</v>
      </c>
      <c r="C36" s="628">
        <v>109057590.01799998</v>
      </c>
      <c r="D36" s="630">
        <v>5862167.5963479988</v>
      </c>
      <c r="E36" s="628">
        <v>6207387.7509199996</v>
      </c>
      <c r="F36" s="628">
        <v>1543928.4586160001</v>
      </c>
      <c r="G36" s="418">
        <v>6891424.304419199</v>
      </c>
    </row>
    <row r="37" spans="1:7">
      <c r="A37" s="420">
        <v>29</v>
      </c>
      <c r="B37" s="421" t="s">
        <v>532</v>
      </c>
      <c r="C37" s="629"/>
      <c r="D37" s="629"/>
      <c r="E37" s="629"/>
      <c r="F37" s="629"/>
      <c r="G37" s="422">
        <f>SUM(G23:G24,G32:G33,G36)</f>
        <v>1501117104.5955832</v>
      </c>
    </row>
    <row r="38" spans="1:7">
      <c r="A38" s="412"/>
      <c r="B38" s="429"/>
      <c r="C38" s="430"/>
      <c r="D38" s="430"/>
      <c r="E38" s="430"/>
      <c r="F38" s="430"/>
      <c r="G38" s="431"/>
    </row>
    <row r="39" spans="1:7" ht="15.75" thickBot="1">
      <c r="A39" s="432">
        <v>30</v>
      </c>
      <c r="B39" s="433" t="s">
        <v>533</v>
      </c>
      <c r="C39" s="293"/>
      <c r="D39" s="294"/>
      <c r="E39" s="294"/>
      <c r="F39" s="295"/>
      <c r="G39" s="434">
        <f>IFERROR(G21/G37,0)</f>
        <v>1.3840761615986006</v>
      </c>
    </row>
    <row r="42" spans="1:7" ht="39">
      <c r="B42" s="404" t="s">
        <v>534</v>
      </c>
    </row>
  </sheetData>
  <mergeCells count="2">
    <mergeCell ref="C5:F5"/>
    <mergeCell ref="G5:G6"/>
  </mergeCells>
  <pageMargins left="0.7" right="0.7" top="0.75" bottom="0.75" header="0.3" footer="0.3"/>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Normal="100" workbookViewId="0">
      <pane xSplit="1" ySplit="5" topLeftCell="B6" activePane="bottomRight" state="frozen"/>
      <selection activeCell="D13" sqref="D12:D13"/>
      <selection pane="topRight" activeCell="D13" sqref="D12:D13"/>
      <selection pane="bottomLeft" activeCell="D13" sqref="D12:D13"/>
      <selection pane="bottomRight" activeCell="D13" sqref="D12:D13"/>
    </sheetView>
  </sheetViews>
  <sheetFormatPr defaultColWidth="9.140625" defaultRowHeight="14.25"/>
  <cols>
    <col min="1" max="1" width="9.5703125" style="3" bestFit="1" customWidth="1"/>
    <col min="2" max="2" width="67.85546875" style="3" customWidth="1"/>
    <col min="3" max="3" width="12.7109375" style="3" customWidth="1"/>
    <col min="4" max="7" width="12.7109375" style="4" customWidth="1"/>
    <col min="8" max="13" width="6.7109375" style="5" customWidth="1"/>
    <col min="14" max="16384" width="9.140625" style="5"/>
  </cols>
  <sheetData>
    <row r="1" spans="1:8">
      <c r="A1" s="2" t="s">
        <v>30</v>
      </c>
      <c r="B1" s="3" t="str">
        <f>'Info '!C2</f>
        <v>JSC "Liberty Bank"</v>
      </c>
    </row>
    <row r="2" spans="1:8">
      <c r="A2" s="2" t="s">
        <v>31</v>
      </c>
      <c r="B2" s="515">
        <v>44469</v>
      </c>
      <c r="C2" s="6"/>
      <c r="D2" s="7"/>
      <c r="E2" s="7"/>
      <c r="F2" s="7"/>
      <c r="G2" s="7"/>
      <c r="H2" s="8"/>
    </row>
    <row r="3" spans="1:8">
      <c r="A3" s="2"/>
      <c r="B3" s="6"/>
      <c r="C3" s="6"/>
      <c r="D3" s="7"/>
      <c r="E3" s="7"/>
      <c r="F3" s="7"/>
      <c r="G3" s="7"/>
      <c r="H3" s="8"/>
    </row>
    <row r="4" spans="1:8" ht="15" thickBot="1">
      <c r="A4" s="9" t="s">
        <v>139</v>
      </c>
      <c r="B4" s="10" t="s">
        <v>138</v>
      </c>
      <c r="C4" s="10"/>
      <c r="D4" s="10"/>
      <c r="E4" s="10"/>
      <c r="F4" s="10"/>
      <c r="G4" s="10"/>
      <c r="H4" s="8"/>
    </row>
    <row r="5" spans="1:8">
      <c r="A5" s="11" t="s">
        <v>6</v>
      </c>
      <c r="B5" s="12"/>
      <c r="C5" s="395" t="str">
        <f>INT((MONTH($B$2))/3)&amp;"Q"&amp;"-"&amp;YEAR($B$2)</f>
        <v>3Q-2021</v>
      </c>
      <c r="D5" s="395" t="str">
        <f>IF(INT(MONTH($B$2))=3, "4"&amp;"Q"&amp;"-"&amp;YEAR($B$2)-1, IF(INT(MONTH($B$2))=6, "1"&amp;"Q"&amp;"-"&amp;YEAR($B$2), IF(INT(MONTH($B$2))=9, "2"&amp;"Q"&amp;"-"&amp;YEAR($B$2),IF(INT(MONTH($B$2))=12, "3"&amp;"Q"&amp;"-"&amp;YEAR($B$2), 0))))</f>
        <v>2Q-2021</v>
      </c>
      <c r="E5" s="395" t="str">
        <f>IF(INT(MONTH($B$2))=3, "3"&amp;"Q"&amp;"-"&amp;YEAR($B$2)-1, IF(INT(MONTH($B$2))=6, "4"&amp;"Q"&amp;"-"&amp;YEAR($B$2)-1, IF(INT(MONTH($B$2))=9, "1"&amp;"Q"&amp;"-"&amp;YEAR($B$2),IF(INT(MONTH($B$2))=12, "2"&amp;"Q"&amp;"-"&amp;YEAR($B$2), 0))))</f>
        <v>1Q-2021</v>
      </c>
      <c r="F5" s="395" t="str">
        <f>IF(INT(MONTH($B$2))=3, "2"&amp;"Q"&amp;"-"&amp;YEAR($B$2)-1, IF(INT(MONTH($B$2))=6, "3"&amp;"Q"&amp;"-"&amp;YEAR($B$2)-1, IF(INT(MONTH($B$2))=9, "4"&amp;"Q"&amp;"-"&amp;YEAR($B$2)-1,IF(INT(MONTH($B$2))=12, "1"&amp;"Q"&amp;"-"&amp;YEAR($B$2), 0))))</f>
        <v>4Q-2020</v>
      </c>
      <c r="G5" s="396" t="str">
        <f>IF(INT(MONTH($B$2))=3, "1"&amp;"Q"&amp;"-"&amp;YEAR($B$2)-1, IF(INT(MONTH($B$2))=6, "2"&amp;"Q"&amp;"-"&amp;YEAR($B$2)-1, IF(INT(MONTH($B$2))=9, "3"&amp;"Q"&amp;"-"&amp;YEAR($B$2)-1,IF(INT(MONTH($B$2))=12, "4"&amp;"Q"&amp;"-"&amp;YEAR($B$2)-1, 0))))</f>
        <v>3Q-2020</v>
      </c>
    </row>
    <row r="6" spans="1:8">
      <c r="B6" s="208" t="s">
        <v>137</v>
      </c>
      <c r="C6" s="398"/>
      <c r="D6" s="398"/>
      <c r="E6" s="398"/>
      <c r="F6" s="398"/>
      <c r="G6" s="399"/>
    </row>
    <row r="7" spans="1:8">
      <c r="A7" s="13"/>
      <c r="B7" s="209" t="s">
        <v>135</v>
      </c>
      <c r="C7" s="398"/>
      <c r="D7" s="398"/>
      <c r="E7" s="398"/>
      <c r="F7" s="398"/>
      <c r="G7" s="399"/>
    </row>
    <row r="8" spans="1:8">
      <c r="A8" s="400">
        <v>1</v>
      </c>
      <c r="B8" s="14" t="s">
        <v>486</v>
      </c>
      <c r="C8" s="530">
        <v>238023901.9962686</v>
      </c>
      <c r="D8" s="530">
        <v>224739535.25626862</v>
      </c>
      <c r="E8" s="531">
        <v>211452026.56626862</v>
      </c>
      <c r="F8" s="531">
        <v>196387102.51626861</v>
      </c>
      <c r="G8" s="532">
        <v>194769479.8362686</v>
      </c>
    </row>
    <row r="9" spans="1:8">
      <c r="A9" s="400">
        <v>2</v>
      </c>
      <c r="B9" s="14" t="s">
        <v>487</v>
      </c>
      <c r="C9" s="530">
        <v>242589285.9962686</v>
      </c>
      <c r="D9" s="530">
        <v>229304919.25626862</v>
      </c>
      <c r="E9" s="531">
        <v>216017410.56626862</v>
      </c>
      <c r="F9" s="531">
        <v>200952486.51626861</v>
      </c>
      <c r="G9" s="532">
        <v>199334863.8362686</v>
      </c>
    </row>
    <row r="10" spans="1:8">
      <c r="A10" s="400">
        <v>3</v>
      </c>
      <c r="B10" s="14" t="s">
        <v>244</v>
      </c>
      <c r="C10" s="530">
        <v>334343588.30781436</v>
      </c>
      <c r="D10" s="530">
        <v>323037051.60470361</v>
      </c>
      <c r="E10" s="531">
        <v>319112127.39530814</v>
      </c>
      <c r="F10" s="531">
        <v>306902020.51404297</v>
      </c>
      <c r="G10" s="532">
        <v>305061513.21730661</v>
      </c>
    </row>
    <row r="11" spans="1:8">
      <c r="A11" s="400">
        <v>4</v>
      </c>
      <c r="B11" s="14" t="s">
        <v>489</v>
      </c>
      <c r="C11" s="530">
        <v>156018979.0075385</v>
      </c>
      <c r="D11" s="530">
        <v>151151922.81516501</v>
      </c>
      <c r="E11" s="531">
        <v>154956949.54482636</v>
      </c>
      <c r="F11" s="531">
        <v>143082329.61889985</v>
      </c>
      <c r="G11" s="532">
        <v>126490665.92132679</v>
      </c>
    </row>
    <row r="12" spans="1:8">
      <c r="A12" s="400">
        <v>5</v>
      </c>
      <c r="B12" s="14" t="s">
        <v>490</v>
      </c>
      <c r="C12" s="530">
        <v>199262143.70308921</v>
      </c>
      <c r="D12" s="530">
        <v>192858924.53430659</v>
      </c>
      <c r="E12" s="531">
        <v>197756433.35576916</v>
      </c>
      <c r="F12" s="531">
        <v>181893339.7204631</v>
      </c>
      <c r="G12" s="532">
        <v>162474974.7252841</v>
      </c>
    </row>
    <row r="13" spans="1:8">
      <c r="A13" s="400">
        <v>6</v>
      </c>
      <c r="B13" s="14" t="s">
        <v>488</v>
      </c>
      <c r="C13" s="530">
        <v>298191777.33516836</v>
      </c>
      <c r="D13" s="530">
        <v>284201483.55504709</v>
      </c>
      <c r="E13" s="531">
        <v>291851679.55923462</v>
      </c>
      <c r="F13" s="531">
        <v>292053620.30791599</v>
      </c>
      <c r="G13" s="532">
        <v>264570340.37986493</v>
      </c>
    </row>
    <row r="14" spans="1:8">
      <c r="A14" s="13"/>
      <c r="B14" s="208" t="s">
        <v>492</v>
      </c>
      <c r="C14" s="533"/>
      <c r="D14" s="533"/>
      <c r="E14" s="533"/>
      <c r="F14" s="533"/>
      <c r="G14" s="534"/>
    </row>
    <row r="15" spans="1:8" ht="15" customHeight="1">
      <c r="A15" s="400">
        <v>7</v>
      </c>
      <c r="B15" s="14" t="s">
        <v>491</v>
      </c>
      <c r="C15" s="535">
        <v>2197094474.9561591</v>
      </c>
      <c r="D15" s="535">
        <v>2175440353.9832983</v>
      </c>
      <c r="E15" s="531">
        <v>2220042169.2706628</v>
      </c>
      <c r="F15" s="531">
        <v>2227009638.3694501</v>
      </c>
      <c r="G15" s="532">
        <v>2067258476.1430407</v>
      </c>
    </row>
    <row r="16" spans="1:8">
      <c r="A16" s="13"/>
      <c r="B16" s="208" t="s">
        <v>493</v>
      </c>
      <c r="C16" s="533"/>
      <c r="D16" s="533"/>
      <c r="E16" s="533"/>
      <c r="F16" s="533"/>
      <c r="G16" s="534"/>
    </row>
    <row r="17" spans="1:7" s="15" customFormat="1">
      <c r="A17" s="400"/>
      <c r="B17" s="209" t="s">
        <v>477</v>
      </c>
      <c r="C17" s="533"/>
      <c r="D17" s="533"/>
      <c r="E17" s="533"/>
      <c r="F17" s="533"/>
      <c r="G17" s="534"/>
    </row>
    <row r="18" spans="1:7">
      <c r="A18" s="11">
        <v>8</v>
      </c>
      <c r="B18" s="14" t="s">
        <v>486</v>
      </c>
      <c r="C18" s="536">
        <v>0.10833576102867316</v>
      </c>
      <c r="D18" s="536">
        <v>0.10330760613351848</v>
      </c>
      <c r="E18" s="537">
        <v>9.524685138559133E-2</v>
      </c>
      <c r="F18" s="537">
        <v>8.818421758607986E-2</v>
      </c>
      <c r="G18" s="538">
        <v>9.4216316964706379E-2</v>
      </c>
    </row>
    <row r="19" spans="1:7" ht="15" customHeight="1">
      <c r="A19" s="11">
        <v>9</v>
      </c>
      <c r="B19" s="14" t="s">
        <v>487</v>
      </c>
      <c r="C19" s="536">
        <v>0.11041367986741181</v>
      </c>
      <c r="D19" s="536">
        <v>0.1054062083735848</v>
      </c>
      <c r="E19" s="537">
        <v>9.7303291602445344E-2</v>
      </c>
      <c r="F19" s="537">
        <v>9.0234223980907427E-2</v>
      </c>
      <c r="G19" s="538">
        <v>9.6424741335768963E-2</v>
      </c>
    </row>
    <row r="20" spans="1:7">
      <c r="A20" s="11">
        <v>10</v>
      </c>
      <c r="B20" s="14" t="s">
        <v>244</v>
      </c>
      <c r="C20" s="536">
        <v>0.15217533525247515</v>
      </c>
      <c r="D20" s="536">
        <v>0.14849271827343499</v>
      </c>
      <c r="E20" s="537">
        <v>0.14374147113617403</v>
      </c>
      <c r="F20" s="537">
        <v>0.13780902211934182</v>
      </c>
      <c r="G20" s="538">
        <v>0.14756815209023644</v>
      </c>
    </row>
    <row r="21" spans="1:7">
      <c r="A21" s="11">
        <v>11</v>
      </c>
      <c r="B21" s="14" t="s">
        <v>489</v>
      </c>
      <c r="C21" s="536">
        <v>7.1011502138819821E-2</v>
      </c>
      <c r="D21" s="536">
        <v>6.9481069677870586E-2</v>
      </c>
      <c r="E21" s="537">
        <v>6.9799101877300568E-2</v>
      </c>
      <c r="F21" s="537">
        <v>6.424863509960399E-2</v>
      </c>
      <c r="G21" s="538">
        <v>6.1187639272533074E-2</v>
      </c>
    </row>
    <row r="22" spans="1:7">
      <c r="A22" s="11">
        <v>12</v>
      </c>
      <c r="B22" s="14" t="s">
        <v>490</v>
      </c>
      <c r="C22" s="536">
        <v>9.0693479945629235E-2</v>
      </c>
      <c r="D22" s="536">
        <v>8.8652821108689994E-2</v>
      </c>
      <c r="E22" s="537">
        <v>8.9077782437230413E-2</v>
      </c>
      <c r="F22" s="537">
        <v>8.1676045126432395E-2</v>
      </c>
      <c r="G22" s="538">
        <v>7.8594417002183281E-2</v>
      </c>
    </row>
    <row r="23" spans="1:7">
      <c r="A23" s="11">
        <v>13</v>
      </c>
      <c r="B23" s="14" t="s">
        <v>488</v>
      </c>
      <c r="C23" s="536">
        <v>0.13572096272333417</v>
      </c>
      <c r="D23" s="536">
        <v>0.13064089899530706</v>
      </c>
      <c r="E23" s="537">
        <v>0.13146222337529512</v>
      </c>
      <c r="F23" s="537">
        <v>0.1311416058898375</v>
      </c>
      <c r="G23" s="538">
        <v>0.12798125799608931</v>
      </c>
    </row>
    <row r="24" spans="1:7">
      <c r="A24" s="13"/>
      <c r="B24" s="208" t="s">
        <v>134</v>
      </c>
      <c r="C24" s="533"/>
      <c r="D24" s="533"/>
      <c r="E24" s="533"/>
      <c r="F24" s="533"/>
      <c r="G24" s="534"/>
    </row>
    <row r="25" spans="1:7" ht="15" customHeight="1">
      <c r="A25" s="401">
        <v>14</v>
      </c>
      <c r="B25" s="14" t="s">
        <v>133</v>
      </c>
      <c r="C25" s="539">
        <v>0.12618266306123194</v>
      </c>
      <c r="D25" s="539">
        <v>0.12296806574064263</v>
      </c>
      <c r="E25" s="540">
        <v>0.11687725514674342</v>
      </c>
      <c r="F25" s="540">
        <v>0.11436327180724801</v>
      </c>
      <c r="G25" s="541">
        <v>0.11566825049322936</v>
      </c>
    </row>
    <row r="26" spans="1:7">
      <c r="A26" s="401">
        <v>15</v>
      </c>
      <c r="B26" s="14" t="s">
        <v>132</v>
      </c>
      <c r="C26" s="539">
        <v>5.03500838788783E-2</v>
      </c>
      <c r="D26" s="539">
        <v>4.9509315513808674E-2</v>
      </c>
      <c r="E26" s="540">
        <v>4.8540251153037742E-2</v>
      </c>
      <c r="F26" s="540">
        <v>5.2988622028011662E-2</v>
      </c>
      <c r="G26" s="541">
        <v>5.3203099145941117E-2</v>
      </c>
    </row>
    <row r="27" spans="1:7">
      <c r="A27" s="401">
        <v>16</v>
      </c>
      <c r="B27" s="14" t="s">
        <v>131</v>
      </c>
      <c r="C27" s="539">
        <v>2.7258008888371776E-2</v>
      </c>
      <c r="D27" s="539">
        <v>2.2644556588418172E-2</v>
      </c>
      <c r="E27" s="540">
        <v>2.5552984723187604E-2</v>
      </c>
      <c r="F27" s="540">
        <v>9.611722674954172E-3</v>
      </c>
      <c r="G27" s="541">
        <v>1.0428223384940941E-2</v>
      </c>
    </row>
    <row r="28" spans="1:7">
      <c r="A28" s="401">
        <v>17</v>
      </c>
      <c r="B28" s="14" t="s">
        <v>130</v>
      </c>
      <c r="C28" s="539">
        <v>7.5832579182353629E-2</v>
      </c>
      <c r="D28" s="539">
        <v>7.3458750226833958E-2</v>
      </c>
      <c r="E28" s="540">
        <v>6.8337003993705694E-2</v>
      </c>
      <c r="F28" s="540">
        <v>6.1374649779236359E-2</v>
      </c>
      <c r="G28" s="541">
        <v>6.2465151347288243E-2</v>
      </c>
    </row>
    <row r="29" spans="1:7">
      <c r="A29" s="401">
        <v>18</v>
      </c>
      <c r="B29" s="14" t="s">
        <v>270</v>
      </c>
      <c r="C29" s="539">
        <v>1.7169904353683277E-2</v>
      </c>
      <c r="D29" s="539">
        <v>1.6490524324816996E-2</v>
      </c>
      <c r="E29" s="540">
        <v>1.497294547947127E-2</v>
      </c>
      <c r="F29" s="540">
        <v>-6.0373520428635818E-3</v>
      </c>
      <c r="G29" s="541">
        <v>-9.6158185630144406E-3</v>
      </c>
    </row>
    <row r="30" spans="1:7">
      <c r="A30" s="401">
        <v>19</v>
      </c>
      <c r="B30" s="14" t="s">
        <v>271</v>
      </c>
      <c r="C30" s="539">
        <v>0.15706547598147924</v>
      </c>
      <c r="D30" s="539">
        <v>0.15514755281852277</v>
      </c>
      <c r="E30" s="540">
        <v>0.14561101387328071</v>
      </c>
      <c r="F30" s="540">
        <v>-5.259231676832718E-2</v>
      </c>
      <c r="G30" s="541">
        <v>-7.9545450705500315E-2</v>
      </c>
    </row>
    <row r="31" spans="1:7">
      <c r="A31" s="13"/>
      <c r="B31" s="208" t="s">
        <v>350</v>
      </c>
      <c r="C31" s="542"/>
      <c r="D31" s="542"/>
      <c r="E31" s="542"/>
      <c r="F31" s="542"/>
      <c r="G31" s="543"/>
    </row>
    <row r="32" spans="1:7">
      <c r="A32" s="401">
        <v>20</v>
      </c>
      <c r="B32" s="14" t="s">
        <v>129</v>
      </c>
      <c r="C32" s="539">
        <v>7.1623122248014121E-2</v>
      </c>
      <c r="D32" s="539">
        <v>6.7695495354476692E-2</v>
      </c>
      <c r="E32" s="540">
        <v>7.1492263280496557E-2</v>
      </c>
      <c r="F32" s="540">
        <v>6.1930775183095567E-2</v>
      </c>
      <c r="G32" s="541">
        <v>6.40623380038466E-2</v>
      </c>
    </row>
    <row r="33" spans="1:7" ht="15" customHeight="1">
      <c r="A33" s="401">
        <v>21</v>
      </c>
      <c r="B33" s="14" t="s">
        <v>128</v>
      </c>
      <c r="C33" s="539">
        <v>6.8301162038513039E-2</v>
      </c>
      <c r="D33" s="539">
        <v>6.5760969202974459E-2</v>
      </c>
      <c r="E33" s="540">
        <v>6.977797151228067E-2</v>
      </c>
      <c r="F33" s="540">
        <v>7.0302074575465667E-2</v>
      </c>
      <c r="G33" s="541">
        <v>8.1889489159289369E-2</v>
      </c>
    </row>
    <row r="34" spans="1:7">
      <c r="A34" s="401">
        <v>22</v>
      </c>
      <c r="B34" s="14" t="s">
        <v>127</v>
      </c>
      <c r="C34" s="539">
        <v>0.21148665605155667</v>
      </c>
      <c r="D34" s="539">
        <v>0.21469617920280459</v>
      </c>
      <c r="E34" s="540">
        <v>0.2393794456331029</v>
      </c>
      <c r="F34" s="540">
        <v>0.23232794671200463</v>
      </c>
      <c r="G34" s="541">
        <v>0.23367396594510798</v>
      </c>
    </row>
    <row r="35" spans="1:7" ht="15" customHeight="1">
      <c r="A35" s="401">
        <v>23</v>
      </c>
      <c r="B35" s="14" t="s">
        <v>126</v>
      </c>
      <c r="C35" s="539">
        <v>0.26249487475197197</v>
      </c>
      <c r="D35" s="539">
        <v>0.23209395678328887</v>
      </c>
      <c r="E35" s="540">
        <v>0.25729152244536058</v>
      </c>
      <c r="F35" s="540">
        <v>0.33752666046026564</v>
      </c>
      <c r="G35" s="541">
        <v>0.34659801012596159</v>
      </c>
    </row>
    <row r="36" spans="1:7">
      <c r="A36" s="401">
        <v>24</v>
      </c>
      <c r="B36" s="14" t="s">
        <v>125</v>
      </c>
      <c r="C36" s="539">
        <v>0.12805845894516912</v>
      </c>
      <c r="D36" s="539">
        <v>8.9336044607946211E-2</v>
      </c>
      <c r="E36" s="540">
        <v>6.123411525973587E-2</v>
      </c>
      <c r="F36" s="540">
        <v>0.34826844308381005</v>
      </c>
      <c r="G36" s="541">
        <v>0.21496045173859096</v>
      </c>
    </row>
    <row r="37" spans="1:7" ht="15" customHeight="1">
      <c r="A37" s="13"/>
      <c r="B37" s="208" t="s">
        <v>351</v>
      </c>
      <c r="C37" s="542"/>
      <c r="D37" s="542"/>
      <c r="E37" s="542"/>
      <c r="F37" s="542"/>
      <c r="G37" s="543"/>
    </row>
    <row r="38" spans="1:7" ht="15" customHeight="1">
      <c r="A38" s="401">
        <v>25</v>
      </c>
      <c r="B38" s="14" t="s">
        <v>124</v>
      </c>
      <c r="C38" s="539">
        <v>0.25808119781769107</v>
      </c>
      <c r="D38" s="539">
        <v>0.23072733547363608</v>
      </c>
      <c r="E38" s="539">
        <v>0.26034610246392997</v>
      </c>
      <c r="F38" s="539">
        <v>0.339554816322021</v>
      </c>
      <c r="G38" s="544">
        <v>0.37358372416550889</v>
      </c>
    </row>
    <row r="39" spans="1:7" ht="15" customHeight="1">
      <c r="A39" s="401">
        <v>26</v>
      </c>
      <c r="B39" s="14" t="s">
        <v>123</v>
      </c>
      <c r="C39" s="539">
        <v>0.33786912213508585</v>
      </c>
      <c r="D39" s="539">
        <v>0.31438947143185342</v>
      </c>
      <c r="E39" s="539">
        <v>0.32961553676501126</v>
      </c>
      <c r="F39" s="539">
        <v>0.40767564769069259</v>
      </c>
      <c r="G39" s="544">
        <v>0.40471307579472632</v>
      </c>
    </row>
    <row r="40" spans="1:7" ht="15" customHeight="1">
      <c r="A40" s="401">
        <v>27</v>
      </c>
      <c r="B40" s="14" t="s">
        <v>122</v>
      </c>
      <c r="C40" s="539">
        <v>0.43137820778078279</v>
      </c>
      <c r="D40" s="539">
        <v>0.39546327430299349</v>
      </c>
      <c r="E40" s="539">
        <v>0.38247084591810304</v>
      </c>
      <c r="F40" s="539">
        <v>0.44293039539077217</v>
      </c>
      <c r="G40" s="544">
        <v>0.43921793656434854</v>
      </c>
    </row>
    <row r="41" spans="1:7" ht="15" customHeight="1">
      <c r="A41" s="402"/>
      <c r="B41" s="208" t="s">
        <v>394</v>
      </c>
      <c r="C41" s="533"/>
      <c r="D41" s="533"/>
      <c r="E41" s="533"/>
      <c r="F41" s="533"/>
      <c r="G41" s="534"/>
    </row>
    <row r="42" spans="1:7">
      <c r="A42" s="401">
        <v>28</v>
      </c>
      <c r="B42" s="14" t="s">
        <v>377</v>
      </c>
      <c r="C42" s="545">
        <v>719088088.83692896</v>
      </c>
      <c r="D42" s="545">
        <v>648546873.84498858</v>
      </c>
      <c r="E42" s="545">
        <v>814442837.42838514</v>
      </c>
      <c r="F42" s="545">
        <v>1034394124.4650158</v>
      </c>
      <c r="G42" s="546">
        <v>1000524134.3159332</v>
      </c>
    </row>
    <row r="43" spans="1:7" ht="15" customHeight="1">
      <c r="A43" s="401">
        <v>29</v>
      </c>
      <c r="B43" s="14" t="s">
        <v>389</v>
      </c>
      <c r="C43" s="545">
        <v>518291441.70533252</v>
      </c>
      <c r="D43" s="545">
        <v>489804713.02241951</v>
      </c>
      <c r="E43" s="547">
        <v>538830445.85516953</v>
      </c>
      <c r="F43" s="547">
        <v>638901245.25180185</v>
      </c>
      <c r="G43" s="548">
        <v>554996447.65930593</v>
      </c>
    </row>
    <row r="44" spans="1:7" ht="15" customHeight="1">
      <c r="A44" s="435">
        <v>30</v>
      </c>
      <c r="B44" s="436" t="s">
        <v>378</v>
      </c>
      <c r="C44" s="539">
        <v>1.38742034109403</v>
      </c>
      <c r="D44" s="539">
        <v>1.3240927590161899</v>
      </c>
      <c r="E44" s="539">
        <v>1.5115011478904006</v>
      </c>
      <c r="F44" s="539">
        <v>1.6190203605838074</v>
      </c>
      <c r="G44" s="544">
        <v>1.8027577267127339</v>
      </c>
    </row>
    <row r="45" spans="1:7" ht="15" customHeight="1">
      <c r="A45" s="435"/>
      <c r="B45" s="208" t="s">
        <v>496</v>
      </c>
      <c r="C45" s="533"/>
      <c r="D45" s="533"/>
      <c r="E45" s="533"/>
      <c r="F45" s="533"/>
      <c r="G45" s="534"/>
    </row>
    <row r="46" spans="1:7" ht="15" customHeight="1">
      <c r="A46" s="435">
        <v>31</v>
      </c>
      <c r="B46" s="436" t="s">
        <v>503</v>
      </c>
      <c r="C46" s="549">
        <v>2077660400.2386599</v>
      </c>
      <c r="D46" s="549">
        <v>1960511450.0617635</v>
      </c>
      <c r="E46" s="550">
        <v>1941745935.0349255</v>
      </c>
      <c r="F46" s="550">
        <v>2055857760.5065064</v>
      </c>
      <c r="G46" s="551">
        <v>2014507373.4329233</v>
      </c>
    </row>
    <row r="47" spans="1:7" ht="15" customHeight="1">
      <c r="A47" s="435">
        <v>32</v>
      </c>
      <c r="B47" s="436" t="s">
        <v>518</v>
      </c>
      <c r="C47" s="549">
        <v>1501117104.595583</v>
      </c>
      <c r="D47" s="549">
        <v>1460869260.0890672</v>
      </c>
      <c r="E47" s="550">
        <v>1441264537.2380395</v>
      </c>
      <c r="F47" s="550">
        <v>1387652210.4823098</v>
      </c>
      <c r="G47" s="551">
        <v>1270421323.5359678</v>
      </c>
    </row>
    <row r="48" spans="1:7" ht="15" thickBot="1">
      <c r="A48" s="403">
        <v>33</v>
      </c>
      <c r="B48" s="210" t="s">
        <v>536</v>
      </c>
      <c r="C48" s="552">
        <v>1.3840761615986008</v>
      </c>
      <c r="D48" s="552">
        <v>1.3420170467152097</v>
      </c>
      <c r="E48" s="553">
        <v>1.347251586968192</v>
      </c>
      <c r="F48" s="553">
        <v>1.4815367604192025</v>
      </c>
      <c r="G48" s="554">
        <v>1.585700220951848</v>
      </c>
    </row>
    <row r="49" spans="1:2">
      <c r="A49" s="16"/>
    </row>
    <row r="50" spans="1:2" ht="60" customHeight="1">
      <c r="B50" s="278" t="s">
        <v>478</v>
      </c>
    </row>
    <row r="51" spans="1:2" ht="63.75">
      <c r="B51" s="278" t="s">
        <v>393</v>
      </c>
    </row>
    <row r="53" spans="1:2">
      <c r="B53" s="277"/>
    </row>
  </sheetData>
  <pageMargins left="0.7" right="0.7" top="0.75" bottom="0.75" header="0.3" footer="0.3"/>
  <pageSetup paperSize="9" scale="6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85" zoomScaleNormal="85" workbookViewId="0">
      <selection activeCell="D13" sqref="D12:D13"/>
    </sheetView>
  </sheetViews>
  <sheetFormatPr defaultColWidth="9.140625" defaultRowHeight="12.75"/>
  <cols>
    <col min="1" max="1" width="11.85546875" style="447" bestFit="1" customWidth="1"/>
    <col min="2" max="2" width="70.7109375" style="447" customWidth="1"/>
    <col min="3" max="3" width="19.28515625" style="447" bestFit="1" customWidth="1"/>
    <col min="4" max="4" width="15.7109375" style="447" customWidth="1"/>
    <col min="5" max="5" width="18.85546875" style="447" bestFit="1" customWidth="1"/>
    <col min="6" max="6" width="15.85546875" style="447" customWidth="1"/>
    <col min="7" max="7" width="20" style="447" customWidth="1"/>
    <col min="8" max="8" width="17.42578125" style="447" customWidth="1"/>
    <col min="9" max="16384" width="9.140625" style="447"/>
  </cols>
  <sheetData>
    <row r="1" spans="1:8" ht="13.5">
      <c r="A1" s="437" t="s">
        <v>30</v>
      </c>
      <c r="B1" s="3" t="str">
        <f>'Info '!C2</f>
        <v>JSC "Liberty Bank"</v>
      </c>
    </row>
    <row r="2" spans="1:8" ht="13.5">
      <c r="A2" s="438" t="s">
        <v>31</v>
      </c>
      <c r="B2" s="517">
        <f>'1. key ratios '!B2</f>
        <v>44469</v>
      </c>
    </row>
    <row r="3" spans="1:8">
      <c r="A3" s="439" t="s">
        <v>543</v>
      </c>
    </row>
    <row r="5" spans="1:8" ht="15" customHeight="1">
      <c r="A5" s="704" t="s">
        <v>544</v>
      </c>
      <c r="B5" s="705"/>
      <c r="C5" s="710" t="s">
        <v>545</v>
      </c>
      <c r="D5" s="711"/>
      <c r="E5" s="711"/>
      <c r="F5" s="711"/>
      <c r="G5" s="711"/>
      <c r="H5" s="712"/>
    </row>
    <row r="6" spans="1:8">
      <c r="A6" s="706"/>
      <c r="B6" s="707"/>
      <c r="C6" s="713"/>
      <c r="D6" s="714"/>
      <c r="E6" s="714"/>
      <c r="F6" s="714"/>
      <c r="G6" s="714"/>
      <c r="H6" s="715"/>
    </row>
    <row r="7" spans="1:8">
      <c r="A7" s="708"/>
      <c r="B7" s="709"/>
      <c r="C7" s="471" t="s">
        <v>546</v>
      </c>
      <c r="D7" s="471" t="s">
        <v>547</v>
      </c>
      <c r="E7" s="471" t="s">
        <v>548</v>
      </c>
      <c r="F7" s="471" t="s">
        <v>549</v>
      </c>
      <c r="G7" s="471" t="s">
        <v>550</v>
      </c>
      <c r="H7" s="471" t="s">
        <v>108</v>
      </c>
    </row>
    <row r="8" spans="1:8">
      <c r="A8" s="441">
        <v>1</v>
      </c>
      <c r="B8" s="440" t="s">
        <v>95</v>
      </c>
      <c r="C8" s="620">
        <v>59522898.630555995</v>
      </c>
      <c r="D8" s="620">
        <v>65814784.497318588</v>
      </c>
      <c r="E8" s="620">
        <v>118302436.47105052</v>
      </c>
      <c r="F8" s="620">
        <v>60143373.099999994</v>
      </c>
      <c r="G8" s="620">
        <v>5921452.9299999997</v>
      </c>
      <c r="H8" s="620">
        <f>SUM(C8:G8)</f>
        <v>309704945.62892514</v>
      </c>
    </row>
    <row r="9" spans="1:8">
      <c r="A9" s="441">
        <v>2</v>
      </c>
      <c r="B9" s="440" t="s">
        <v>96</v>
      </c>
      <c r="C9" s="620">
        <v>0</v>
      </c>
      <c r="D9" s="620">
        <v>0</v>
      </c>
      <c r="E9" s="620">
        <v>0</v>
      </c>
      <c r="F9" s="620">
        <v>0</v>
      </c>
      <c r="G9" s="620">
        <v>0</v>
      </c>
      <c r="H9" s="620">
        <f t="shared" ref="H9:H21" si="0">SUM(C9:G9)</f>
        <v>0</v>
      </c>
    </row>
    <row r="10" spans="1:8">
      <c r="A10" s="441">
        <v>3</v>
      </c>
      <c r="B10" s="440" t="s">
        <v>268</v>
      </c>
      <c r="C10" s="620">
        <v>0</v>
      </c>
      <c r="D10" s="620">
        <v>0</v>
      </c>
      <c r="E10" s="620">
        <v>0</v>
      </c>
      <c r="F10" s="620">
        <v>0</v>
      </c>
      <c r="G10" s="620">
        <v>0</v>
      </c>
      <c r="H10" s="620">
        <f t="shared" si="0"/>
        <v>0</v>
      </c>
    </row>
    <row r="11" spans="1:8">
      <c r="A11" s="441">
        <v>4</v>
      </c>
      <c r="B11" s="440" t="s">
        <v>97</v>
      </c>
      <c r="C11" s="620">
        <v>0</v>
      </c>
      <c r="D11" s="620">
        <v>0</v>
      </c>
      <c r="E11" s="620">
        <v>0</v>
      </c>
      <c r="F11" s="620">
        <v>625358.4</v>
      </c>
      <c r="G11" s="620">
        <v>0</v>
      </c>
      <c r="H11" s="620">
        <f t="shared" si="0"/>
        <v>625358.4</v>
      </c>
    </row>
    <row r="12" spans="1:8">
      <c r="A12" s="441">
        <v>5</v>
      </c>
      <c r="B12" s="440" t="s">
        <v>98</v>
      </c>
      <c r="C12" s="620">
        <v>0</v>
      </c>
      <c r="D12" s="620">
        <v>0</v>
      </c>
      <c r="E12" s="620">
        <v>0</v>
      </c>
      <c r="F12" s="620">
        <v>773890.53999999992</v>
      </c>
      <c r="G12" s="620">
        <v>0</v>
      </c>
      <c r="H12" s="620">
        <f t="shared" si="0"/>
        <v>773890.53999999992</v>
      </c>
    </row>
    <row r="13" spans="1:8">
      <c r="A13" s="441">
        <v>6</v>
      </c>
      <c r="B13" s="440" t="s">
        <v>99</v>
      </c>
      <c r="C13" s="620">
        <v>236847690.62844411</v>
      </c>
      <c r="D13" s="620">
        <v>2521596.23</v>
      </c>
      <c r="E13" s="620">
        <v>0</v>
      </c>
      <c r="F13" s="620">
        <v>0</v>
      </c>
      <c r="G13" s="620">
        <v>0</v>
      </c>
      <c r="H13" s="620">
        <f t="shared" si="0"/>
        <v>239369286.85844409</v>
      </c>
    </row>
    <row r="14" spans="1:8">
      <c r="A14" s="441">
        <v>7</v>
      </c>
      <c r="B14" s="440" t="s">
        <v>100</v>
      </c>
      <c r="C14" s="620">
        <v>67858.123000000051</v>
      </c>
      <c r="D14" s="620">
        <v>148725987.35086888</v>
      </c>
      <c r="E14" s="620">
        <v>61338068.060266837</v>
      </c>
      <c r="F14" s="620">
        <v>136597548.56150743</v>
      </c>
      <c r="G14" s="620">
        <v>2089.1529999999998</v>
      </c>
      <c r="H14" s="620">
        <f t="shared" si="0"/>
        <v>346731551.24864316</v>
      </c>
    </row>
    <row r="15" spans="1:8">
      <c r="A15" s="441">
        <v>8</v>
      </c>
      <c r="B15" s="440" t="s">
        <v>101</v>
      </c>
      <c r="C15" s="620">
        <v>2138605.7629937655</v>
      </c>
      <c r="D15" s="620">
        <v>186028880.97991958</v>
      </c>
      <c r="E15" s="620">
        <v>634047270.31330967</v>
      </c>
      <c r="F15" s="620">
        <v>203788439.28850651</v>
      </c>
      <c r="G15" s="620">
        <v>0</v>
      </c>
      <c r="H15" s="620">
        <f t="shared" si="0"/>
        <v>1026003196.3447295</v>
      </c>
    </row>
    <row r="16" spans="1:8">
      <c r="A16" s="441">
        <v>9</v>
      </c>
      <c r="B16" s="440" t="s">
        <v>102</v>
      </c>
      <c r="C16" s="620">
        <v>3798.8040000000001</v>
      </c>
      <c r="D16" s="620">
        <v>6595731.4896528246</v>
      </c>
      <c r="E16" s="620">
        <v>95506521.735645667</v>
      </c>
      <c r="F16" s="620">
        <v>161263208.47267091</v>
      </c>
      <c r="G16" s="620">
        <v>0</v>
      </c>
      <c r="H16" s="620">
        <f t="shared" si="0"/>
        <v>263369260.5019694</v>
      </c>
    </row>
    <row r="17" spans="1:8">
      <c r="A17" s="441">
        <v>10</v>
      </c>
      <c r="B17" s="475" t="s">
        <v>562</v>
      </c>
      <c r="C17" s="620">
        <v>603635.9429999995</v>
      </c>
      <c r="D17" s="620">
        <v>1548175.5819999992</v>
      </c>
      <c r="E17" s="620">
        <v>3496919.4039999982</v>
      </c>
      <c r="F17" s="620">
        <v>2521213.1469999999</v>
      </c>
      <c r="G17" s="620">
        <v>0</v>
      </c>
      <c r="H17" s="620">
        <f t="shared" si="0"/>
        <v>8169944.0759999966</v>
      </c>
    </row>
    <row r="18" spans="1:8">
      <c r="A18" s="441">
        <v>11</v>
      </c>
      <c r="B18" s="440" t="s">
        <v>104</v>
      </c>
      <c r="C18" s="620">
        <v>1729869.7279999943</v>
      </c>
      <c r="D18" s="620">
        <v>83600895.348004907</v>
      </c>
      <c r="E18" s="620">
        <v>106151832.13123928</v>
      </c>
      <c r="F18" s="620">
        <v>26405665.735313639</v>
      </c>
      <c r="G18" s="620">
        <v>2066880</v>
      </c>
      <c r="H18" s="620">
        <f t="shared" si="0"/>
        <v>219955142.94255781</v>
      </c>
    </row>
    <row r="19" spans="1:8">
      <c r="A19" s="441">
        <v>12</v>
      </c>
      <c r="B19" s="440" t="s">
        <v>105</v>
      </c>
      <c r="C19" s="620">
        <v>0</v>
      </c>
      <c r="D19" s="620">
        <v>0</v>
      </c>
      <c r="E19" s="620">
        <v>0</v>
      </c>
      <c r="F19" s="620">
        <v>0</v>
      </c>
      <c r="G19" s="620">
        <v>0</v>
      </c>
      <c r="H19" s="620">
        <f t="shared" si="0"/>
        <v>0</v>
      </c>
    </row>
    <row r="20" spans="1:8">
      <c r="A20" s="441">
        <v>13</v>
      </c>
      <c r="B20" s="440" t="s">
        <v>246</v>
      </c>
      <c r="C20" s="620">
        <v>0</v>
      </c>
      <c r="D20" s="620">
        <v>0</v>
      </c>
      <c r="E20" s="620">
        <v>0</v>
      </c>
      <c r="F20" s="620">
        <v>0</v>
      </c>
      <c r="G20" s="620">
        <v>0</v>
      </c>
      <c r="H20" s="620">
        <f t="shared" si="0"/>
        <v>0</v>
      </c>
    </row>
    <row r="21" spans="1:8">
      <c r="A21" s="441">
        <v>14</v>
      </c>
      <c r="B21" s="440" t="s">
        <v>107</v>
      </c>
      <c r="C21" s="620">
        <v>278811720.45699996</v>
      </c>
      <c r="D21" s="620">
        <v>1624183.4010000005</v>
      </c>
      <c r="E21" s="620">
        <v>64177.77</v>
      </c>
      <c r="F21" s="620">
        <v>1168453.773</v>
      </c>
      <c r="G21" s="620">
        <v>149353465.62399983</v>
      </c>
      <c r="H21" s="620">
        <f t="shared" si="0"/>
        <v>431022001.0249998</v>
      </c>
    </row>
    <row r="22" spans="1:8">
      <c r="A22" s="442">
        <v>15</v>
      </c>
      <c r="B22" s="449" t="s">
        <v>108</v>
      </c>
      <c r="C22" s="620">
        <f>+SUM(C8:C16)+SUM(C18:C21)</f>
        <v>579122442.13399386</v>
      </c>
      <c r="D22" s="620">
        <f t="shared" ref="D22:G22" si="1">+SUM(D8:D16)+SUM(D18:D21)</f>
        <v>494912059.29676473</v>
      </c>
      <c r="E22" s="620">
        <f t="shared" si="1"/>
        <v>1015410306.481512</v>
      </c>
      <c r="F22" s="620">
        <f t="shared" si="1"/>
        <v>590765937.8709985</v>
      </c>
      <c r="G22" s="620">
        <f t="shared" si="1"/>
        <v>157343887.70699984</v>
      </c>
      <c r="H22" s="620">
        <f>+SUM(H8:H16)+SUM(H18:H21)</f>
        <v>2837554633.4902687</v>
      </c>
    </row>
    <row r="26" spans="1:8" ht="38.25">
      <c r="B26" s="476" t="s">
        <v>691</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scale="4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topLeftCell="B1" zoomScale="85" zoomScaleNormal="85" workbookViewId="0">
      <selection activeCell="D13" sqref="D12:D13"/>
    </sheetView>
  </sheetViews>
  <sheetFormatPr defaultColWidth="9.140625" defaultRowHeight="12.75"/>
  <cols>
    <col min="1" max="1" width="11.85546875" style="477" bestFit="1" customWidth="1"/>
    <col min="2" max="2" width="85.42578125" style="447" customWidth="1"/>
    <col min="3" max="3" width="22.42578125" style="447" customWidth="1"/>
    <col min="4" max="4" width="23.5703125" style="447" customWidth="1"/>
    <col min="5" max="8" width="22.140625" style="447" customWidth="1"/>
    <col min="9" max="9" width="31.5703125" style="447" customWidth="1"/>
    <col min="10" max="16384" width="9.140625" style="447"/>
  </cols>
  <sheetData>
    <row r="1" spans="1:9" ht="13.5">
      <c r="A1" s="437" t="s">
        <v>30</v>
      </c>
      <c r="B1" s="3" t="str">
        <f>'Info '!C2</f>
        <v>JSC "Liberty Bank"</v>
      </c>
    </row>
    <row r="2" spans="1:9" ht="13.5">
      <c r="A2" s="438" t="s">
        <v>31</v>
      </c>
      <c r="B2" s="517">
        <f>'1. key ratios '!B2</f>
        <v>44469</v>
      </c>
    </row>
    <row r="3" spans="1:9">
      <c r="A3" s="439" t="s">
        <v>551</v>
      </c>
    </row>
    <row r="4" spans="1:9">
      <c r="C4" s="478" t="s">
        <v>0</v>
      </c>
      <c r="D4" s="478" t="s">
        <v>1</v>
      </c>
      <c r="E4" s="478" t="s">
        <v>2</v>
      </c>
      <c r="F4" s="478" t="s">
        <v>3</v>
      </c>
      <c r="G4" s="478" t="s">
        <v>4</v>
      </c>
      <c r="H4" s="478" t="s">
        <v>5</v>
      </c>
      <c r="I4" s="478" t="s">
        <v>8</v>
      </c>
    </row>
    <row r="5" spans="1:9" ht="44.25" customHeight="1">
      <c r="A5" s="704" t="s">
        <v>552</v>
      </c>
      <c r="B5" s="705"/>
      <c r="C5" s="718" t="s">
        <v>553</v>
      </c>
      <c r="D5" s="718"/>
      <c r="E5" s="718" t="s">
        <v>554</v>
      </c>
      <c r="F5" s="718" t="s">
        <v>555</v>
      </c>
      <c r="G5" s="716" t="s">
        <v>556</v>
      </c>
      <c r="H5" s="716" t="s">
        <v>557</v>
      </c>
      <c r="I5" s="479" t="s">
        <v>558</v>
      </c>
    </row>
    <row r="6" spans="1:9" ht="60" customHeight="1">
      <c r="A6" s="708"/>
      <c r="B6" s="709"/>
      <c r="C6" s="467" t="s">
        <v>559</v>
      </c>
      <c r="D6" s="467" t="s">
        <v>560</v>
      </c>
      <c r="E6" s="718"/>
      <c r="F6" s="718"/>
      <c r="G6" s="717"/>
      <c r="H6" s="717"/>
      <c r="I6" s="479" t="s">
        <v>561</v>
      </c>
    </row>
    <row r="7" spans="1:9">
      <c r="A7" s="445">
        <v>1</v>
      </c>
      <c r="B7" s="440" t="s">
        <v>95</v>
      </c>
      <c r="C7" s="619">
        <v>0</v>
      </c>
      <c r="D7" s="619">
        <v>309704945.6605559</v>
      </c>
      <c r="E7" s="619">
        <v>0</v>
      </c>
      <c r="F7" s="619">
        <v>0</v>
      </c>
      <c r="G7" s="619">
        <v>0</v>
      </c>
      <c r="H7" s="619">
        <v>0</v>
      </c>
      <c r="I7" s="444">
        <f t="shared" ref="I7:I23" si="0">C7+D7-E7-F7-G7</f>
        <v>309704945.6605559</v>
      </c>
    </row>
    <row r="8" spans="1:9">
      <c r="A8" s="445">
        <v>2</v>
      </c>
      <c r="B8" s="440" t="s">
        <v>96</v>
      </c>
      <c r="C8" s="619">
        <v>0</v>
      </c>
      <c r="D8" s="619">
        <v>0</v>
      </c>
      <c r="E8" s="619">
        <v>0</v>
      </c>
      <c r="F8" s="619">
        <v>0</v>
      </c>
      <c r="G8" s="619">
        <v>0</v>
      </c>
      <c r="H8" s="619">
        <v>0</v>
      </c>
      <c r="I8" s="444">
        <f t="shared" si="0"/>
        <v>0</v>
      </c>
    </row>
    <row r="9" spans="1:9">
      <c r="A9" s="445">
        <v>3</v>
      </c>
      <c r="B9" s="440" t="s">
        <v>268</v>
      </c>
      <c r="C9" s="619">
        <v>0</v>
      </c>
      <c r="D9" s="619">
        <v>0</v>
      </c>
      <c r="E9" s="619">
        <v>0</v>
      </c>
      <c r="F9" s="619">
        <v>0</v>
      </c>
      <c r="G9" s="619">
        <v>0</v>
      </c>
      <c r="H9" s="619">
        <v>0</v>
      </c>
      <c r="I9" s="444">
        <f t="shared" si="0"/>
        <v>0</v>
      </c>
    </row>
    <row r="10" spans="1:9">
      <c r="A10" s="445">
        <v>4</v>
      </c>
      <c r="B10" s="440" t="s">
        <v>97</v>
      </c>
      <c r="C10" s="619">
        <v>0</v>
      </c>
      <c r="D10" s="619">
        <v>625358.4</v>
      </c>
      <c r="E10" s="619">
        <v>0</v>
      </c>
      <c r="F10" s="619">
        <v>0</v>
      </c>
      <c r="G10" s="619">
        <v>0</v>
      </c>
      <c r="H10" s="619">
        <v>0</v>
      </c>
      <c r="I10" s="444">
        <f t="shared" si="0"/>
        <v>625358.4</v>
      </c>
    </row>
    <row r="11" spans="1:9">
      <c r="A11" s="445">
        <v>5</v>
      </c>
      <c r="B11" s="440" t="s">
        <v>98</v>
      </c>
      <c r="C11" s="619">
        <v>0</v>
      </c>
      <c r="D11" s="619">
        <v>773890.53999999992</v>
      </c>
      <c r="E11" s="619">
        <v>0</v>
      </c>
      <c r="F11" s="619">
        <v>0</v>
      </c>
      <c r="G11" s="619">
        <v>0</v>
      </c>
      <c r="H11" s="619">
        <v>0</v>
      </c>
      <c r="I11" s="444">
        <f t="shared" si="0"/>
        <v>773890.53999999992</v>
      </c>
    </row>
    <row r="12" spans="1:9">
      <c r="A12" s="445">
        <v>6</v>
      </c>
      <c r="B12" s="440" t="s">
        <v>99</v>
      </c>
      <c r="C12" s="619">
        <v>0</v>
      </c>
      <c r="D12" s="619">
        <v>239369286.85844406</v>
      </c>
      <c r="E12" s="619">
        <v>0</v>
      </c>
      <c r="F12" s="619">
        <v>0</v>
      </c>
      <c r="G12" s="619">
        <v>0</v>
      </c>
      <c r="H12" s="619">
        <v>0</v>
      </c>
      <c r="I12" s="444">
        <f t="shared" si="0"/>
        <v>239369286.85844406</v>
      </c>
    </row>
    <row r="13" spans="1:9">
      <c r="A13" s="445">
        <v>7</v>
      </c>
      <c r="B13" s="440" t="s">
        <v>100</v>
      </c>
      <c r="C13" s="619">
        <v>21743660.289999966</v>
      </c>
      <c r="D13" s="619">
        <v>336212197.8586632</v>
      </c>
      <c r="E13" s="619">
        <v>11224306.90001999</v>
      </c>
      <c r="F13" s="619">
        <v>5443108.1983912531</v>
      </c>
      <c r="G13" s="619">
        <v>0</v>
      </c>
      <c r="H13" s="619">
        <v>0</v>
      </c>
      <c r="I13" s="444">
        <f t="shared" si="0"/>
        <v>341288443.0502519</v>
      </c>
    </row>
    <row r="14" spans="1:9">
      <c r="A14" s="445">
        <v>8</v>
      </c>
      <c r="B14" s="440" t="s">
        <v>101</v>
      </c>
      <c r="C14" s="619">
        <v>95214952.782856703</v>
      </c>
      <c r="D14" s="619">
        <v>1007729829.5971205</v>
      </c>
      <c r="E14" s="619">
        <v>76941586.03526175</v>
      </c>
      <c r="F14" s="619">
        <v>18590005.641059857</v>
      </c>
      <c r="G14" s="619">
        <v>0</v>
      </c>
      <c r="H14" s="619">
        <v>242870.94517600018</v>
      </c>
      <c r="I14" s="444">
        <f t="shared" si="0"/>
        <v>1007413190.7036556</v>
      </c>
    </row>
    <row r="15" spans="1:9">
      <c r="A15" s="445">
        <v>9</v>
      </c>
      <c r="B15" s="440" t="s">
        <v>102</v>
      </c>
      <c r="C15" s="619">
        <v>19125652.577142876</v>
      </c>
      <c r="D15" s="619">
        <v>253167406.14570475</v>
      </c>
      <c r="E15" s="619">
        <v>8923798.2208781671</v>
      </c>
      <c r="F15" s="619">
        <v>4549089.2654835396</v>
      </c>
      <c r="G15" s="619">
        <v>0</v>
      </c>
      <c r="H15" s="619">
        <v>0</v>
      </c>
      <c r="I15" s="444">
        <f t="shared" si="0"/>
        <v>258820171.23648596</v>
      </c>
    </row>
    <row r="16" spans="1:9">
      <c r="A16" s="445">
        <v>10</v>
      </c>
      <c r="B16" s="475" t="s">
        <v>562</v>
      </c>
      <c r="C16" s="619">
        <v>69052568.289999932</v>
      </c>
      <c r="D16" s="619">
        <v>1648375.8399999996</v>
      </c>
      <c r="E16" s="619">
        <v>62531000.053999826</v>
      </c>
      <c r="F16" s="619">
        <v>31026.044199999986</v>
      </c>
      <c r="G16" s="619">
        <v>0</v>
      </c>
      <c r="H16" s="619">
        <v>46989.70517600001</v>
      </c>
      <c r="I16" s="444">
        <f t="shared" si="0"/>
        <v>8138918.031800109</v>
      </c>
    </row>
    <row r="17" spans="1:9">
      <c r="A17" s="445">
        <v>11</v>
      </c>
      <c r="B17" s="440" t="s">
        <v>104</v>
      </c>
      <c r="C17" s="619">
        <v>54529.440000000002</v>
      </c>
      <c r="D17" s="619">
        <v>219949251.33155906</v>
      </c>
      <c r="E17" s="619">
        <v>48637.828999999998</v>
      </c>
      <c r="F17" s="619">
        <v>4296326.756666244</v>
      </c>
      <c r="G17" s="619">
        <v>0</v>
      </c>
      <c r="H17" s="619">
        <v>1910.97</v>
      </c>
      <c r="I17" s="444">
        <f t="shared" si="0"/>
        <v>215658816.18589282</v>
      </c>
    </row>
    <row r="18" spans="1:9">
      <c r="A18" s="445">
        <v>12</v>
      </c>
      <c r="B18" s="440" t="s">
        <v>105</v>
      </c>
      <c r="C18" s="619">
        <v>0</v>
      </c>
      <c r="D18" s="619">
        <v>0</v>
      </c>
      <c r="E18" s="619">
        <v>0</v>
      </c>
      <c r="F18" s="619">
        <v>0</v>
      </c>
      <c r="G18" s="619">
        <v>0</v>
      </c>
      <c r="H18" s="619">
        <v>0</v>
      </c>
      <c r="I18" s="444">
        <f t="shared" si="0"/>
        <v>0</v>
      </c>
    </row>
    <row r="19" spans="1:9">
      <c r="A19" s="445">
        <v>13</v>
      </c>
      <c r="B19" s="440" t="s">
        <v>246</v>
      </c>
      <c r="C19" s="619">
        <v>0</v>
      </c>
      <c r="D19" s="619">
        <v>0</v>
      </c>
      <c r="E19" s="619">
        <v>0</v>
      </c>
      <c r="F19" s="619">
        <v>0</v>
      </c>
      <c r="G19" s="619">
        <v>0</v>
      </c>
      <c r="H19" s="619">
        <v>0</v>
      </c>
      <c r="I19" s="444">
        <f t="shared" si="0"/>
        <v>0</v>
      </c>
    </row>
    <row r="20" spans="1:9">
      <c r="A20" s="445">
        <v>14</v>
      </c>
      <c r="B20" s="440" t="s">
        <v>107</v>
      </c>
      <c r="C20" s="619">
        <v>8206244.2620000001</v>
      </c>
      <c r="D20" s="619">
        <v>516322129.486</v>
      </c>
      <c r="E20" s="619">
        <v>8061788.2079999996</v>
      </c>
      <c r="F20" s="619">
        <v>0</v>
      </c>
      <c r="G20" s="619">
        <v>0</v>
      </c>
      <c r="H20" s="619">
        <v>0</v>
      </c>
      <c r="I20" s="444">
        <f t="shared" si="0"/>
        <v>516466585.54000002</v>
      </c>
    </row>
    <row r="21" spans="1:9" s="480" customFormat="1">
      <c r="A21" s="446">
        <v>15</v>
      </c>
      <c r="B21" s="449" t="s">
        <v>108</v>
      </c>
      <c r="C21" s="620">
        <f>SUM(C7:C15)+SUM(C17:C20)</f>
        <v>144345039.35199952</v>
      </c>
      <c r="D21" s="620">
        <f t="shared" ref="D21:H21" si="1">SUM(D7:D15)+SUM(D17:D20)</f>
        <v>2883854295.8780479</v>
      </c>
      <c r="E21" s="620">
        <f t="shared" si="1"/>
        <v>105200117.19315991</v>
      </c>
      <c r="F21" s="620">
        <f t="shared" si="1"/>
        <v>32878529.861600894</v>
      </c>
      <c r="G21" s="620">
        <f t="shared" si="1"/>
        <v>0</v>
      </c>
      <c r="H21" s="620">
        <f t="shared" si="1"/>
        <v>244781.91517600018</v>
      </c>
      <c r="I21" s="622">
        <f t="shared" si="0"/>
        <v>2890120688.1752863</v>
      </c>
    </row>
    <row r="22" spans="1:9">
      <c r="A22" s="481">
        <v>16</v>
      </c>
      <c r="B22" s="482" t="s">
        <v>563</v>
      </c>
      <c r="C22" s="619">
        <v>135161858.59999955</v>
      </c>
      <c r="D22" s="619">
        <v>1782364281.8570476</v>
      </c>
      <c r="E22" s="619">
        <v>96161392.495159909</v>
      </c>
      <c r="F22" s="619">
        <v>32737885.464200892</v>
      </c>
      <c r="G22" s="619">
        <v>0</v>
      </c>
      <c r="H22" s="619">
        <v>244781.91517600018</v>
      </c>
      <c r="I22" s="621">
        <f t="shared" si="0"/>
        <v>1788626862.4976861</v>
      </c>
    </row>
    <row r="23" spans="1:9">
      <c r="A23" s="481">
        <v>17</v>
      </c>
      <c r="B23" s="482" t="s">
        <v>564</v>
      </c>
      <c r="C23" s="619">
        <v>0</v>
      </c>
      <c r="D23" s="619">
        <v>238944681.21000004</v>
      </c>
      <c r="E23" s="619">
        <v>0</v>
      </c>
      <c r="F23" s="619">
        <v>0</v>
      </c>
      <c r="G23" s="619">
        <v>0</v>
      </c>
      <c r="H23" s="619">
        <v>0</v>
      </c>
      <c r="I23" s="621">
        <f t="shared" si="0"/>
        <v>238944681.21000004</v>
      </c>
    </row>
    <row r="26" spans="1:9" ht="38.25">
      <c r="B26" s="476" t="s">
        <v>691</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scale="3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85" zoomScaleNormal="85" workbookViewId="0">
      <selection activeCell="D13" sqref="D12:D13"/>
    </sheetView>
  </sheetViews>
  <sheetFormatPr defaultColWidth="9.140625" defaultRowHeight="12.75"/>
  <cols>
    <col min="1" max="1" width="11" style="447" bestFit="1" customWidth="1"/>
    <col min="2" max="2" width="73.140625" style="447" customWidth="1"/>
    <col min="3" max="8" width="22" style="447" customWidth="1"/>
    <col min="9" max="9" width="31.7109375" style="447" customWidth="1"/>
    <col min="10" max="16384" width="9.140625" style="447"/>
  </cols>
  <sheetData>
    <row r="1" spans="1:9" ht="13.5">
      <c r="A1" s="437" t="s">
        <v>30</v>
      </c>
      <c r="B1" s="3" t="str">
        <f>'Info '!C2</f>
        <v>JSC "Liberty Bank"</v>
      </c>
    </row>
    <row r="2" spans="1:9" ht="13.5">
      <c r="A2" s="438" t="s">
        <v>31</v>
      </c>
      <c r="B2" s="517">
        <f>'1. key ratios '!B2</f>
        <v>44469</v>
      </c>
    </row>
    <row r="3" spans="1:9">
      <c r="A3" s="439" t="s">
        <v>565</v>
      </c>
    </row>
    <row r="4" spans="1:9">
      <c r="C4" s="478" t="s">
        <v>0</v>
      </c>
      <c r="D4" s="478" t="s">
        <v>1</v>
      </c>
      <c r="E4" s="478" t="s">
        <v>2</v>
      </c>
      <c r="F4" s="478" t="s">
        <v>3</v>
      </c>
      <c r="G4" s="478" t="s">
        <v>4</v>
      </c>
      <c r="H4" s="478" t="s">
        <v>5</v>
      </c>
      <c r="I4" s="478" t="s">
        <v>8</v>
      </c>
    </row>
    <row r="5" spans="1:9" ht="46.5" customHeight="1">
      <c r="A5" s="704" t="s">
        <v>706</v>
      </c>
      <c r="B5" s="705"/>
      <c r="C5" s="718" t="s">
        <v>553</v>
      </c>
      <c r="D5" s="718"/>
      <c r="E5" s="718" t="s">
        <v>554</v>
      </c>
      <c r="F5" s="718" t="s">
        <v>555</v>
      </c>
      <c r="G5" s="716" t="s">
        <v>556</v>
      </c>
      <c r="H5" s="716" t="s">
        <v>557</v>
      </c>
      <c r="I5" s="479" t="s">
        <v>558</v>
      </c>
    </row>
    <row r="6" spans="1:9" ht="75" customHeight="1">
      <c r="A6" s="708"/>
      <c r="B6" s="709"/>
      <c r="C6" s="467" t="s">
        <v>559</v>
      </c>
      <c r="D6" s="467" t="s">
        <v>560</v>
      </c>
      <c r="E6" s="718"/>
      <c r="F6" s="718"/>
      <c r="G6" s="717"/>
      <c r="H6" s="717"/>
      <c r="I6" s="479" t="s">
        <v>561</v>
      </c>
    </row>
    <row r="7" spans="1:9">
      <c r="A7" s="443">
        <v>1</v>
      </c>
      <c r="B7" s="448" t="s">
        <v>696</v>
      </c>
      <c r="C7" s="633">
        <v>21213598.317410972</v>
      </c>
      <c r="D7" s="633">
        <v>905885976.33826423</v>
      </c>
      <c r="E7" s="633">
        <v>18444151.465741787</v>
      </c>
      <c r="F7" s="633">
        <v>11595959.470840644</v>
      </c>
      <c r="G7" s="633"/>
      <c r="H7" s="633">
        <v>0</v>
      </c>
      <c r="I7" s="641">
        <f>C7+D7-E7-F7-G7</f>
        <v>897059463.71909273</v>
      </c>
    </row>
    <row r="8" spans="1:9">
      <c r="A8" s="443">
        <v>2</v>
      </c>
      <c r="B8" s="448" t="s">
        <v>566</v>
      </c>
      <c r="C8" s="633">
        <v>0</v>
      </c>
      <c r="D8" s="633">
        <v>280920360.93936807</v>
      </c>
      <c r="E8" s="633">
        <v>0</v>
      </c>
      <c r="F8" s="633">
        <v>827186.03304077999</v>
      </c>
      <c r="G8" s="633"/>
      <c r="H8" s="633">
        <v>0</v>
      </c>
      <c r="I8" s="641">
        <f>C8+D8-E8-F8-G8</f>
        <v>280093174.90632731</v>
      </c>
    </row>
    <row r="9" spans="1:9">
      <c r="A9" s="443">
        <v>3</v>
      </c>
      <c r="B9" s="448" t="s">
        <v>567</v>
      </c>
      <c r="C9" s="633">
        <v>0</v>
      </c>
      <c r="D9" s="633">
        <v>59741356.630127974</v>
      </c>
      <c r="E9" s="633">
        <v>0</v>
      </c>
      <c r="F9" s="633">
        <v>1193453.63914648</v>
      </c>
      <c r="G9" s="633"/>
      <c r="H9" s="633">
        <v>0</v>
      </c>
      <c r="I9" s="641">
        <f t="shared" ref="I9:I34" si="0">C9+D9-E9-F9-G9</f>
        <v>58547902.990981497</v>
      </c>
    </row>
    <row r="10" spans="1:9">
      <c r="A10" s="443">
        <v>4</v>
      </c>
      <c r="B10" s="448" t="s">
        <v>697</v>
      </c>
      <c r="C10" s="633">
        <v>3795687.713436</v>
      </c>
      <c r="D10" s="633">
        <v>43777712.585493006</v>
      </c>
      <c r="E10" s="633">
        <v>2271083.2309032003</v>
      </c>
      <c r="F10" s="633">
        <v>644027.35005224007</v>
      </c>
      <c r="G10" s="633"/>
      <c r="H10" s="633">
        <v>0</v>
      </c>
      <c r="I10" s="641">
        <f t="shared" si="0"/>
        <v>44658289.717973568</v>
      </c>
    </row>
    <row r="11" spans="1:9">
      <c r="A11" s="443">
        <v>5</v>
      </c>
      <c r="B11" s="448" t="s">
        <v>568</v>
      </c>
      <c r="C11" s="633">
        <v>2789484.6703900001</v>
      </c>
      <c r="D11" s="633">
        <v>60260401.055685997</v>
      </c>
      <c r="E11" s="633">
        <v>4420271.3737889007</v>
      </c>
      <c r="F11" s="633">
        <v>483208.02745938016</v>
      </c>
      <c r="G11" s="633"/>
      <c r="H11" s="633">
        <v>0</v>
      </c>
      <c r="I11" s="641">
        <f t="shared" si="0"/>
        <v>58146406.324827716</v>
      </c>
    </row>
    <row r="12" spans="1:9">
      <c r="A12" s="443">
        <v>6</v>
      </c>
      <c r="B12" s="448" t="s">
        <v>569</v>
      </c>
      <c r="C12" s="633">
        <v>10428.549999999999</v>
      </c>
      <c r="D12" s="633">
        <v>512691.02817999996</v>
      </c>
      <c r="E12" s="633">
        <v>10428.549999999999</v>
      </c>
      <c r="F12" s="633">
        <v>10137.4568206</v>
      </c>
      <c r="G12" s="633"/>
      <c r="H12" s="633">
        <v>0</v>
      </c>
      <c r="I12" s="641">
        <f t="shared" si="0"/>
        <v>502553.57135939994</v>
      </c>
    </row>
    <row r="13" spans="1:9">
      <c r="A13" s="443">
        <v>7</v>
      </c>
      <c r="B13" s="448" t="s">
        <v>570</v>
      </c>
      <c r="C13" s="633">
        <v>107412.92</v>
      </c>
      <c r="D13" s="633">
        <v>5743100.0429210002</v>
      </c>
      <c r="E13" s="633">
        <v>44510.744999999995</v>
      </c>
      <c r="F13" s="633">
        <v>113913.38505377999</v>
      </c>
      <c r="G13" s="633"/>
      <c r="H13" s="633">
        <v>0</v>
      </c>
      <c r="I13" s="641">
        <f t="shared" si="0"/>
        <v>5692088.83286722</v>
      </c>
    </row>
    <row r="14" spans="1:9">
      <c r="A14" s="443">
        <v>8</v>
      </c>
      <c r="B14" s="448" t="s">
        <v>571</v>
      </c>
      <c r="C14" s="633">
        <v>48233.48</v>
      </c>
      <c r="D14" s="633">
        <v>1747766.8959270001</v>
      </c>
      <c r="E14" s="633">
        <v>52911.506999999998</v>
      </c>
      <c r="F14" s="633">
        <v>32626.38599812</v>
      </c>
      <c r="G14" s="633"/>
      <c r="H14" s="633">
        <v>0</v>
      </c>
      <c r="I14" s="641">
        <f t="shared" si="0"/>
        <v>1710462.48292888</v>
      </c>
    </row>
    <row r="15" spans="1:9">
      <c r="A15" s="443">
        <v>9</v>
      </c>
      <c r="B15" s="448" t="s">
        <v>572</v>
      </c>
      <c r="C15" s="633">
        <v>122362.13</v>
      </c>
      <c r="D15" s="633">
        <v>3594540.9302219995</v>
      </c>
      <c r="E15" s="633">
        <v>114032.36499999999</v>
      </c>
      <c r="F15" s="633">
        <v>71757.02399999999</v>
      </c>
      <c r="G15" s="633"/>
      <c r="H15" s="633">
        <v>0</v>
      </c>
      <c r="I15" s="641">
        <f t="shared" si="0"/>
        <v>3531113.6712219995</v>
      </c>
    </row>
    <row r="16" spans="1:9">
      <c r="A16" s="443">
        <v>10</v>
      </c>
      <c r="B16" s="448" t="s">
        <v>573</v>
      </c>
      <c r="C16" s="633">
        <v>13295.539999999999</v>
      </c>
      <c r="D16" s="633">
        <v>1280208.917411</v>
      </c>
      <c r="E16" s="633">
        <v>12178.528999999999</v>
      </c>
      <c r="F16" s="633">
        <v>25510.474399999999</v>
      </c>
      <c r="G16" s="633"/>
      <c r="H16" s="633">
        <v>0</v>
      </c>
      <c r="I16" s="641">
        <f t="shared" si="0"/>
        <v>1255815.454011</v>
      </c>
    </row>
    <row r="17" spans="1:10">
      <c r="A17" s="443">
        <v>11</v>
      </c>
      <c r="B17" s="448" t="s">
        <v>574</v>
      </c>
      <c r="C17" s="633">
        <v>46894.429999999993</v>
      </c>
      <c r="D17" s="633">
        <v>437920.6</v>
      </c>
      <c r="E17" s="633">
        <v>28287.958000000002</v>
      </c>
      <c r="F17" s="633">
        <v>8263.3032000000003</v>
      </c>
      <c r="G17" s="633"/>
      <c r="H17" s="633">
        <v>3653.49</v>
      </c>
      <c r="I17" s="641">
        <f t="shared" si="0"/>
        <v>448263.76879999996</v>
      </c>
    </row>
    <row r="18" spans="1:10">
      <c r="A18" s="443">
        <v>12</v>
      </c>
      <c r="B18" s="448" t="s">
        <v>575</v>
      </c>
      <c r="C18" s="633">
        <v>7344554.0458979961</v>
      </c>
      <c r="D18" s="633">
        <v>82641747.216821983</v>
      </c>
      <c r="E18" s="633">
        <v>4495485.4439815981</v>
      </c>
      <c r="F18" s="633">
        <v>1568253.5320384202</v>
      </c>
      <c r="G18" s="633"/>
      <c r="H18" s="633">
        <v>0</v>
      </c>
      <c r="I18" s="641">
        <f t="shared" si="0"/>
        <v>83922562.286699951</v>
      </c>
    </row>
    <row r="19" spans="1:10">
      <c r="A19" s="443">
        <v>13</v>
      </c>
      <c r="B19" s="448" t="s">
        <v>576</v>
      </c>
      <c r="C19" s="633">
        <v>1095103.982996</v>
      </c>
      <c r="D19" s="633">
        <v>34341576.179722004</v>
      </c>
      <c r="E19" s="633">
        <v>480783.46289880003</v>
      </c>
      <c r="F19" s="633">
        <v>676311.27807568002</v>
      </c>
      <c r="G19" s="633"/>
      <c r="H19" s="633">
        <v>0</v>
      </c>
      <c r="I19" s="641">
        <f t="shared" si="0"/>
        <v>34279585.421743527</v>
      </c>
    </row>
    <row r="20" spans="1:10">
      <c r="A20" s="443">
        <v>14</v>
      </c>
      <c r="B20" s="448" t="s">
        <v>577</v>
      </c>
      <c r="C20" s="633">
        <v>7040152.27807</v>
      </c>
      <c r="D20" s="633">
        <v>55110477.508974008</v>
      </c>
      <c r="E20" s="633">
        <v>4230910.2924268004</v>
      </c>
      <c r="F20" s="633">
        <v>670349.12757911999</v>
      </c>
      <c r="G20" s="633"/>
      <c r="H20" s="633">
        <v>0</v>
      </c>
      <c r="I20" s="641">
        <f t="shared" si="0"/>
        <v>57249370.367038086</v>
      </c>
    </row>
    <row r="21" spans="1:10">
      <c r="A21" s="443">
        <v>15</v>
      </c>
      <c r="B21" s="448" t="s">
        <v>578</v>
      </c>
      <c r="C21" s="633">
        <v>1333634.7222489996</v>
      </c>
      <c r="D21" s="633">
        <v>7367253.5596999982</v>
      </c>
      <c r="E21" s="633">
        <v>664412.84748639993</v>
      </c>
      <c r="F21" s="633">
        <v>119039.29823524001</v>
      </c>
      <c r="G21" s="633"/>
      <c r="H21" s="633">
        <v>0</v>
      </c>
      <c r="I21" s="641">
        <f t="shared" si="0"/>
        <v>7917436.1362273581</v>
      </c>
    </row>
    <row r="22" spans="1:10">
      <c r="A22" s="443">
        <v>16</v>
      </c>
      <c r="B22" s="448" t="s">
        <v>579</v>
      </c>
      <c r="C22" s="633">
        <v>0</v>
      </c>
      <c r="D22" s="633">
        <v>14753855.530808</v>
      </c>
      <c r="E22" s="633">
        <v>0</v>
      </c>
      <c r="F22" s="633">
        <v>294311.09527087997</v>
      </c>
      <c r="G22" s="633"/>
      <c r="H22" s="633">
        <v>0</v>
      </c>
      <c r="I22" s="641">
        <f t="shared" si="0"/>
        <v>14459544.43553712</v>
      </c>
    </row>
    <row r="23" spans="1:10">
      <c r="A23" s="443">
        <v>17</v>
      </c>
      <c r="B23" s="448" t="s">
        <v>700</v>
      </c>
      <c r="C23" s="633">
        <v>0</v>
      </c>
      <c r="D23" s="633">
        <v>3402794.6328199999</v>
      </c>
      <c r="E23" s="633">
        <v>0</v>
      </c>
      <c r="F23" s="633">
        <v>68048.919456400006</v>
      </c>
      <c r="G23" s="633"/>
      <c r="H23" s="633">
        <v>0</v>
      </c>
      <c r="I23" s="641">
        <f t="shared" si="0"/>
        <v>3334745.7133636</v>
      </c>
    </row>
    <row r="24" spans="1:10">
      <c r="A24" s="443">
        <v>18</v>
      </c>
      <c r="B24" s="448" t="s">
        <v>580</v>
      </c>
      <c r="C24" s="633">
        <v>0</v>
      </c>
      <c r="D24" s="633">
        <v>46378208.480737999</v>
      </c>
      <c r="E24" s="633">
        <v>0</v>
      </c>
      <c r="F24" s="633">
        <v>923549.09326260001</v>
      </c>
      <c r="G24" s="633"/>
      <c r="H24" s="633">
        <v>0</v>
      </c>
      <c r="I24" s="641">
        <f t="shared" si="0"/>
        <v>45454659.387475401</v>
      </c>
    </row>
    <row r="25" spans="1:10">
      <c r="A25" s="443">
        <v>19</v>
      </c>
      <c r="B25" s="448" t="s">
        <v>581</v>
      </c>
      <c r="C25" s="633">
        <v>365729.61442800006</v>
      </c>
      <c r="D25" s="633">
        <v>293853.40008500003</v>
      </c>
      <c r="E25" s="633">
        <v>193360.40721400004</v>
      </c>
      <c r="F25" s="633">
        <v>5851.1283939799996</v>
      </c>
      <c r="G25" s="633"/>
      <c r="H25" s="633">
        <v>0</v>
      </c>
      <c r="I25" s="641">
        <f t="shared" si="0"/>
        <v>460371.47890502017</v>
      </c>
    </row>
    <row r="26" spans="1:10">
      <c r="A26" s="443">
        <v>20</v>
      </c>
      <c r="B26" s="448" t="s">
        <v>699</v>
      </c>
      <c r="C26" s="633">
        <v>18533860.398777999</v>
      </c>
      <c r="D26" s="633">
        <v>3623583.0789530003</v>
      </c>
      <c r="E26" s="633">
        <v>5560965.6256333999</v>
      </c>
      <c r="F26" s="633">
        <v>71843.19260486</v>
      </c>
      <c r="G26" s="633"/>
      <c r="H26" s="633">
        <v>0</v>
      </c>
      <c r="I26" s="641">
        <f t="shared" si="0"/>
        <v>16524634.65949274</v>
      </c>
      <c r="J26" s="450"/>
    </row>
    <row r="27" spans="1:10">
      <c r="A27" s="443">
        <v>21</v>
      </c>
      <c r="B27" s="448" t="s">
        <v>582</v>
      </c>
      <c r="C27" s="633">
        <v>19890.759999999998</v>
      </c>
      <c r="D27" s="633">
        <v>12209519.680306001</v>
      </c>
      <c r="E27" s="633">
        <v>5967.2280000000001</v>
      </c>
      <c r="F27" s="633">
        <v>241584.09703199999</v>
      </c>
      <c r="G27" s="633"/>
      <c r="H27" s="633">
        <v>0</v>
      </c>
      <c r="I27" s="641">
        <f t="shared" si="0"/>
        <v>11981859.115274001</v>
      </c>
      <c r="J27" s="450"/>
    </row>
    <row r="28" spans="1:10">
      <c r="A28" s="443">
        <v>22</v>
      </c>
      <c r="B28" s="448" t="s">
        <v>583</v>
      </c>
      <c r="C28" s="633">
        <v>0</v>
      </c>
      <c r="D28" s="633">
        <v>1991079.6093869999</v>
      </c>
      <c r="E28" s="633">
        <v>0</v>
      </c>
      <c r="F28" s="633">
        <v>39615.538187759994</v>
      </c>
      <c r="G28" s="633"/>
      <c r="H28" s="633">
        <v>0</v>
      </c>
      <c r="I28" s="641">
        <f t="shared" si="0"/>
        <v>1951464.0711992399</v>
      </c>
      <c r="J28" s="450"/>
    </row>
    <row r="29" spans="1:10">
      <c r="A29" s="443">
        <v>23</v>
      </c>
      <c r="B29" s="448" t="s">
        <v>584</v>
      </c>
      <c r="C29" s="633">
        <v>10504006.032444006</v>
      </c>
      <c r="D29" s="633">
        <v>66617593.302811958</v>
      </c>
      <c r="E29" s="633">
        <v>6036329.9720640043</v>
      </c>
      <c r="F29" s="633">
        <v>1153543.0754529396</v>
      </c>
      <c r="G29" s="633"/>
      <c r="H29" s="633">
        <v>0</v>
      </c>
      <c r="I29" s="641">
        <f t="shared" si="0"/>
        <v>69931726.287739024</v>
      </c>
      <c r="J29" s="450"/>
    </row>
    <row r="30" spans="1:10">
      <c r="A30" s="443">
        <v>24</v>
      </c>
      <c r="B30" s="448" t="s">
        <v>698</v>
      </c>
      <c r="C30" s="633">
        <v>11737712.494293991</v>
      </c>
      <c r="D30" s="633">
        <v>208981677.37579715</v>
      </c>
      <c r="E30" s="633">
        <v>9251845.9254297968</v>
      </c>
      <c r="F30" s="633">
        <v>3769731.8740419</v>
      </c>
      <c r="G30" s="633"/>
      <c r="H30" s="633">
        <v>11390.25</v>
      </c>
      <c r="I30" s="641">
        <f t="shared" si="0"/>
        <v>207697812.07061946</v>
      </c>
      <c r="J30" s="450"/>
    </row>
    <row r="31" spans="1:10">
      <c r="A31" s="443">
        <v>25</v>
      </c>
      <c r="B31" s="448" t="s">
        <v>585</v>
      </c>
      <c r="C31" s="633">
        <v>568409.9300000004</v>
      </c>
      <c r="D31" s="633">
        <v>5759187.1065811226</v>
      </c>
      <c r="E31" s="633">
        <v>498669.61056000035</v>
      </c>
      <c r="F31" s="633">
        <v>111571.10444946239</v>
      </c>
      <c r="G31" s="633"/>
      <c r="H31" s="633">
        <v>0</v>
      </c>
      <c r="I31" s="641">
        <f t="shared" si="0"/>
        <v>5717356.3215716612</v>
      </c>
      <c r="J31" s="450"/>
    </row>
    <row r="32" spans="1:10">
      <c r="A32" s="443">
        <v>26</v>
      </c>
      <c r="B32" s="448" t="s">
        <v>695</v>
      </c>
      <c r="C32" s="633">
        <v>48471406.589605585</v>
      </c>
      <c r="D32" s="633">
        <v>424064071.7489413</v>
      </c>
      <c r="E32" s="633">
        <v>39346474.853886455</v>
      </c>
      <c r="F32" s="633">
        <v>8018255.0500869937</v>
      </c>
      <c r="G32" s="633"/>
      <c r="H32" s="633">
        <v>229738.17517599999</v>
      </c>
      <c r="I32" s="641">
        <f t="shared" si="0"/>
        <v>425170748.43457341</v>
      </c>
      <c r="J32" s="450"/>
    </row>
    <row r="33" spans="1:10">
      <c r="A33" s="443">
        <v>27</v>
      </c>
      <c r="B33" s="443" t="s">
        <v>586</v>
      </c>
      <c r="C33" s="633">
        <v>9183180.7519999668</v>
      </c>
      <c r="D33" s="633">
        <v>552415781.5020014</v>
      </c>
      <c r="E33" s="633">
        <v>9037055.7991447747</v>
      </c>
      <c r="F33" s="633">
        <v>140629.9074206315</v>
      </c>
      <c r="G33" s="633">
        <v>0</v>
      </c>
      <c r="H33" s="633">
        <v>0</v>
      </c>
      <c r="I33" s="641">
        <f t="shared" si="0"/>
        <v>552421276.547436</v>
      </c>
      <c r="J33" s="450"/>
    </row>
    <row r="34" spans="1:10">
      <c r="A34" s="443">
        <v>28</v>
      </c>
      <c r="B34" s="449" t="s">
        <v>108</v>
      </c>
      <c r="C34" s="634">
        <f>SUM(C7:C33)</f>
        <v>144345039.35199952</v>
      </c>
      <c r="D34" s="634">
        <f t="shared" ref="D34:H34" si="1">SUM(D7:D33)</f>
        <v>2883854295.8780479</v>
      </c>
      <c r="E34" s="634">
        <f t="shared" si="1"/>
        <v>105200117.19315991</v>
      </c>
      <c r="F34" s="634">
        <f t="shared" si="1"/>
        <v>32878529.861600894</v>
      </c>
      <c r="G34" s="634">
        <f t="shared" si="1"/>
        <v>0</v>
      </c>
      <c r="H34" s="634">
        <f t="shared" si="1"/>
        <v>244781.91517599998</v>
      </c>
      <c r="I34" s="642">
        <f t="shared" si="0"/>
        <v>2890120688.1752863</v>
      </c>
      <c r="J34" s="450"/>
    </row>
    <row r="35" spans="1:10">
      <c r="A35" s="450"/>
      <c r="B35" s="450"/>
      <c r="C35" s="450"/>
      <c r="D35" s="450"/>
      <c r="E35" s="450"/>
      <c r="F35" s="450"/>
      <c r="G35" s="450"/>
      <c r="H35" s="450"/>
      <c r="I35" s="450"/>
      <c r="J35" s="450"/>
    </row>
    <row r="36" spans="1:10">
      <c r="A36" s="450"/>
      <c r="B36" s="483"/>
      <c r="C36" s="450"/>
      <c r="D36" s="450"/>
      <c r="E36" s="450"/>
      <c r="F36" s="450"/>
      <c r="G36" s="450"/>
      <c r="H36" s="450"/>
      <c r="I36" s="450"/>
      <c r="J36" s="450"/>
    </row>
    <row r="37" spans="1:10">
      <c r="A37" s="450"/>
      <c r="B37" s="450"/>
      <c r="C37" s="450"/>
      <c r="D37" s="450"/>
      <c r="E37" s="450"/>
      <c r="F37" s="450"/>
      <c r="G37" s="450"/>
      <c r="H37" s="450"/>
      <c r="I37" s="450"/>
      <c r="J37" s="450"/>
    </row>
    <row r="38" spans="1:10">
      <c r="A38" s="450"/>
      <c r="B38" s="450"/>
      <c r="C38" s="450"/>
      <c r="D38" s="450"/>
      <c r="E38" s="450"/>
      <c r="F38" s="450"/>
      <c r="G38" s="450"/>
      <c r="H38" s="450"/>
      <c r="I38" s="450"/>
      <c r="J38" s="450"/>
    </row>
    <row r="39" spans="1:10">
      <c r="A39" s="450"/>
      <c r="B39" s="450"/>
      <c r="C39" s="450"/>
      <c r="D39" s="450"/>
      <c r="E39" s="450"/>
      <c r="F39" s="450"/>
      <c r="G39" s="450"/>
      <c r="H39" s="450"/>
      <c r="I39" s="450"/>
      <c r="J39" s="450"/>
    </row>
    <row r="40" spans="1:10">
      <c r="A40" s="450"/>
      <c r="B40" s="450"/>
      <c r="C40" s="450"/>
      <c r="D40" s="450"/>
      <c r="E40" s="450"/>
      <c r="F40" s="450"/>
      <c r="G40" s="450"/>
      <c r="H40" s="450"/>
      <c r="I40" s="450"/>
      <c r="J40" s="450"/>
    </row>
    <row r="41" spans="1:10">
      <c r="A41" s="450"/>
      <c r="B41" s="450"/>
      <c r="C41" s="450"/>
      <c r="D41" s="450"/>
      <c r="E41" s="450"/>
      <c r="F41" s="450"/>
      <c r="G41" s="450"/>
      <c r="H41" s="450"/>
      <c r="I41" s="450"/>
      <c r="J41" s="450"/>
    </row>
    <row r="42" spans="1:10">
      <c r="A42" s="484"/>
      <c r="B42" s="484"/>
      <c r="C42" s="450"/>
      <c r="D42" s="450"/>
      <c r="E42" s="450"/>
      <c r="F42" s="450"/>
      <c r="G42" s="450"/>
      <c r="H42" s="450"/>
      <c r="I42" s="450"/>
      <c r="J42" s="450"/>
    </row>
    <row r="43" spans="1:10">
      <c r="A43" s="484"/>
      <c r="B43" s="484"/>
      <c r="C43" s="450"/>
      <c r="D43" s="450"/>
      <c r="E43" s="450"/>
      <c r="F43" s="450"/>
      <c r="G43" s="450"/>
      <c r="H43" s="450"/>
      <c r="I43" s="450"/>
      <c r="J43" s="450"/>
    </row>
    <row r="44" spans="1:10">
      <c r="A44" s="450"/>
      <c r="B44" s="450"/>
      <c r="C44" s="450"/>
      <c r="D44" s="450"/>
      <c r="E44" s="450"/>
      <c r="F44" s="450"/>
      <c r="G44" s="450"/>
      <c r="H44" s="450"/>
      <c r="I44" s="450"/>
      <c r="J44" s="450"/>
    </row>
    <row r="45" spans="1:10">
      <c r="A45" s="450"/>
      <c r="B45" s="450"/>
      <c r="C45" s="450"/>
      <c r="D45" s="450"/>
      <c r="E45" s="450"/>
      <c r="F45" s="450"/>
      <c r="G45" s="450"/>
      <c r="H45" s="450"/>
      <c r="I45" s="450"/>
      <c r="J45" s="450"/>
    </row>
    <row r="46" spans="1:10">
      <c r="A46" s="450"/>
      <c r="B46" s="450"/>
      <c r="C46" s="450"/>
      <c r="D46" s="450"/>
      <c r="E46" s="450"/>
      <c r="F46" s="450"/>
      <c r="G46" s="450"/>
      <c r="H46" s="450"/>
      <c r="I46" s="450"/>
      <c r="J46" s="450"/>
    </row>
    <row r="47" spans="1:10">
      <c r="A47" s="450"/>
      <c r="B47" s="450"/>
      <c r="C47" s="450"/>
      <c r="D47" s="450"/>
      <c r="E47" s="450"/>
      <c r="F47" s="450"/>
      <c r="G47" s="450"/>
      <c r="H47" s="450"/>
      <c r="I47" s="450"/>
      <c r="J47" s="450"/>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zoomScaleSheetLayoutView="85" workbookViewId="0">
      <selection activeCell="D13" sqref="D12:D13"/>
    </sheetView>
  </sheetViews>
  <sheetFormatPr defaultColWidth="9.140625" defaultRowHeight="12.75"/>
  <cols>
    <col min="1" max="1" width="11.85546875" style="447" bestFit="1" customWidth="1"/>
    <col min="2" max="2" width="78.7109375" style="447" customWidth="1"/>
    <col min="3" max="4" width="35.5703125" style="447" customWidth="1"/>
    <col min="5" max="16384" width="9.140625" style="447"/>
  </cols>
  <sheetData>
    <row r="1" spans="1:4" ht="13.5">
      <c r="A1" s="437" t="s">
        <v>30</v>
      </c>
      <c r="B1" s="3" t="str">
        <f>'Info '!C2</f>
        <v>JSC "Liberty Bank"</v>
      </c>
    </row>
    <row r="2" spans="1:4" ht="13.5">
      <c r="A2" s="438" t="s">
        <v>31</v>
      </c>
      <c r="B2" s="517">
        <f>'1. key ratios '!B2</f>
        <v>44469</v>
      </c>
    </row>
    <row r="3" spans="1:4">
      <c r="A3" s="439" t="s">
        <v>587</v>
      </c>
    </row>
    <row r="5" spans="1:4" ht="25.5">
      <c r="A5" s="719" t="s">
        <v>588</v>
      </c>
      <c r="B5" s="719"/>
      <c r="C5" s="471" t="s">
        <v>589</v>
      </c>
      <c r="D5" s="471" t="s">
        <v>590</v>
      </c>
    </row>
    <row r="6" spans="1:4">
      <c r="A6" s="451">
        <v>1</v>
      </c>
      <c r="B6" s="452" t="s">
        <v>591</v>
      </c>
      <c r="C6" s="633">
        <v>120481657.87999904</v>
      </c>
      <c r="D6" s="633"/>
    </row>
    <row r="7" spans="1:4">
      <c r="A7" s="453">
        <v>2</v>
      </c>
      <c r="B7" s="452" t="s">
        <v>592</v>
      </c>
      <c r="C7" s="633">
        <f>SUM(C8:C11)</f>
        <v>21844557.142302297</v>
      </c>
      <c r="D7" s="633">
        <f>SUM(D8:D11)</f>
        <v>0</v>
      </c>
    </row>
    <row r="8" spans="1:4">
      <c r="A8" s="454">
        <v>2.1</v>
      </c>
      <c r="B8" s="455" t="s">
        <v>703</v>
      </c>
      <c r="C8" s="633">
        <v>10534710.118663535</v>
      </c>
      <c r="D8" s="633"/>
    </row>
    <row r="9" spans="1:4">
      <c r="A9" s="454">
        <v>2.2000000000000002</v>
      </c>
      <c r="B9" s="455" t="s">
        <v>701</v>
      </c>
      <c r="C9" s="633">
        <v>11309847.023638761</v>
      </c>
      <c r="D9" s="633"/>
    </row>
    <row r="10" spans="1:4">
      <c r="A10" s="454">
        <v>2.2999999999999998</v>
      </c>
      <c r="B10" s="455" t="s">
        <v>593</v>
      </c>
      <c r="C10" s="633">
        <v>0</v>
      </c>
      <c r="D10" s="633"/>
    </row>
    <row r="11" spans="1:4">
      <c r="A11" s="454">
        <v>2.4</v>
      </c>
      <c r="B11" s="455" t="s">
        <v>594</v>
      </c>
      <c r="C11" s="633">
        <v>0</v>
      </c>
      <c r="D11" s="633"/>
    </row>
    <row r="12" spans="1:4">
      <c r="A12" s="451">
        <v>3</v>
      </c>
      <c r="B12" s="452" t="s">
        <v>595</v>
      </c>
      <c r="C12" s="633">
        <f>SUM(C13:C18)</f>
        <v>13426937.040302254</v>
      </c>
      <c r="D12" s="633">
        <f>SUM(D13:D18)</f>
        <v>0</v>
      </c>
    </row>
    <row r="13" spans="1:4">
      <c r="A13" s="454">
        <v>3.1</v>
      </c>
      <c r="B13" s="455" t="s">
        <v>596</v>
      </c>
      <c r="C13" s="633">
        <v>244781.91517600001</v>
      </c>
      <c r="D13" s="633"/>
    </row>
    <row r="14" spans="1:4">
      <c r="A14" s="454">
        <v>3.2</v>
      </c>
      <c r="B14" s="455" t="s">
        <v>597</v>
      </c>
      <c r="C14" s="633">
        <v>5685818.7051092414</v>
      </c>
      <c r="D14" s="633"/>
    </row>
    <row r="15" spans="1:4">
      <c r="A15" s="454">
        <v>3.3</v>
      </c>
      <c r="B15" s="455" t="s">
        <v>692</v>
      </c>
      <c r="C15" s="633">
        <v>6253872.4778927378</v>
      </c>
      <c r="D15" s="633"/>
    </row>
    <row r="16" spans="1:4">
      <c r="A16" s="454">
        <v>3.4</v>
      </c>
      <c r="B16" s="455" t="s">
        <v>702</v>
      </c>
      <c r="C16" s="633">
        <v>584617.71034300001</v>
      </c>
      <c r="D16" s="633"/>
    </row>
    <row r="17" spans="1:4">
      <c r="A17" s="453">
        <v>3.5</v>
      </c>
      <c r="B17" s="455" t="s">
        <v>598</v>
      </c>
      <c r="C17" s="633">
        <v>657846.23178127431</v>
      </c>
      <c r="D17" s="633"/>
    </row>
    <row r="18" spans="1:4">
      <c r="A18" s="454">
        <v>3.6</v>
      </c>
      <c r="B18" s="455" t="s">
        <v>599</v>
      </c>
      <c r="C18" s="633">
        <v>0</v>
      </c>
      <c r="D18" s="633"/>
    </row>
    <row r="19" spans="1:4">
      <c r="A19" s="456">
        <v>4</v>
      </c>
      <c r="B19" s="452" t="s">
        <v>600</v>
      </c>
      <c r="C19" s="634">
        <f>C6+C7-C12</f>
        <v>128899277.9819991</v>
      </c>
      <c r="D19" s="634">
        <f>D6+D7-D12</f>
        <v>0</v>
      </c>
    </row>
  </sheetData>
  <mergeCells count="1">
    <mergeCell ref="A5:B5"/>
  </mergeCells>
  <pageMargins left="0.7" right="0.7" top="0.75" bottom="0.75" header="0.3" footer="0.3"/>
  <pageSetup scale="5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topLeftCell="B1" zoomScaleNormal="100" workbookViewId="0">
      <selection activeCell="D13" sqref="D12:D13"/>
    </sheetView>
  </sheetViews>
  <sheetFormatPr defaultColWidth="9.140625" defaultRowHeight="12.75"/>
  <cols>
    <col min="1" max="1" width="11.85546875" style="447" bestFit="1" customWidth="1"/>
    <col min="2" max="2" width="84" style="447" customWidth="1"/>
    <col min="3" max="3" width="31.5703125" style="447" customWidth="1"/>
    <col min="4" max="4" width="37" style="447" customWidth="1"/>
    <col min="5" max="16384" width="9.140625" style="447"/>
  </cols>
  <sheetData>
    <row r="1" spans="1:4" ht="13.5">
      <c r="A1" s="437" t="s">
        <v>30</v>
      </c>
      <c r="B1" s="3" t="str">
        <f>'Info '!C2</f>
        <v>JSC "Liberty Bank"</v>
      </c>
    </row>
    <row r="2" spans="1:4" ht="13.5">
      <c r="A2" s="438" t="s">
        <v>31</v>
      </c>
      <c r="B2" s="517">
        <f>'1. key ratios '!B2</f>
        <v>44469</v>
      </c>
    </row>
    <row r="3" spans="1:4">
      <c r="A3" s="439" t="s">
        <v>601</v>
      </c>
    </row>
    <row r="4" spans="1:4">
      <c r="A4" s="439"/>
    </row>
    <row r="5" spans="1:4" ht="15" customHeight="1">
      <c r="A5" s="720" t="s">
        <v>704</v>
      </c>
      <c r="B5" s="721"/>
      <c r="C5" s="710" t="s">
        <v>602</v>
      </c>
      <c r="D5" s="724" t="s">
        <v>603</v>
      </c>
    </row>
    <row r="6" spans="1:4">
      <c r="A6" s="722"/>
      <c r="B6" s="723"/>
      <c r="C6" s="713"/>
      <c r="D6" s="724"/>
    </row>
    <row r="7" spans="1:4">
      <c r="A7" s="449">
        <v>1</v>
      </c>
      <c r="B7" s="449" t="s">
        <v>591</v>
      </c>
      <c r="C7" s="633">
        <v>123370813.98261157</v>
      </c>
      <c r="D7" s="497"/>
    </row>
    <row r="8" spans="1:4">
      <c r="A8" s="443">
        <v>2</v>
      </c>
      <c r="B8" s="443" t="s">
        <v>604</v>
      </c>
      <c r="C8" s="633">
        <v>24070698.130036</v>
      </c>
      <c r="D8" s="497"/>
    </row>
    <row r="9" spans="1:4">
      <c r="A9" s="443">
        <v>3</v>
      </c>
      <c r="B9" s="457" t="s">
        <v>605</v>
      </c>
      <c r="C9" s="633">
        <v>0</v>
      </c>
      <c r="D9" s="497"/>
    </row>
    <row r="10" spans="1:4">
      <c r="A10" s="443">
        <v>4</v>
      </c>
      <c r="B10" s="443" t="s">
        <v>606</v>
      </c>
      <c r="C10" s="633">
        <f>SUM(C11:C18)</f>
        <v>12272966.38014999</v>
      </c>
      <c r="D10" s="497"/>
    </row>
    <row r="11" spans="1:4">
      <c r="A11" s="443">
        <v>5</v>
      </c>
      <c r="B11" s="458" t="s">
        <v>607</v>
      </c>
      <c r="C11" s="633">
        <v>461226.80532000004</v>
      </c>
      <c r="D11" s="497"/>
    </row>
    <row r="12" spans="1:4">
      <c r="A12" s="443">
        <v>6</v>
      </c>
      <c r="B12" s="458" t="s">
        <v>608</v>
      </c>
      <c r="C12" s="633">
        <v>36640.410000000003</v>
      </c>
      <c r="D12" s="497"/>
    </row>
    <row r="13" spans="1:4">
      <c r="A13" s="443">
        <v>7</v>
      </c>
      <c r="B13" s="458" t="s">
        <v>609</v>
      </c>
      <c r="C13" s="633">
        <v>10239961.117894992</v>
      </c>
      <c r="D13" s="497"/>
    </row>
    <row r="14" spans="1:4">
      <c r="A14" s="443">
        <v>8</v>
      </c>
      <c r="B14" s="458" t="s">
        <v>610</v>
      </c>
      <c r="C14" s="633">
        <v>15870</v>
      </c>
      <c r="D14" s="633">
        <v>15870</v>
      </c>
    </row>
    <row r="15" spans="1:4">
      <c r="A15" s="443">
        <v>9</v>
      </c>
      <c r="B15" s="458" t="s">
        <v>611</v>
      </c>
      <c r="C15" s="633"/>
      <c r="D15" s="443"/>
    </row>
    <row r="16" spans="1:4">
      <c r="A16" s="443">
        <v>10</v>
      </c>
      <c r="B16" s="458" t="s">
        <v>612</v>
      </c>
      <c r="C16" s="633">
        <v>244781.91517599858</v>
      </c>
      <c r="D16" s="497"/>
    </row>
    <row r="17" spans="1:4">
      <c r="A17" s="443">
        <v>11</v>
      </c>
      <c r="B17" s="458" t="s">
        <v>613</v>
      </c>
      <c r="C17" s="633"/>
      <c r="D17" s="443"/>
    </row>
    <row r="18" spans="1:4">
      <c r="A18" s="443">
        <v>12</v>
      </c>
      <c r="B18" s="455" t="s">
        <v>709</v>
      </c>
      <c r="C18" s="633">
        <v>1274486.1317589998</v>
      </c>
      <c r="D18" s="497"/>
    </row>
    <row r="19" spans="1:4">
      <c r="A19" s="449">
        <v>13</v>
      </c>
      <c r="B19" s="485" t="s">
        <v>600</v>
      </c>
      <c r="C19" s="658">
        <f>C7+C8+C9-C10</f>
        <v>135168545.73249757</v>
      </c>
      <c r="D19" s="498"/>
    </row>
    <row r="22" spans="1:4">
      <c r="B22" s="437"/>
    </row>
    <row r="23" spans="1:4">
      <c r="B23" s="438"/>
    </row>
    <row r="24" spans="1:4">
      <c r="B24" s="439"/>
    </row>
  </sheetData>
  <mergeCells count="3">
    <mergeCell ref="A5:B6"/>
    <mergeCell ref="C5:C6"/>
    <mergeCell ref="D5:D6"/>
  </mergeCells>
  <pageMargins left="0.7" right="0.7" top="0.75" bottom="0.75" header="0.3" footer="0.3"/>
  <pageSetup paperSize="9" scale="5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topLeftCell="B3" zoomScale="85" zoomScaleNormal="85" zoomScaleSheetLayoutView="100" workbookViewId="0">
      <selection activeCell="D13" sqref="D12:D13"/>
    </sheetView>
  </sheetViews>
  <sheetFormatPr defaultColWidth="9.140625" defaultRowHeight="12.75"/>
  <cols>
    <col min="1" max="1" width="11.85546875" style="447" bestFit="1" customWidth="1"/>
    <col min="2" max="2" width="43" style="447" customWidth="1"/>
    <col min="3" max="3" width="18" style="447" customWidth="1"/>
    <col min="4" max="4" width="21.42578125" style="447" customWidth="1"/>
    <col min="5" max="5" width="22.28515625" style="447" customWidth="1"/>
    <col min="6" max="6" width="23.42578125" style="447" customWidth="1"/>
    <col min="7" max="14" width="22.28515625" style="447" customWidth="1"/>
    <col min="15" max="15" width="23.28515625" style="447" bestFit="1" customWidth="1"/>
    <col min="16" max="16" width="21.7109375" style="447" bestFit="1" customWidth="1"/>
    <col min="17" max="19" width="19" style="447" bestFit="1" customWidth="1"/>
    <col min="20" max="20" width="16.140625" style="447" customWidth="1"/>
    <col min="21" max="21" width="21" style="447" customWidth="1"/>
    <col min="22" max="22" width="20" style="447" customWidth="1"/>
    <col min="23" max="16384" width="9.140625" style="447"/>
  </cols>
  <sheetData>
    <row r="1" spans="1:22" ht="13.5">
      <c r="A1" s="437" t="s">
        <v>30</v>
      </c>
      <c r="B1" s="3" t="str">
        <f>'Info '!C2</f>
        <v>JSC "Liberty Bank"</v>
      </c>
    </row>
    <row r="2" spans="1:22" ht="13.5">
      <c r="A2" s="438" t="s">
        <v>31</v>
      </c>
      <c r="B2" s="517">
        <f>'1. key ratios '!B2</f>
        <v>44469</v>
      </c>
      <c r="C2" s="477"/>
    </row>
    <row r="3" spans="1:22">
      <c r="A3" s="439" t="s">
        <v>614</v>
      </c>
    </row>
    <row r="5" spans="1:22" ht="15" customHeight="1">
      <c r="A5" s="710" t="s">
        <v>539</v>
      </c>
      <c r="B5" s="712"/>
      <c r="C5" s="727" t="s">
        <v>615</v>
      </c>
      <c r="D5" s="728"/>
      <c r="E5" s="728"/>
      <c r="F5" s="728"/>
      <c r="G5" s="728"/>
      <c r="H5" s="728"/>
      <c r="I5" s="728"/>
      <c r="J5" s="728"/>
      <c r="K5" s="728"/>
      <c r="L5" s="728"/>
      <c r="M5" s="728"/>
      <c r="N5" s="728"/>
      <c r="O5" s="728"/>
      <c r="P5" s="728"/>
      <c r="Q5" s="728"/>
      <c r="R5" s="728"/>
      <c r="S5" s="728"/>
      <c r="T5" s="728"/>
      <c r="U5" s="729"/>
      <c r="V5" s="486"/>
    </row>
    <row r="6" spans="1:22">
      <c r="A6" s="725"/>
      <c r="B6" s="726"/>
      <c r="C6" s="730" t="s">
        <v>108</v>
      </c>
      <c r="D6" s="732" t="s">
        <v>616</v>
      </c>
      <c r="E6" s="732"/>
      <c r="F6" s="717"/>
      <c r="G6" s="733" t="s">
        <v>617</v>
      </c>
      <c r="H6" s="734"/>
      <c r="I6" s="734"/>
      <c r="J6" s="734"/>
      <c r="K6" s="735"/>
      <c r="L6" s="473"/>
      <c r="M6" s="736" t="s">
        <v>618</v>
      </c>
      <c r="N6" s="736"/>
      <c r="O6" s="717"/>
      <c r="P6" s="717"/>
      <c r="Q6" s="717"/>
      <c r="R6" s="717"/>
      <c r="S6" s="717"/>
      <c r="T6" s="717"/>
      <c r="U6" s="717"/>
      <c r="V6" s="473"/>
    </row>
    <row r="7" spans="1:22" ht="25.5">
      <c r="A7" s="713"/>
      <c r="B7" s="715"/>
      <c r="C7" s="731"/>
      <c r="D7" s="487"/>
      <c r="E7" s="479" t="s">
        <v>619</v>
      </c>
      <c r="F7" s="479" t="s">
        <v>620</v>
      </c>
      <c r="G7" s="477"/>
      <c r="H7" s="479" t="s">
        <v>619</v>
      </c>
      <c r="I7" s="479" t="s">
        <v>621</v>
      </c>
      <c r="J7" s="479" t="s">
        <v>622</v>
      </c>
      <c r="K7" s="479" t="s">
        <v>623</v>
      </c>
      <c r="L7" s="472"/>
      <c r="M7" s="467" t="s">
        <v>624</v>
      </c>
      <c r="N7" s="479" t="s">
        <v>622</v>
      </c>
      <c r="O7" s="479" t="s">
        <v>625</v>
      </c>
      <c r="P7" s="479" t="s">
        <v>626</v>
      </c>
      <c r="Q7" s="479" t="s">
        <v>627</v>
      </c>
      <c r="R7" s="479" t="s">
        <v>628</v>
      </c>
      <c r="S7" s="479" t="s">
        <v>629</v>
      </c>
      <c r="T7" s="488" t="s">
        <v>630</v>
      </c>
      <c r="U7" s="479" t="s">
        <v>631</v>
      </c>
      <c r="V7" s="486"/>
    </row>
    <row r="8" spans="1:22">
      <c r="A8" s="489">
        <v>1</v>
      </c>
      <c r="B8" s="449" t="s">
        <v>632</v>
      </c>
      <c r="C8" s="634">
        <f>SUM(C9:C14)</f>
        <v>1887219399.225297</v>
      </c>
      <c r="D8" s="634">
        <f t="shared" ref="D8:U8" si="0">SUM(D9:D14)</f>
        <v>1648994237.6437902</v>
      </c>
      <c r="E8" s="634">
        <f t="shared" si="0"/>
        <v>18329110.10360802</v>
      </c>
      <c r="F8" s="634">
        <f t="shared" si="0"/>
        <v>751406.26685756003</v>
      </c>
      <c r="G8" s="634">
        <f t="shared" si="0"/>
        <v>103056615.84977901</v>
      </c>
      <c r="H8" s="634">
        <f t="shared" si="0"/>
        <v>3136520.9178000009</v>
      </c>
      <c r="I8" s="634">
        <f t="shared" si="0"/>
        <v>5794141.798480005</v>
      </c>
      <c r="J8" s="634">
        <f t="shared" si="0"/>
        <v>206297.72999999998</v>
      </c>
      <c r="K8" s="634">
        <f t="shared" si="0"/>
        <v>20508.129999999997</v>
      </c>
      <c r="L8" s="634">
        <f t="shared" si="0"/>
        <v>135168545.73171186</v>
      </c>
      <c r="M8" s="634">
        <f t="shared" si="0"/>
        <v>4968865.5236050002</v>
      </c>
      <c r="N8" s="634">
        <f t="shared" si="0"/>
        <v>4974127.1736880029</v>
      </c>
      <c r="O8" s="634">
        <f t="shared" si="0"/>
        <v>18250700.655465011</v>
      </c>
      <c r="P8" s="634">
        <f t="shared" si="0"/>
        <v>15044593.170640016</v>
      </c>
      <c r="Q8" s="634">
        <f t="shared" si="0"/>
        <v>10126726.784156006</v>
      </c>
      <c r="R8" s="634">
        <f t="shared" si="0"/>
        <v>25967451.578696001</v>
      </c>
      <c r="S8" s="634">
        <f t="shared" si="0"/>
        <v>0</v>
      </c>
      <c r="T8" s="634">
        <f t="shared" si="0"/>
        <v>16706.98</v>
      </c>
      <c r="U8" s="634">
        <f t="shared" si="0"/>
        <v>60246994.473518945</v>
      </c>
      <c r="V8" s="450"/>
    </row>
    <row r="9" spans="1:22">
      <c r="A9" s="443">
        <v>1.1000000000000001</v>
      </c>
      <c r="B9" s="469" t="s">
        <v>633</v>
      </c>
      <c r="C9" s="635">
        <v>0</v>
      </c>
      <c r="D9" s="633">
        <v>0</v>
      </c>
      <c r="E9" s="633">
        <v>0</v>
      </c>
      <c r="F9" s="633">
        <v>0</v>
      </c>
      <c r="G9" s="633">
        <v>0</v>
      </c>
      <c r="H9" s="633">
        <v>0</v>
      </c>
      <c r="I9" s="633">
        <v>0</v>
      </c>
      <c r="J9" s="633">
        <v>0</v>
      </c>
      <c r="K9" s="633">
        <v>0</v>
      </c>
      <c r="L9" s="633">
        <v>0</v>
      </c>
      <c r="M9" s="633">
        <v>0</v>
      </c>
      <c r="N9" s="633">
        <v>0</v>
      </c>
      <c r="O9" s="633">
        <v>0</v>
      </c>
      <c r="P9" s="633">
        <v>0</v>
      </c>
      <c r="Q9" s="633">
        <v>0</v>
      </c>
      <c r="R9" s="633">
        <v>0</v>
      </c>
      <c r="S9" s="633">
        <v>0</v>
      </c>
      <c r="T9" s="633">
        <v>0</v>
      </c>
      <c r="U9" s="633">
        <v>0</v>
      </c>
      <c r="V9" s="450"/>
    </row>
    <row r="10" spans="1:22">
      <c r="A10" s="443">
        <v>1.2</v>
      </c>
      <c r="B10" s="469" t="s">
        <v>634</v>
      </c>
      <c r="C10" s="635">
        <v>0</v>
      </c>
      <c r="D10" s="633">
        <v>0</v>
      </c>
      <c r="E10" s="633">
        <v>0</v>
      </c>
      <c r="F10" s="633">
        <v>0</v>
      </c>
      <c r="G10" s="633">
        <v>0</v>
      </c>
      <c r="H10" s="633">
        <v>0</v>
      </c>
      <c r="I10" s="633">
        <v>0</v>
      </c>
      <c r="J10" s="633">
        <v>0</v>
      </c>
      <c r="K10" s="633">
        <v>0</v>
      </c>
      <c r="L10" s="633">
        <v>0</v>
      </c>
      <c r="M10" s="633">
        <v>0</v>
      </c>
      <c r="N10" s="633">
        <v>0</v>
      </c>
      <c r="O10" s="633">
        <v>0</v>
      </c>
      <c r="P10" s="633">
        <v>0</v>
      </c>
      <c r="Q10" s="633">
        <v>0</v>
      </c>
      <c r="R10" s="633">
        <v>0</v>
      </c>
      <c r="S10" s="633">
        <v>0</v>
      </c>
      <c r="T10" s="633">
        <v>0</v>
      </c>
      <c r="U10" s="633">
        <v>0</v>
      </c>
      <c r="V10" s="450"/>
    </row>
    <row r="11" spans="1:22">
      <c r="A11" s="443">
        <v>1.3</v>
      </c>
      <c r="B11" s="469" t="s">
        <v>635</v>
      </c>
      <c r="C11" s="635">
        <v>0</v>
      </c>
      <c r="D11" s="633">
        <v>0</v>
      </c>
      <c r="E11" s="633">
        <v>0</v>
      </c>
      <c r="F11" s="633">
        <v>0</v>
      </c>
      <c r="G11" s="633">
        <v>0</v>
      </c>
      <c r="H11" s="633">
        <v>0</v>
      </c>
      <c r="I11" s="633">
        <v>0</v>
      </c>
      <c r="J11" s="633">
        <v>0</v>
      </c>
      <c r="K11" s="633">
        <v>0</v>
      </c>
      <c r="L11" s="633">
        <v>0</v>
      </c>
      <c r="M11" s="633">
        <v>0</v>
      </c>
      <c r="N11" s="633">
        <v>0</v>
      </c>
      <c r="O11" s="633">
        <v>0</v>
      </c>
      <c r="P11" s="633">
        <v>0</v>
      </c>
      <c r="Q11" s="633">
        <v>0</v>
      </c>
      <c r="R11" s="633">
        <v>0</v>
      </c>
      <c r="S11" s="633">
        <v>0</v>
      </c>
      <c r="T11" s="633">
        <v>0</v>
      </c>
      <c r="U11" s="633">
        <v>0</v>
      </c>
      <c r="V11" s="450"/>
    </row>
    <row r="12" spans="1:22">
      <c r="A12" s="443">
        <v>1.4</v>
      </c>
      <c r="B12" s="469" t="s">
        <v>636</v>
      </c>
      <c r="C12" s="635">
        <v>98767088.737264022</v>
      </c>
      <c r="D12" s="633">
        <v>98767088.737264022</v>
      </c>
      <c r="E12" s="633">
        <v>0</v>
      </c>
      <c r="F12" s="633">
        <v>0</v>
      </c>
      <c r="G12" s="633">
        <v>0</v>
      </c>
      <c r="H12" s="633">
        <v>0</v>
      </c>
      <c r="I12" s="633">
        <v>0</v>
      </c>
      <c r="J12" s="633">
        <v>0</v>
      </c>
      <c r="K12" s="633">
        <v>0</v>
      </c>
      <c r="L12" s="633">
        <v>0</v>
      </c>
      <c r="M12" s="633">
        <v>0</v>
      </c>
      <c r="N12" s="633">
        <v>0</v>
      </c>
      <c r="O12" s="633">
        <v>0</v>
      </c>
      <c r="P12" s="633">
        <v>0</v>
      </c>
      <c r="Q12" s="633">
        <v>0</v>
      </c>
      <c r="R12" s="633">
        <v>0</v>
      </c>
      <c r="S12" s="633">
        <v>0</v>
      </c>
      <c r="T12" s="633">
        <v>0</v>
      </c>
      <c r="U12" s="633">
        <v>0</v>
      </c>
      <c r="V12" s="450"/>
    </row>
    <row r="13" spans="1:22">
      <c r="A13" s="443">
        <v>1.5</v>
      </c>
      <c r="B13" s="469" t="s">
        <v>637</v>
      </c>
      <c r="C13" s="635">
        <v>371754463.45863456</v>
      </c>
      <c r="D13" s="633">
        <v>276322309.30708951</v>
      </c>
      <c r="E13" s="633">
        <v>693489.73016799986</v>
      </c>
      <c r="F13" s="633">
        <v>53988.663220560004</v>
      </c>
      <c r="G13" s="633">
        <v>62555103.924659006</v>
      </c>
      <c r="H13" s="633">
        <v>150212.36349600001</v>
      </c>
      <c r="I13" s="633">
        <v>30000</v>
      </c>
      <c r="J13" s="633">
        <v>0</v>
      </c>
      <c r="K13" s="633">
        <v>0</v>
      </c>
      <c r="L13" s="633">
        <v>32877050.226886</v>
      </c>
      <c r="M13" s="633">
        <v>933483.90888400003</v>
      </c>
      <c r="N13" s="633">
        <v>0</v>
      </c>
      <c r="O13" s="633">
        <v>713808.97742399992</v>
      </c>
      <c r="P13" s="633">
        <v>439427.08</v>
      </c>
      <c r="Q13" s="633">
        <v>20970.52</v>
      </c>
      <c r="R13" s="633">
        <v>8483.2999999999993</v>
      </c>
      <c r="S13" s="633">
        <v>0</v>
      </c>
      <c r="T13" s="633">
        <v>0</v>
      </c>
      <c r="U13" s="633">
        <v>170030.36</v>
      </c>
      <c r="V13" s="450"/>
    </row>
    <row r="14" spans="1:22">
      <c r="A14" s="443">
        <v>1.6</v>
      </c>
      <c r="B14" s="469" t="s">
        <v>638</v>
      </c>
      <c r="C14" s="635">
        <v>1416697847.0293984</v>
      </c>
      <c r="D14" s="633">
        <v>1273904839.5994368</v>
      </c>
      <c r="E14" s="633">
        <v>17635620.37344002</v>
      </c>
      <c r="F14" s="633">
        <v>697417.60363700008</v>
      </c>
      <c r="G14" s="633">
        <v>40501511.925120004</v>
      </c>
      <c r="H14" s="633">
        <v>2986308.5543040009</v>
      </c>
      <c r="I14" s="633">
        <v>5764141.798480005</v>
      </c>
      <c r="J14" s="633">
        <v>206297.72999999998</v>
      </c>
      <c r="K14" s="633">
        <v>20508.129999999997</v>
      </c>
      <c r="L14" s="633">
        <v>102291495.50482588</v>
      </c>
      <c r="M14" s="633">
        <v>4035381.6147209997</v>
      </c>
      <c r="N14" s="633">
        <v>4974127.1736880029</v>
      </c>
      <c r="O14" s="633">
        <v>17536891.678041011</v>
      </c>
      <c r="P14" s="633">
        <v>14605166.090640016</v>
      </c>
      <c r="Q14" s="633">
        <v>10105756.264156006</v>
      </c>
      <c r="R14" s="633">
        <v>25958968.278696001</v>
      </c>
      <c r="S14" s="633">
        <v>0</v>
      </c>
      <c r="T14" s="633">
        <v>16706.98</v>
      </c>
      <c r="U14" s="633">
        <v>60076964.113518946</v>
      </c>
      <c r="V14" s="450"/>
    </row>
    <row r="15" spans="1:22">
      <c r="A15" s="489">
        <v>2</v>
      </c>
      <c r="B15" s="449" t="s">
        <v>639</v>
      </c>
      <c r="C15" s="634">
        <f>SUM(C16:C21)</f>
        <v>233842165.69000003</v>
      </c>
      <c r="D15" s="634">
        <f t="shared" ref="D15:U15" si="1">SUM(D16:D21)</f>
        <v>233842165.69000003</v>
      </c>
      <c r="E15" s="634">
        <f t="shared" si="1"/>
        <v>0</v>
      </c>
      <c r="F15" s="634">
        <f t="shared" si="1"/>
        <v>0</v>
      </c>
      <c r="G15" s="634">
        <f t="shared" si="1"/>
        <v>0</v>
      </c>
      <c r="H15" s="634">
        <f t="shared" si="1"/>
        <v>0</v>
      </c>
      <c r="I15" s="634">
        <f t="shared" si="1"/>
        <v>0</v>
      </c>
      <c r="J15" s="634">
        <f t="shared" si="1"/>
        <v>0</v>
      </c>
      <c r="K15" s="634">
        <f t="shared" si="1"/>
        <v>0</v>
      </c>
      <c r="L15" s="634">
        <f t="shared" si="1"/>
        <v>0</v>
      </c>
      <c r="M15" s="634">
        <f t="shared" si="1"/>
        <v>0</v>
      </c>
      <c r="N15" s="634">
        <f t="shared" si="1"/>
        <v>0</v>
      </c>
      <c r="O15" s="634">
        <f t="shared" si="1"/>
        <v>0</v>
      </c>
      <c r="P15" s="634">
        <f t="shared" si="1"/>
        <v>0</v>
      </c>
      <c r="Q15" s="634">
        <f t="shared" si="1"/>
        <v>0</v>
      </c>
      <c r="R15" s="634">
        <f t="shared" si="1"/>
        <v>0</v>
      </c>
      <c r="S15" s="634">
        <f t="shared" si="1"/>
        <v>0</v>
      </c>
      <c r="T15" s="634">
        <f t="shared" si="1"/>
        <v>0</v>
      </c>
      <c r="U15" s="634">
        <f t="shared" si="1"/>
        <v>0</v>
      </c>
      <c r="V15" s="450"/>
    </row>
    <row r="16" spans="1:22">
      <c r="A16" s="443">
        <v>2.1</v>
      </c>
      <c r="B16" s="469" t="s">
        <v>633</v>
      </c>
      <c r="C16" s="635"/>
      <c r="D16" s="633"/>
      <c r="E16" s="633"/>
      <c r="F16" s="633"/>
      <c r="G16" s="633"/>
      <c r="H16" s="633"/>
      <c r="I16" s="633"/>
      <c r="J16" s="633"/>
      <c r="K16" s="633"/>
      <c r="L16" s="633"/>
      <c r="M16" s="633"/>
      <c r="N16" s="633"/>
      <c r="O16" s="633"/>
      <c r="P16" s="633"/>
      <c r="Q16" s="633"/>
      <c r="R16" s="633"/>
      <c r="S16" s="633"/>
      <c r="T16" s="633"/>
      <c r="U16" s="633"/>
      <c r="V16" s="450"/>
    </row>
    <row r="17" spans="1:22">
      <c r="A17" s="443">
        <v>2.2000000000000002</v>
      </c>
      <c r="B17" s="469" t="s">
        <v>634</v>
      </c>
      <c r="C17" s="635">
        <v>233842165.69000003</v>
      </c>
      <c r="D17" s="633">
        <v>233842165.69000003</v>
      </c>
      <c r="E17" s="633"/>
      <c r="F17" s="633"/>
      <c r="G17" s="633"/>
      <c r="H17" s="633"/>
      <c r="I17" s="633"/>
      <c r="J17" s="633"/>
      <c r="K17" s="633"/>
      <c r="L17" s="633"/>
      <c r="M17" s="633"/>
      <c r="N17" s="633"/>
      <c r="O17" s="633"/>
      <c r="P17" s="633"/>
      <c r="Q17" s="633"/>
      <c r="R17" s="633"/>
      <c r="S17" s="633"/>
      <c r="T17" s="633"/>
      <c r="U17" s="633"/>
      <c r="V17" s="450"/>
    </row>
    <row r="18" spans="1:22">
      <c r="A18" s="443">
        <v>2.2999999999999998</v>
      </c>
      <c r="B18" s="469" t="s">
        <v>635</v>
      </c>
      <c r="C18" s="635"/>
      <c r="D18" s="633"/>
      <c r="E18" s="633"/>
      <c r="F18" s="633"/>
      <c r="G18" s="633"/>
      <c r="H18" s="633"/>
      <c r="I18" s="633"/>
      <c r="J18" s="633"/>
      <c r="K18" s="633"/>
      <c r="L18" s="633"/>
      <c r="M18" s="633"/>
      <c r="N18" s="633"/>
      <c r="O18" s="633"/>
      <c r="P18" s="633"/>
      <c r="Q18" s="633"/>
      <c r="R18" s="633"/>
      <c r="S18" s="633"/>
      <c r="T18" s="633"/>
      <c r="U18" s="633"/>
      <c r="V18" s="450"/>
    </row>
    <row r="19" spans="1:22">
      <c r="A19" s="443">
        <v>2.4</v>
      </c>
      <c r="B19" s="469" t="s">
        <v>636</v>
      </c>
      <c r="C19" s="635"/>
      <c r="D19" s="633"/>
      <c r="E19" s="633"/>
      <c r="F19" s="633"/>
      <c r="G19" s="633"/>
      <c r="H19" s="633"/>
      <c r="I19" s="633"/>
      <c r="J19" s="633"/>
      <c r="K19" s="633"/>
      <c r="L19" s="633"/>
      <c r="M19" s="633"/>
      <c r="N19" s="633"/>
      <c r="O19" s="633"/>
      <c r="P19" s="633"/>
      <c r="Q19" s="633"/>
      <c r="R19" s="633"/>
      <c r="S19" s="633"/>
      <c r="T19" s="633"/>
      <c r="U19" s="633"/>
      <c r="V19" s="450"/>
    </row>
    <row r="20" spans="1:22">
      <c r="A20" s="443">
        <v>2.5</v>
      </c>
      <c r="B20" s="469" t="s">
        <v>637</v>
      </c>
      <c r="C20" s="635"/>
      <c r="D20" s="633"/>
      <c r="E20" s="633"/>
      <c r="F20" s="633"/>
      <c r="G20" s="633"/>
      <c r="H20" s="633"/>
      <c r="I20" s="633"/>
      <c r="J20" s="633"/>
      <c r="K20" s="633"/>
      <c r="L20" s="633"/>
      <c r="M20" s="633"/>
      <c r="N20" s="633"/>
      <c r="O20" s="633"/>
      <c r="P20" s="633"/>
      <c r="Q20" s="633"/>
      <c r="R20" s="633"/>
      <c r="S20" s="633"/>
      <c r="T20" s="633"/>
      <c r="U20" s="633"/>
      <c r="V20" s="450"/>
    </row>
    <row r="21" spans="1:22">
      <c r="A21" s="443">
        <v>2.6</v>
      </c>
      <c r="B21" s="469" t="s">
        <v>638</v>
      </c>
      <c r="C21" s="635"/>
      <c r="D21" s="633"/>
      <c r="E21" s="633"/>
      <c r="F21" s="633"/>
      <c r="G21" s="633"/>
      <c r="H21" s="633"/>
      <c r="I21" s="633"/>
      <c r="J21" s="633"/>
      <c r="K21" s="633"/>
      <c r="L21" s="633"/>
      <c r="M21" s="633"/>
      <c r="N21" s="633"/>
      <c r="O21" s="633"/>
      <c r="P21" s="633"/>
      <c r="Q21" s="633"/>
      <c r="R21" s="633"/>
      <c r="S21" s="633"/>
      <c r="T21" s="633"/>
      <c r="U21" s="633"/>
      <c r="V21" s="450"/>
    </row>
    <row r="22" spans="1:22">
      <c r="A22" s="489">
        <v>3</v>
      </c>
      <c r="B22" s="449" t="s">
        <v>694</v>
      </c>
      <c r="C22" s="634">
        <f>SUM(C23:C28)</f>
        <v>122671073.82362799</v>
      </c>
      <c r="D22" s="634">
        <f>SUM(D23:D28)</f>
        <v>13613483.805883998</v>
      </c>
      <c r="E22" s="636"/>
      <c r="F22" s="636"/>
      <c r="G22" s="634">
        <f>SUM(G23:G28)</f>
        <v>0</v>
      </c>
      <c r="H22" s="636"/>
      <c r="I22" s="636"/>
      <c r="J22" s="636"/>
      <c r="K22" s="636"/>
      <c r="L22" s="634">
        <f>SUM(L23:L28)</f>
        <v>0</v>
      </c>
      <c r="M22" s="636"/>
      <c r="N22" s="636"/>
      <c r="O22" s="636"/>
      <c r="P22" s="636"/>
      <c r="Q22" s="636"/>
      <c r="R22" s="636"/>
      <c r="S22" s="636"/>
      <c r="T22" s="636"/>
      <c r="U22" s="634">
        <f>SUM(U23:U28)</f>
        <v>0</v>
      </c>
      <c r="V22" s="450"/>
    </row>
    <row r="23" spans="1:22">
      <c r="A23" s="443">
        <v>3.1</v>
      </c>
      <c r="B23" s="469" t="s">
        <v>633</v>
      </c>
      <c r="C23" s="635">
        <v>0</v>
      </c>
      <c r="D23" s="633">
        <v>0</v>
      </c>
      <c r="E23" s="636"/>
      <c r="F23" s="636"/>
      <c r="G23" s="633"/>
      <c r="H23" s="636"/>
      <c r="I23" s="636"/>
      <c r="J23" s="636"/>
      <c r="K23" s="636"/>
      <c r="L23" s="633"/>
      <c r="M23" s="636"/>
      <c r="N23" s="636"/>
      <c r="O23" s="636"/>
      <c r="P23" s="636"/>
      <c r="Q23" s="636"/>
      <c r="R23" s="636"/>
      <c r="S23" s="636"/>
      <c r="T23" s="636"/>
      <c r="U23" s="633"/>
      <c r="V23" s="450"/>
    </row>
    <row r="24" spans="1:22">
      <c r="A24" s="443">
        <v>3.2</v>
      </c>
      <c r="B24" s="469" t="s">
        <v>634</v>
      </c>
      <c r="C24" s="635">
        <v>0</v>
      </c>
      <c r="D24" s="633">
        <v>0</v>
      </c>
      <c r="E24" s="636"/>
      <c r="F24" s="636"/>
      <c r="G24" s="633"/>
      <c r="H24" s="636"/>
      <c r="I24" s="636"/>
      <c r="J24" s="636"/>
      <c r="K24" s="636"/>
      <c r="L24" s="633"/>
      <c r="M24" s="636"/>
      <c r="N24" s="636"/>
      <c r="O24" s="636"/>
      <c r="P24" s="636"/>
      <c r="Q24" s="636"/>
      <c r="R24" s="636"/>
      <c r="S24" s="636"/>
      <c r="T24" s="636"/>
      <c r="U24" s="633"/>
      <c r="V24" s="450"/>
    </row>
    <row r="25" spans="1:22">
      <c r="A25" s="443">
        <v>3.3</v>
      </c>
      <c r="B25" s="469" t="s">
        <v>635</v>
      </c>
      <c r="C25" s="635">
        <v>5280317.5</v>
      </c>
      <c r="D25" s="633">
        <v>5280317.5</v>
      </c>
      <c r="E25" s="636"/>
      <c r="F25" s="636"/>
      <c r="G25" s="633"/>
      <c r="H25" s="636"/>
      <c r="I25" s="636"/>
      <c r="J25" s="636"/>
      <c r="K25" s="636"/>
      <c r="L25" s="633"/>
      <c r="M25" s="636"/>
      <c r="N25" s="636"/>
      <c r="O25" s="636"/>
      <c r="P25" s="636"/>
      <c r="Q25" s="636"/>
      <c r="R25" s="636"/>
      <c r="S25" s="636"/>
      <c r="T25" s="636"/>
      <c r="U25" s="633"/>
      <c r="V25" s="450"/>
    </row>
    <row r="26" spans="1:22">
      <c r="A26" s="443">
        <v>3.4</v>
      </c>
      <c r="B26" s="469" t="s">
        <v>636</v>
      </c>
      <c r="C26" s="635">
        <v>4294734.1899999995</v>
      </c>
      <c r="D26" s="633">
        <v>921054.19</v>
      </c>
      <c r="E26" s="636"/>
      <c r="F26" s="636"/>
      <c r="G26" s="633"/>
      <c r="H26" s="636"/>
      <c r="I26" s="636"/>
      <c r="J26" s="636"/>
      <c r="K26" s="636"/>
      <c r="L26" s="633"/>
      <c r="M26" s="636"/>
      <c r="N26" s="636"/>
      <c r="O26" s="636"/>
      <c r="P26" s="636"/>
      <c r="Q26" s="636"/>
      <c r="R26" s="636"/>
      <c r="S26" s="636"/>
      <c r="T26" s="636"/>
      <c r="U26" s="633"/>
      <c r="V26" s="450"/>
    </row>
    <row r="27" spans="1:22">
      <c r="A27" s="443">
        <v>3.5</v>
      </c>
      <c r="B27" s="469" t="s">
        <v>637</v>
      </c>
      <c r="C27" s="635">
        <v>56886705.117054023</v>
      </c>
      <c r="D27" s="633">
        <v>7237014.2158839991</v>
      </c>
      <c r="E27" s="636"/>
      <c r="F27" s="636"/>
      <c r="G27" s="633"/>
      <c r="H27" s="636"/>
      <c r="I27" s="636"/>
      <c r="J27" s="636"/>
      <c r="K27" s="636"/>
      <c r="L27" s="633"/>
      <c r="M27" s="636"/>
      <c r="N27" s="636"/>
      <c r="O27" s="636"/>
      <c r="P27" s="636"/>
      <c r="Q27" s="636"/>
      <c r="R27" s="636"/>
      <c r="S27" s="636"/>
      <c r="T27" s="636"/>
      <c r="U27" s="633"/>
      <c r="V27" s="450"/>
    </row>
    <row r="28" spans="1:22">
      <c r="A28" s="443">
        <v>3.6</v>
      </c>
      <c r="B28" s="469" t="s">
        <v>638</v>
      </c>
      <c r="C28" s="635">
        <v>56209317.016573973</v>
      </c>
      <c r="D28" s="633">
        <v>175097.9</v>
      </c>
      <c r="E28" s="636"/>
      <c r="F28" s="636"/>
      <c r="G28" s="633"/>
      <c r="H28" s="636"/>
      <c r="I28" s="636"/>
      <c r="J28" s="636"/>
      <c r="K28" s="636"/>
      <c r="L28" s="633"/>
      <c r="M28" s="636"/>
      <c r="N28" s="636"/>
      <c r="O28" s="636"/>
      <c r="P28" s="636"/>
      <c r="Q28" s="636"/>
      <c r="R28" s="636"/>
      <c r="S28" s="636"/>
      <c r="T28" s="636"/>
      <c r="U28" s="633"/>
      <c r="V28" s="450"/>
    </row>
  </sheetData>
  <mergeCells count="6">
    <mergeCell ref="A5:B7"/>
    <mergeCell ref="C5:U5"/>
    <mergeCell ref="C6:C7"/>
    <mergeCell ref="D6:F6"/>
    <mergeCell ref="G6:K6"/>
    <mergeCell ref="M6:U6"/>
  </mergeCells>
  <pageMargins left="0.7" right="0.7" top="0.75" bottom="0.75" header="0.3" footer="0.3"/>
  <pageSetup scale="17"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topLeftCell="I1" zoomScale="85" zoomScaleNormal="85" zoomScaleSheetLayoutView="85" workbookViewId="0">
      <selection activeCell="D13" sqref="D12:D13"/>
    </sheetView>
  </sheetViews>
  <sheetFormatPr defaultColWidth="9.140625" defaultRowHeight="12.75"/>
  <cols>
    <col min="1" max="1" width="11.85546875" style="447" bestFit="1" customWidth="1"/>
    <col min="2" max="2" width="72" style="447" customWidth="1"/>
    <col min="3" max="3" width="19.5703125" style="447" customWidth="1"/>
    <col min="4" max="4" width="21.140625" style="447" customWidth="1"/>
    <col min="5" max="5" width="17.140625" style="447" customWidth="1"/>
    <col min="6" max="6" width="22.28515625" style="447" customWidth="1"/>
    <col min="7" max="7" width="19.28515625" style="447" customWidth="1"/>
    <col min="8" max="8" width="17.140625" style="447" customWidth="1"/>
    <col min="9" max="14" width="22.28515625" style="447" customWidth="1"/>
    <col min="15" max="15" width="23" style="447" customWidth="1"/>
    <col min="16" max="16" width="21.7109375" style="447" bestFit="1" customWidth="1"/>
    <col min="17" max="19" width="19" style="447" bestFit="1" customWidth="1"/>
    <col min="20" max="20" width="14.7109375" style="447" customWidth="1"/>
    <col min="21" max="21" width="20" style="447" customWidth="1"/>
    <col min="22" max="16384" width="9.140625" style="447"/>
  </cols>
  <sheetData>
    <row r="1" spans="1:21" ht="13.5">
      <c r="A1" s="437" t="s">
        <v>30</v>
      </c>
      <c r="B1" s="3" t="str">
        <f>'Info '!C2</f>
        <v>JSC "Liberty Bank"</v>
      </c>
    </row>
    <row r="2" spans="1:21" ht="13.5">
      <c r="A2" s="438" t="s">
        <v>31</v>
      </c>
      <c r="B2" s="517">
        <f>'1. key ratios '!B2</f>
        <v>44469</v>
      </c>
      <c r="C2" s="474"/>
    </row>
    <row r="3" spans="1:21">
      <c r="A3" s="439" t="s">
        <v>641</v>
      </c>
    </row>
    <row r="5" spans="1:21" ht="13.5" customHeight="1">
      <c r="A5" s="737" t="s">
        <v>642</v>
      </c>
      <c r="B5" s="738"/>
      <c r="C5" s="746" t="s">
        <v>643</v>
      </c>
      <c r="D5" s="747"/>
      <c r="E5" s="747"/>
      <c r="F5" s="747"/>
      <c r="G5" s="747"/>
      <c r="H5" s="747"/>
      <c r="I5" s="747"/>
      <c r="J5" s="747"/>
      <c r="K5" s="747"/>
      <c r="L5" s="747"/>
      <c r="M5" s="747"/>
      <c r="N5" s="747"/>
      <c r="O5" s="747"/>
      <c r="P5" s="747"/>
      <c r="Q5" s="747"/>
      <c r="R5" s="747"/>
      <c r="S5" s="747"/>
      <c r="T5" s="748"/>
      <c r="U5" s="486"/>
    </row>
    <row r="6" spans="1:21">
      <c r="A6" s="739"/>
      <c r="B6" s="740"/>
      <c r="C6" s="730" t="s">
        <v>108</v>
      </c>
      <c r="D6" s="743" t="s">
        <v>644</v>
      </c>
      <c r="E6" s="743"/>
      <c r="F6" s="744"/>
      <c r="G6" s="745" t="s">
        <v>645</v>
      </c>
      <c r="H6" s="743"/>
      <c r="I6" s="743"/>
      <c r="J6" s="743"/>
      <c r="K6" s="744"/>
      <c r="L6" s="733" t="s">
        <v>646</v>
      </c>
      <c r="M6" s="734"/>
      <c r="N6" s="734"/>
      <c r="O6" s="734"/>
      <c r="P6" s="734"/>
      <c r="Q6" s="734"/>
      <c r="R6" s="734"/>
      <c r="S6" s="734"/>
      <c r="T6" s="735"/>
      <c r="U6" s="473"/>
    </row>
    <row r="7" spans="1:21">
      <c r="A7" s="741"/>
      <c r="B7" s="742"/>
      <c r="C7" s="731"/>
      <c r="E7" s="467" t="s">
        <v>619</v>
      </c>
      <c r="F7" s="479" t="s">
        <v>620</v>
      </c>
      <c r="H7" s="467" t="s">
        <v>619</v>
      </c>
      <c r="I7" s="479" t="s">
        <v>621</v>
      </c>
      <c r="J7" s="479" t="s">
        <v>622</v>
      </c>
      <c r="K7" s="479" t="s">
        <v>623</v>
      </c>
      <c r="L7" s="490"/>
      <c r="M7" s="467" t="s">
        <v>624</v>
      </c>
      <c r="N7" s="479" t="s">
        <v>622</v>
      </c>
      <c r="O7" s="479" t="s">
        <v>625</v>
      </c>
      <c r="P7" s="479" t="s">
        <v>626</v>
      </c>
      <c r="Q7" s="479" t="s">
        <v>627</v>
      </c>
      <c r="R7" s="479" t="s">
        <v>628</v>
      </c>
      <c r="S7" s="479" t="s">
        <v>629</v>
      </c>
      <c r="T7" s="488" t="s">
        <v>630</v>
      </c>
      <c r="U7" s="486"/>
    </row>
    <row r="8" spans="1:21">
      <c r="A8" s="490">
        <v>1</v>
      </c>
      <c r="B8" s="485" t="s">
        <v>632</v>
      </c>
      <c r="C8" s="643">
        <v>1887219399.2251651</v>
      </c>
      <c r="D8" s="633">
        <v>1648994237.6436803</v>
      </c>
      <c r="E8" s="633">
        <v>18329110.103607997</v>
      </c>
      <c r="F8" s="633">
        <v>751406.26685756037</v>
      </c>
      <c r="G8" s="633">
        <v>103056615.84977897</v>
      </c>
      <c r="H8" s="633">
        <v>3136520.9177999985</v>
      </c>
      <c r="I8" s="633">
        <v>5794141.7984800022</v>
      </c>
      <c r="J8" s="633">
        <v>206297.73</v>
      </c>
      <c r="K8" s="633">
        <v>20508.13</v>
      </c>
      <c r="L8" s="633">
        <v>135168545.73171213</v>
      </c>
      <c r="M8" s="633">
        <v>4968865.5236049993</v>
      </c>
      <c r="N8" s="633">
        <v>4974127.1736879963</v>
      </c>
      <c r="O8" s="633">
        <v>18250700.655465011</v>
      </c>
      <c r="P8" s="633">
        <v>15044593.170640003</v>
      </c>
      <c r="Q8" s="633">
        <v>10126726.784155997</v>
      </c>
      <c r="R8" s="633">
        <v>25967451.578695957</v>
      </c>
      <c r="S8" s="633">
        <v>0</v>
      </c>
      <c r="T8" s="633">
        <v>16706.98</v>
      </c>
      <c r="U8" s="450"/>
    </row>
    <row r="9" spans="1:21">
      <c r="A9" s="469">
        <v>1.1000000000000001</v>
      </c>
      <c r="B9" s="469" t="s">
        <v>647</v>
      </c>
      <c r="C9" s="635">
        <v>981425656.3701967</v>
      </c>
      <c r="D9" s="633">
        <v>828625551.3329829</v>
      </c>
      <c r="E9" s="633">
        <v>7567727.1536080008</v>
      </c>
      <c r="F9" s="633">
        <v>53622.590000000004</v>
      </c>
      <c r="G9" s="633">
        <v>90696825.071518958</v>
      </c>
      <c r="H9" s="633">
        <v>1946184.3578000001</v>
      </c>
      <c r="I9" s="633">
        <v>1304240.7684799996</v>
      </c>
      <c r="J9" s="633">
        <v>29390.15</v>
      </c>
      <c r="K9" s="633">
        <v>7936.23</v>
      </c>
      <c r="L9" s="633">
        <v>62103279.965693988</v>
      </c>
      <c r="M9" s="633">
        <v>2710593.4836050002</v>
      </c>
      <c r="N9" s="633">
        <v>676078.32368800021</v>
      </c>
      <c r="O9" s="633">
        <v>4390111.4281580001</v>
      </c>
      <c r="P9" s="633">
        <v>1870866.3140439996</v>
      </c>
      <c r="Q9" s="633">
        <v>2390683.584156001</v>
      </c>
      <c r="R9" s="633">
        <v>3790650.5116000017</v>
      </c>
      <c r="S9" s="633">
        <v>0</v>
      </c>
      <c r="T9" s="633">
        <v>16706.98</v>
      </c>
      <c r="U9" s="450"/>
    </row>
    <row r="10" spans="1:21">
      <c r="A10" s="491" t="s">
        <v>14</v>
      </c>
      <c r="B10" s="491" t="s">
        <v>648</v>
      </c>
      <c r="C10" s="644">
        <v>741076830.91078401</v>
      </c>
      <c r="D10" s="633">
        <v>597323630.20572293</v>
      </c>
      <c r="E10" s="633">
        <v>3034999.7443839996</v>
      </c>
      <c r="F10" s="633">
        <v>53622.590000000004</v>
      </c>
      <c r="G10" s="633">
        <v>87530955.191518992</v>
      </c>
      <c r="H10" s="633">
        <v>1030972.6378000001</v>
      </c>
      <c r="I10" s="633">
        <v>640519.26847999997</v>
      </c>
      <c r="J10" s="633">
        <v>29390.15</v>
      </c>
      <c r="K10" s="633">
        <v>7936.23</v>
      </c>
      <c r="L10" s="633">
        <v>56222245.513542034</v>
      </c>
      <c r="M10" s="633">
        <v>2388362.9636049997</v>
      </c>
      <c r="N10" s="633">
        <v>221456.19</v>
      </c>
      <c r="O10" s="633">
        <v>3542189.709694</v>
      </c>
      <c r="P10" s="633">
        <v>1043957.7640440002</v>
      </c>
      <c r="Q10" s="633">
        <v>1149115.304156</v>
      </c>
      <c r="R10" s="633">
        <v>2008943.0716000004</v>
      </c>
      <c r="S10" s="633">
        <v>0</v>
      </c>
      <c r="T10" s="633">
        <v>0</v>
      </c>
      <c r="U10" s="450"/>
    </row>
    <row r="11" spans="1:21">
      <c r="A11" s="459" t="s">
        <v>649</v>
      </c>
      <c r="B11" s="459" t="s">
        <v>650</v>
      </c>
      <c r="C11" s="645">
        <v>413846971.65747511</v>
      </c>
      <c r="D11" s="633">
        <v>313452964.01976097</v>
      </c>
      <c r="E11" s="633">
        <v>2035283.674384</v>
      </c>
      <c r="F11" s="633">
        <v>53622.590000000004</v>
      </c>
      <c r="G11" s="633">
        <v>73758210.970682994</v>
      </c>
      <c r="H11" s="633">
        <v>896576.63780000003</v>
      </c>
      <c r="I11" s="633">
        <v>507383.26847999997</v>
      </c>
      <c r="J11" s="633">
        <v>29390.15</v>
      </c>
      <c r="K11" s="633">
        <v>7936.23</v>
      </c>
      <c r="L11" s="633">
        <v>26635796.667031009</v>
      </c>
      <c r="M11" s="633">
        <v>1825051.2175330003</v>
      </c>
      <c r="N11" s="633">
        <v>103822.78</v>
      </c>
      <c r="O11" s="633">
        <v>842423.38837200007</v>
      </c>
      <c r="P11" s="633">
        <v>627202.22</v>
      </c>
      <c r="Q11" s="633">
        <v>1059272.074156</v>
      </c>
      <c r="R11" s="633">
        <v>1769403.4446040003</v>
      </c>
      <c r="S11" s="633">
        <v>0</v>
      </c>
      <c r="T11" s="633">
        <v>0</v>
      </c>
      <c r="U11" s="450"/>
    </row>
    <row r="12" spans="1:21">
      <c r="A12" s="459" t="s">
        <v>651</v>
      </c>
      <c r="B12" s="459" t="s">
        <v>652</v>
      </c>
      <c r="C12" s="645">
        <v>142184566.884027</v>
      </c>
      <c r="D12" s="633">
        <v>131475376.857261</v>
      </c>
      <c r="E12" s="633">
        <v>422898.01</v>
      </c>
      <c r="F12" s="633">
        <v>0</v>
      </c>
      <c r="G12" s="633">
        <v>8393271.2576780003</v>
      </c>
      <c r="H12" s="633">
        <v>134396</v>
      </c>
      <c r="I12" s="633">
        <v>111888.43</v>
      </c>
      <c r="J12" s="633">
        <v>0</v>
      </c>
      <c r="K12" s="633">
        <v>0</v>
      </c>
      <c r="L12" s="633">
        <v>2315918.7690879996</v>
      </c>
      <c r="M12" s="633">
        <v>176578.64510000002</v>
      </c>
      <c r="N12" s="633">
        <v>0</v>
      </c>
      <c r="O12" s="633">
        <v>383967.34619999997</v>
      </c>
      <c r="P12" s="633">
        <v>234131.93404400002</v>
      </c>
      <c r="Q12" s="633">
        <v>80000</v>
      </c>
      <c r="R12" s="633">
        <v>13305.25</v>
      </c>
      <c r="S12" s="633">
        <v>0</v>
      </c>
      <c r="T12" s="633">
        <v>0</v>
      </c>
      <c r="U12" s="450"/>
    </row>
    <row r="13" spans="1:21">
      <c r="A13" s="459" t="s">
        <v>653</v>
      </c>
      <c r="B13" s="459" t="s">
        <v>654</v>
      </c>
      <c r="C13" s="645">
        <v>72982497.852152973</v>
      </c>
      <c r="D13" s="633">
        <v>44782867.805553995</v>
      </c>
      <c r="E13" s="633">
        <v>567388.26</v>
      </c>
      <c r="F13" s="633">
        <v>0</v>
      </c>
      <c r="G13" s="633">
        <v>4472060.2908939999</v>
      </c>
      <c r="H13" s="633">
        <v>0</v>
      </c>
      <c r="I13" s="633">
        <v>21247.57</v>
      </c>
      <c r="J13" s="633">
        <v>0</v>
      </c>
      <c r="K13" s="633">
        <v>0</v>
      </c>
      <c r="L13" s="633">
        <v>23727569.755705003</v>
      </c>
      <c r="M13" s="633">
        <v>346571.31097200001</v>
      </c>
      <c r="N13" s="633">
        <v>0</v>
      </c>
      <c r="O13" s="633">
        <v>0</v>
      </c>
      <c r="P13" s="633">
        <v>0</v>
      </c>
      <c r="Q13" s="633">
        <v>0</v>
      </c>
      <c r="R13" s="633">
        <v>20000</v>
      </c>
      <c r="S13" s="633">
        <v>0</v>
      </c>
      <c r="T13" s="633">
        <v>0</v>
      </c>
      <c r="U13" s="450"/>
    </row>
    <row r="14" spans="1:21">
      <c r="A14" s="459" t="s">
        <v>655</v>
      </c>
      <c r="B14" s="459" t="s">
        <v>656</v>
      </c>
      <c r="C14" s="645">
        <v>112062794.51712903</v>
      </c>
      <c r="D14" s="633">
        <v>107612421.523147</v>
      </c>
      <c r="E14" s="633">
        <v>9429.7999999999993</v>
      </c>
      <c r="F14" s="633">
        <v>0</v>
      </c>
      <c r="G14" s="633">
        <v>907412.67226400017</v>
      </c>
      <c r="H14" s="633">
        <v>0</v>
      </c>
      <c r="I14" s="633">
        <v>0</v>
      </c>
      <c r="J14" s="633">
        <v>0</v>
      </c>
      <c r="K14" s="633">
        <v>0</v>
      </c>
      <c r="L14" s="633">
        <v>3542960.3217179994</v>
      </c>
      <c r="M14" s="633">
        <v>40161.79</v>
      </c>
      <c r="N14" s="633">
        <v>117633.41</v>
      </c>
      <c r="O14" s="633">
        <v>2315798.9751220001</v>
      </c>
      <c r="P14" s="633">
        <v>182623.61</v>
      </c>
      <c r="Q14" s="633">
        <v>9843.23</v>
      </c>
      <c r="R14" s="633">
        <v>206234.37699600001</v>
      </c>
      <c r="S14" s="633">
        <v>0</v>
      </c>
      <c r="T14" s="633">
        <v>0</v>
      </c>
      <c r="U14" s="450"/>
    </row>
    <row r="15" spans="1:21">
      <c r="A15" s="460">
        <v>1.2</v>
      </c>
      <c r="B15" s="460" t="s">
        <v>657</v>
      </c>
      <c r="C15" s="646">
        <v>50645531.203624211</v>
      </c>
      <c r="D15" s="633">
        <v>16535417.537459664</v>
      </c>
      <c r="E15" s="633">
        <v>151354.54307216004</v>
      </c>
      <c r="F15" s="633">
        <v>1072.4518</v>
      </c>
      <c r="G15" s="633">
        <v>9069682.5071519017</v>
      </c>
      <c r="H15" s="633">
        <v>194618.43578</v>
      </c>
      <c r="I15" s="633">
        <v>130424.07684800001</v>
      </c>
      <c r="J15" s="633">
        <v>2939.0149999999999</v>
      </c>
      <c r="K15" s="633">
        <v>793.62300000000005</v>
      </c>
      <c r="L15" s="633">
        <v>25040431.159012556</v>
      </c>
      <c r="M15" s="633">
        <v>1082721.9569363</v>
      </c>
      <c r="N15" s="633">
        <v>204261.78710639998</v>
      </c>
      <c r="O15" s="633">
        <v>2109145.7726366012</v>
      </c>
      <c r="P15" s="633">
        <v>1616465.734044</v>
      </c>
      <c r="Q15" s="633">
        <v>2026930.7759488001</v>
      </c>
      <c r="R15" s="633">
        <v>3326927.8992980015</v>
      </c>
      <c r="S15" s="633">
        <v>0</v>
      </c>
      <c r="T15" s="633">
        <v>16706.98</v>
      </c>
      <c r="U15" s="450"/>
    </row>
    <row r="16" spans="1:21">
      <c r="A16" s="492">
        <v>1.3</v>
      </c>
      <c r="B16" s="460" t="s">
        <v>705</v>
      </c>
      <c r="C16" s="647"/>
      <c r="D16" s="647"/>
      <c r="E16" s="647"/>
      <c r="F16" s="647"/>
      <c r="G16" s="647"/>
      <c r="H16" s="647"/>
      <c r="I16" s="647"/>
      <c r="J16" s="647"/>
      <c r="K16" s="647"/>
      <c r="L16" s="647"/>
      <c r="M16" s="647"/>
      <c r="N16" s="647"/>
      <c r="O16" s="647"/>
      <c r="P16" s="647"/>
      <c r="Q16" s="647"/>
      <c r="R16" s="647"/>
      <c r="S16" s="647"/>
      <c r="T16" s="647"/>
      <c r="U16" s="450"/>
    </row>
    <row r="17" spans="1:21">
      <c r="A17" s="463" t="s">
        <v>658</v>
      </c>
      <c r="B17" s="461" t="s">
        <v>659</v>
      </c>
      <c r="C17" s="648">
        <v>919603967.31394434</v>
      </c>
      <c r="D17" s="649">
        <v>769207174.30297983</v>
      </c>
      <c r="E17" s="649">
        <v>6196180.0660539111</v>
      </c>
      <c r="F17" s="649">
        <v>53622.590000000004</v>
      </c>
      <c r="G17" s="649">
        <v>89700905.847358465</v>
      </c>
      <c r="H17" s="649">
        <v>1674966.4777999998</v>
      </c>
      <c r="I17" s="649">
        <v>1157114.6937834711</v>
      </c>
      <c r="J17" s="649">
        <v>29390.15</v>
      </c>
      <c r="K17" s="649">
        <v>7936.23</v>
      </c>
      <c r="L17" s="649">
        <v>60695887.163605213</v>
      </c>
      <c r="M17" s="649">
        <v>2597048.6965054087</v>
      </c>
      <c r="N17" s="649">
        <v>552829.33664819843</v>
      </c>
      <c r="O17" s="649">
        <v>4069472.2408045917</v>
      </c>
      <c r="P17" s="649">
        <v>1666633.3940439993</v>
      </c>
      <c r="Q17" s="649">
        <v>2131909.6225560005</v>
      </c>
      <c r="R17" s="649">
        <v>3514134.2470040009</v>
      </c>
      <c r="S17" s="649">
        <v>0</v>
      </c>
      <c r="T17" s="649">
        <v>16706.98</v>
      </c>
      <c r="U17" s="450"/>
    </row>
    <row r="18" spans="1:21">
      <c r="A18" s="462" t="s">
        <v>660</v>
      </c>
      <c r="B18" s="462" t="s">
        <v>661</v>
      </c>
      <c r="C18" s="650">
        <v>683964875.71523428</v>
      </c>
      <c r="D18" s="649">
        <v>541792111.88806772</v>
      </c>
      <c r="E18" s="649">
        <v>3032045.8679550425</v>
      </c>
      <c r="F18" s="649">
        <v>53622.590000000004</v>
      </c>
      <c r="G18" s="649">
        <v>87472947.242054969</v>
      </c>
      <c r="H18" s="649">
        <v>1030972.6378000001</v>
      </c>
      <c r="I18" s="649">
        <v>640519.26847999997</v>
      </c>
      <c r="J18" s="649">
        <v>29390.15</v>
      </c>
      <c r="K18" s="649">
        <v>7936.23</v>
      </c>
      <c r="L18" s="649">
        <v>54699816.585111745</v>
      </c>
      <c r="M18" s="649">
        <v>2365559.5265054083</v>
      </c>
      <c r="N18" s="649">
        <v>200482.70118729127</v>
      </c>
      <c r="O18" s="649">
        <v>2453654.2573720003</v>
      </c>
      <c r="P18" s="649">
        <v>997175.95404400001</v>
      </c>
      <c r="Q18" s="649">
        <v>1139281.4425560001</v>
      </c>
      <c r="R18" s="649">
        <v>1815224.8770040001</v>
      </c>
      <c r="S18" s="649">
        <v>0</v>
      </c>
      <c r="T18" s="649">
        <v>0</v>
      </c>
      <c r="U18" s="450"/>
    </row>
    <row r="19" spans="1:21">
      <c r="A19" s="463" t="s">
        <v>662</v>
      </c>
      <c r="B19" s="463" t="s">
        <v>663</v>
      </c>
      <c r="C19" s="651">
        <v>1201862251.4987712</v>
      </c>
      <c r="D19" s="649">
        <v>933954505.03122032</v>
      </c>
      <c r="E19" s="649">
        <v>5047978.1390695665</v>
      </c>
      <c r="F19" s="649">
        <v>140834.166</v>
      </c>
      <c r="G19" s="649">
        <v>130977706.60471648</v>
      </c>
      <c r="H19" s="649">
        <v>2083570.2822000005</v>
      </c>
      <c r="I19" s="649">
        <v>944178.75465096836</v>
      </c>
      <c r="J19" s="649">
        <v>48679.85</v>
      </c>
      <c r="K19" s="649">
        <v>13923.37</v>
      </c>
      <c r="L19" s="649">
        <v>136930039.86283386</v>
      </c>
      <c r="M19" s="649">
        <v>5773080.8563950006</v>
      </c>
      <c r="N19" s="649">
        <v>608651.00076772249</v>
      </c>
      <c r="O19" s="649">
        <v>3276368.0482773711</v>
      </c>
      <c r="P19" s="649">
        <v>2232979.175863496</v>
      </c>
      <c r="Q19" s="649">
        <v>3739505.3674565041</v>
      </c>
      <c r="R19" s="649">
        <v>7080865.8938086797</v>
      </c>
      <c r="S19" s="649">
        <v>0</v>
      </c>
      <c r="T19" s="649">
        <v>7579.9519942862362</v>
      </c>
      <c r="U19" s="450"/>
    </row>
    <row r="20" spans="1:21">
      <c r="A20" s="462" t="s">
        <v>664</v>
      </c>
      <c r="B20" s="462" t="s">
        <v>661</v>
      </c>
      <c r="C20" s="650">
        <v>878408512.14738476</v>
      </c>
      <c r="D20" s="649">
        <v>691609567.66083312</v>
      </c>
      <c r="E20" s="649">
        <v>4009216.5947852191</v>
      </c>
      <c r="F20" s="649">
        <v>140834.166</v>
      </c>
      <c r="G20" s="649">
        <v>127199799.75168553</v>
      </c>
      <c r="H20" s="649">
        <v>1504740.9622</v>
      </c>
      <c r="I20" s="649">
        <v>733512.73151999991</v>
      </c>
      <c r="J20" s="649">
        <v>48679.85</v>
      </c>
      <c r="K20" s="649">
        <v>13923.37</v>
      </c>
      <c r="L20" s="649">
        <v>59599144.734866947</v>
      </c>
      <c r="M20" s="649">
        <v>5421325.2263950007</v>
      </c>
      <c r="N20" s="649">
        <v>498877.62</v>
      </c>
      <c r="O20" s="649">
        <v>1781630.6382211954</v>
      </c>
      <c r="P20" s="649">
        <v>1558419.3711401524</v>
      </c>
      <c r="Q20" s="649">
        <v>2603024.6074313144</v>
      </c>
      <c r="R20" s="649">
        <v>3809342.0238086861</v>
      </c>
      <c r="S20" s="649">
        <v>0</v>
      </c>
      <c r="T20" s="649">
        <v>0</v>
      </c>
      <c r="U20" s="450"/>
    </row>
    <row r="21" spans="1:21">
      <c r="A21" s="464">
        <v>1.4</v>
      </c>
      <c r="B21" s="465" t="s">
        <v>665</v>
      </c>
      <c r="C21" s="652">
        <v>659695.97799999989</v>
      </c>
      <c r="D21" s="649">
        <v>659695.97799999989</v>
      </c>
      <c r="E21" s="649">
        <v>0</v>
      </c>
      <c r="F21" s="649">
        <v>0</v>
      </c>
      <c r="G21" s="649">
        <v>0</v>
      </c>
      <c r="H21" s="649">
        <v>0</v>
      </c>
      <c r="I21" s="649">
        <v>0</v>
      </c>
      <c r="J21" s="649">
        <v>0</v>
      </c>
      <c r="K21" s="649">
        <v>0</v>
      </c>
      <c r="L21" s="649">
        <v>0</v>
      </c>
      <c r="M21" s="649">
        <v>0</v>
      </c>
      <c r="N21" s="649">
        <v>0</v>
      </c>
      <c r="O21" s="649">
        <v>0</v>
      </c>
      <c r="P21" s="649">
        <v>0</v>
      </c>
      <c r="Q21" s="649">
        <v>0</v>
      </c>
      <c r="R21" s="649">
        <v>0</v>
      </c>
      <c r="S21" s="649">
        <v>0</v>
      </c>
      <c r="T21" s="649">
        <v>0</v>
      </c>
      <c r="U21" s="450"/>
    </row>
    <row r="22" spans="1:21">
      <c r="A22" s="464">
        <v>1.5</v>
      </c>
      <c r="B22" s="465" t="s">
        <v>666</v>
      </c>
      <c r="C22" s="652"/>
      <c r="D22" s="649"/>
      <c r="E22" s="649"/>
      <c r="F22" s="649"/>
      <c r="G22" s="649"/>
      <c r="H22" s="649"/>
      <c r="I22" s="649"/>
      <c r="J22" s="649"/>
      <c r="K22" s="649"/>
      <c r="L22" s="649"/>
      <c r="M22" s="649"/>
      <c r="N22" s="649"/>
      <c r="O22" s="649"/>
      <c r="P22" s="649"/>
      <c r="Q22" s="649"/>
      <c r="R22" s="649"/>
      <c r="S22" s="649"/>
      <c r="T22" s="649"/>
      <c r="U22" s="450"/>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scale="2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topLeftCell="C1" zoomScaleNormal="100" workbookViewId="0">
      <selection activeCell="D13" sqref="D12:D13"/>
    </sheetView>
  </sheetViews>
  <sheetFormatPr defaultColWidth="9.140625" defaultRowHeight="12.75"/>
  <cols>
    <col min="1" max="1" width="11.85546875" style="447" bestFit="1" customWidth="1"/>
    <col min="2" max="2" width="60.42578125" style="447" customWidth="1"/>
    <col min="3" max="5" width="15.140625" style="447" customWidth="1"/>
    <col min="6" max="7" width="15.140625" style="493" customWidth="1"/>
    <col min="8" max="9" width="15.140625" style="447" customWidth="1"/>
    <col min="10" max="14" width="15.140625" style="493" customWidth="1"/>
    <col min="15" max="15" width="15.140625" style="447" customWidth="1"/>
    <col min="16" max="16384" width="9.140625" style="447"/>
  </cols>
  <sheetData>
    <row r="1" spans="1:15" ht="13.5">
      <c r="A1" s="437" t="s">
        <v>30</v>
      </c>
      <c r="B1" s="3" t="str">
        <f>'Info '!C2</f>
        <v>JSC "Liberty Bank"</v>
      </c>
      <c r="F1" s="447"/>
      <c r="G1" s="447"/>
      <c r="J1" s="447"/>
      <c r="K1" s="447"/>
      <c r="L1" s="447"/>
      <c r="M1" s="447"/>
      <c r="N1" s="447"/>
    </row>
    <row r="2" spans="1:15" ht="13.5">
      <c r="A2" s="438" t="s">
        <v>31</v>
      </c>
      <c r="B2" s="517">
        <f>'1. key ratios '!B2</f>
        <v>44469</v>
      </c>
      <c r="F2" s="447"/>
      <c r="G2" s="447"/>
      <c r="J2" s="447"/>
      <c r="K2" s="447"/>
      <c r="L2" s="447"/>
      <c r="M2" s="447"/>
      <c r="N2" s="447"/>
    </row>
    <row r="3" spans="1:15">
      <c r="A3" s="439" t="s">
        <v>667</v>
      </c>
      <c r="F3" s="447"/>
      <c r="G3" s="447"/>
      <c r="J3" s="447"/>
      <c r="K3" s="447"/>
      <c r="L3" s="447"/>
      <c r="M3" s="447"/>
      <c r="N3" s="447"/>
    </row>
    <row r="4" spans="1:15">
      <c r="F4" s="447"/>
      <c r="G4" s="447"/>
      <c r="J4" s="447"/>
      <c r="K4" s="447"/>
      <c r="L4" s="447"/>
      <c r="M4" s="447"/>
      <c r="N4" s="447"/>
    </row>
    <row r="5" spans="1:15" ht="46.5" customHeight="1">
      <c r="A5" s="704" t="s">
        <v>693</v>
      </c>
      <c r="B5" s="705"/>
      <c r="C5" s="749" t="s">
        <v>668</v>
      </c>
      <c r="D5" s="750"/>
      <c r="E5" s="750"/>
      <c r="F5" s="750"/>
      <c r="G5" s="750"/>
      <c r="H5" s="751"/>
      <c r="I5" s="749" t="s">
        <v>669</v>
      </c>
      <c r="J5" s="752"/>
      <c r="K5" s="752"/>
      <c r="L5" s="752"/>
      <c r="M5" s="752"/>
      <c r="N5" s="753"/>
      <c r="O5" s="754" t="s">
        <v>670</v>
      </c>
    </row>
    <row r="6" spans="1:15" ht="75" customHeight="1">
      <c r="A6" s="708"/>
      <c r="B6" s="709"/>
      <c r="C6" s="466"/>
      <c r="D6" s="467" t="s">
        <v>671</v>
      </c>
      <c r="E6" s="467" t="s">
        <v>672</v>
      </c>
      <c r="F6" s="467" t="s">
        <v>673</v>
      </c>
      <c r="G6" s="467" t="s">
        <v>674</v>
      </c>
      <c r="H6" s="467" t="s">
        <v>675</v>
      </c>
      <c r="I6" s="472"/>
      <c r="J6" s="467" t="s">
        <v>671</v>
      </c>
      <c r="K6" s="467" t="s">
        <v>672</v>
      </c>
      <c r="L6" s="467" t="s">
        <v>673</v>
      </c>
      <c r="M6" s="467" t="s">
        <v>674</v>
      </c>
      <c r="N6" s="467" t="s">
        <v>675</v>
      </c>
      <c r="O6" s="755"/>
    </row>
    <row r="7" spans="1:15">
      <c r="A7" s="443">
        <v>1</v>
      </c>
      <c r="B7" s="448" t="s">
        <v>696</v>
      </c>
      <c r="C7" s="637">
        <v>606859771.83945656</v>
      </c>
      <c r="D7" s="633">
        <v>580209602.04204476</v>
      </c>
      <c r="E7" s="633">
        <v>5436571.4800000004</v>
      </c>
      <c r="F7" s="633">
        <v>3124260.4709560014</v>
      </c>
      <c r="G7" s="633">
        <v>2252243.34</v>
      </c>
      <c r="H7" s="633">
        <v>15837094.506454984</v>
      </c>
      <c r="I7" s="633">
        <v>30040110.936582353</v>
      </c>
      <c r="J7" s="633">
        <v>11595959.470840644</v>
      </c>
      <c r="K7" s="633">
        <v>543657.14800000016</v>
      </c>
      <c r="L7" s="633">
        <v>937278.14128679992</v>
      </c>
      <c r="M7" s="633">
        <v>1126121.67</v>
      </c>
      <c r="N7" s="633">
        <v>15837094.506454984</v>
      </c>
      <c r="O7" s="633"/>
    </row>
    <row r="8" spans="1:15">
      <c r="A8" s="443">
        <v>2</v>
      </c>
      <c r="B8" s="448" t="s">
        <v>566</v>
      </c>
      <c r="C8" s="637">
        <v>41359301.652039006</v>
      </c>
      <c r="D8" s="633">
        <v>41359301.652039006</v>
      </c>
      <c r="E8" s="633">
        <v>0</v>
      </c>
      <c r="F8" s="638">
        <v>0</v>
      </c>
      <c r="G8" s="638">
        <v>0</v>
      </c>
      <c r="H8" s="633">
        <v>0</v>
      </c>
      <c r="I8" s="633">
        <v>827186.03304077999</v>
      </c>
      <c r="J8" s="638">
        <v>827186.03304077999</v>
      </c>
      <c r="K8" s="638">
        <v>0</v>
      </c>
      <c r="L8" s="638">
        <v>0</v>
      </c>
      <c r="M8" s="638">
        <v>0</v>
      </c>
      <c r="N8" s="638">
        <v>0</v>
      </c>
      <c r="O8" s="633"/>
    </row>
    <row r="9" spans="1:15">
      <c r="A9" s="443">
        <v>3</v>
      </c>
      <c r="B9" s="448" t="s">
        <v>567</v>
      </c>
      <c r="C9" s="637">
        <v>59672681.957323991</v>
      </c>
      <c r="D9" s="633">
        <v>59672681.957323991</v>
      </c>
      <c r="E9" s="633">
        <v>0</v>
      </c>
      <c r="F9" s="639">
        <v>0</v>
      </c>
      <c r="G9" s="639">
        <v>0</v>
      </c>
      <c r="H9" s="633">
        <v>0</v>
      </c>
      <c r="I9" s="633">
        <v>1193453.63914648</v>
      </c>
      <c r="J9" s="639">
        <v>1193453.63914648</v>
      </c>
      <c r="K9" s="639">
        <v>0</v>
      </c>
      <c r="L9" s="639">
        <v>0</v>
      </c>
      <c r="M9" s="639">
        <v>0</v>
      </c>
      <c r="N9" s="639">
        <v>0</v>
      </c>
      <c r="O9" s="633"/>
    </row>
    <row r="10" spans="1:15">
      <c r="A10" s="443">
        <v>4</v>
      </c>
      <c r="B10" s="448" t="s">
        <v>697</v>
      </c>
      <c r="C10" s="637">
        <v>47320824.384772003</v>
      </c>
      <c r="D10" s="633">
        <v>32201367.502611998</v>
      </c>
      <c r="E10" s="633">
        <v>11323769.168723999</v>
      </c>
      <c r="F10" s="639">
        <v>3795687.713436</v>
      </c>
      <c r="G10" s="639">
        <v>0</v>
      </c>
      <c r="H10" s="633">
        <v>0</v>
      </c>
      <c r="I10" s="633">
        <v>2915110.5809554402</v>
      </c>
      <c r="J10" s="639">
        <v>644027.35005224007</v>
      </c>
      <c r="K10" s="639">
        <v>1132376.9168724001</v>
      </c>
      <c r="L10" s="639">
        <v>1138706.3140308</v>
      </c>
      <c r="M10" s="639">
        <v>0</v>
      </c>
      <c r="N10" s="639">
        <v>0</v>
      </c>
      <c r="O10" s="633"/>
    </row>
    <row r="11" spans="1:15">
      <c r="A11" s="443">
        <v>5</v>
      </c>
      <c r="B11" s="448" t="s">
        <v>568</v>
      </c>
      <c r="C11" s="637">
        <v>62572314.780077986</v>
      </c>
      <c r="D11" s="633">
        <v>24160401.372969002</v>
      </c>
      <c r="E11" s="633">
        <v>35622428.736718997</v>
      </c>
      <c r="F11" s="639">
        <v>2726049.2503900002</v>
      </c>
      <c r="G11" s="639">
        <v>46443.39</v>
      </c>
      <c r="H11" s="633">
        <v>16992.03</v>
      </c>
      <c r="I11" s="633">
        <v>4903479.40124828</v>
      </c>
      <c r="J11" s="639">
        <v>483208.02745938016</v>
      </c>
      <c r="K11" s="639">
        <v>3562242.8736719005</v>
      </c>
      <c r="L11" s="639">
        <v>817814.77511699998</v>
      </c>
      <c r="M11" s="639">
        <v>23221.695</v>
      </c>
      <c r="N11" s="639">
        <v>16992.03</v>
      </c>
      <c r="O11" s="633"/>
    </row>
    <row r="12" spans="1:15">
      <c r="A12" s="443">
        <v>6</v>
      </c>
      <c r="B12" s="448" t="s">
        <v>569</v>
      </c>
      <c r="C12" s="637">
        <v>517301.39103000006</v>
      </c>
      <c r="D12" s="633">
        <v>506872.84103000001</v>
      </c>
      <c r="E12" s="633">
        <v>0</v>
      </c>
      <c r="F12" s="639">
        <v>0</v>
      </c>
      <c r="G12" s="639">
        <v>0</v>
      </c>
      <c r="H12" s="633">
        <v>10428.549999999999</v>
      </c>
      <c r="I12" s="633">
        <v>20566.0068206</v>
      </c>
      <c r="J12" s="639">
        <v>10137.4568206</v>
      </c>
      <c r="K12" s="639">
        <v>0</v>
      </c>
      <c r="L12" s="639">
        <v>0</v>
      </c>
      <c r="M12" s="639">
        <v>0</v>
      </c>
      <c r="N12" s="639">
        <v>10428.549999999999</v>
      </c>
      <c r="O12" s="633"/>
    </row>
    <row r="13" spans="1:15">
      <c r="A13" s="443">
        <v>7</v>
      </c>
      <c r="B13" s="448" t="s">
        <v>570</v>
      </c>
      <c r="C13" s="637">
        <v>5819832.7926890003</v>
      </c>
      <c r="D13" s="633">
        <v>5695669.2526890002</v>
      </c>
      <c r="E13" s="633">
        <v>16750.62</v>
      </c>
      <c r="F13" s="639">
        <v>79986.31</v>
      </c>
      <c r="G13" s="639">
        <v>17173.64</v>
      </c>
      <c r="H13" s="633">
        <v>10252.970000000001</v>
      </c>
      <c r="I13" s="633">
        <v>158424.13005377998</v>
      </c>
      <c r="J13" s="639">
        <v>113913.38505377999</v>
      </c>
      <c r="K13" s="639">
        <v>1675.0619999999999</v>
      </c>
      <c r="L13" s="639">
        <v>23995.893</v>
      </c>
      <c r="M13" s="639">
        <v>8586.82</v>
      </c>
      <c r="N13" s="639">
        <v>10252.970000000001</v>
      </c>
      <c r="O13" s="633"/>
    </row>
    <row r="14" spans="1:15">
      <c r="A14" s="443">
        <v>8</v>
      </c>
      <c r="B14" s="448" t="s">
        <v>571</v>
      </c>
      <c r="C14" s="637">
        <v>1768051.0999059998</v>
      </c>
      <c r="D14" s="633">
        <v>1631319.2999059998</v>
      </c>
      <c r="E14" s="633">
        <v>88498.319999999992</v>
      </c>
      <c r="F14" s="639">
        <v>0</v>
      </c>
      <c r="G14" s="639">
        <v>8343.61</v>
      </c>
      <c r="H14" s="633">
        <v>39889.870000000003</v>
      </c>
      <c r="I14" s="633">
        <v>85537.89299812002</v>
      </c>
      <c r="J14" s="639">
        <v>32626.38599812</v>
      </c>
      <c r="K14" s="639">
        <v>8849.8320000000003</v>
      </c>
      <c r="L14" s="639">
        <v>0</v>
      </c>
      <c r="M14" s="639">
        <v>4171.8050000000003</v>
      </c>
      <c r="N14" s="639">
        <v>39889.870000000003</v>
      </c>
      <c r="O14" s="633"/>
    </row>
    <row r="15" spans="1:15">
      <c r="A15" s="443">
        <v>9</v>
      </c>
      <c r="B15" s="448" t="s">
        <v>572</v>
      </c>
      <c r="C15" s="637">
        <v>3710213.3300000005</v>
      </c>
      <c r="D15" s="633">
        <v>3587851.2</v>
      </c>
      <c r="E15" s="633">
        <v>0</v>
      </c>
      <c r="F15" s="639">
        <v>0</v>
      </c>
      <c r="G15" s="639">
        <v>16659.53</v>
      </c>
      <c r="H15" s="633">
        <v>105702.59999999999</v>
      </c>
      <c r="I15" s="633">
        <v>185789.38899999997</v>
      </c>
      <c r="J15" s="639">
        <v>71757.02399999999</v>
      </c>
      <c r="K15" s="639">
        <v>0</v>
      </c>
      <c r="L15" s="639">
        <v>0</v>
      </c>
      <c r="M15" s="639">
        <v>8329.7649999999994</v>
      </c>
      <c r="N15" s="639">
        <v>105702.59999999999</v>
      </c>
      <c r="O15" s="633"/>
    </row>
    <row r="16" spans="1:15">
      <c r="A16" s="443">
        <v>10</v>
      </c>
      <c r="B16" s="448" t="s">
        <v>573</v>
      </c>
      <c r="C16" s="637">
        <v>1288819.26</v>
      </c>
      <c r="D16" s="633">
        <v>1275523.72</v>
      </c>
      <c r="E16" s="633">
        <v>0</v>
      </c>
      <c r="F16" s="639">
        <v>1595.73</v>
      </c>
      <c r="G16" s="639">
        <v>0</v>
      </c>
      <c r="H16" s="633">
        <v>11699.81</v>
      </c>
      <c r="I16" s="633">
        <v>37689.003400000001</v>
      </c>
      <c r="J16" s="639">
        <v>25510.474399999999</v>
      </c>
      <c r="K16" s="639">
        <v>0</v>
      </c>
      <c r="L16" s="639">
        <v>478.71899999999999</v>
      </c>
      <c r="M16" s="639">
        <v>0</v>
      </c>
      <c r="N16" s="639">
        <v>11699.81</v>
      </c>
      <c r="O16" s="633"/>
    </row>
    <row r="17" spans="1:15">
      <c r="A17" s="443">
        <v>11</v>
      </c>
      <c r="B17" s="448" t="s">
        <v>574</v>
      </c>
      <c r="C17" s="637">
        <v>474646.09</v>
      </c>
      <c r="D17" s="633">
        <v>413165.16000000003</v>
      </c>
      <c r="E17" s="633">
        <v>14586.5</v>
      </c>
      <c r="F17" s="639">
        <v>28664.46</v>
      </c>
      <c r="G17" s="639">
        <v>0</v>
      </c>
      <c r="H17" s="633">
        <v>18229.97</v>
      </c>
      <c r="I17" s="633">
        <v>36551.261199999994</v>
      </c>
      <c r="J17" s="639">
        <v>8263.3032000000003</v>
      </c>
      <c r="K17" s="639">
        <v>1458.65</v>
      </c>
      <c r="L17" s="639">
        <v>8599.3379999999997</v>
      </c>
      <c r="M17" s="639">
        <v>0</v>
      </c>
      <c r="N17" s="639">
        <v>18229.97</v>
      </c>
      <c r="O17" s="633"/>
    </row>
    <row r="18" spans="1:15">
      <c r="A18" s="443">
        <v>12</v>
      </c>
      <c r="B18" s="448" t="s">
        <v>575</v>
      </c>
      <c r="C18" s="637">
        <v>89036735.621252984</v>
      </c>
      <c r="D18" s="633">
        <v>78433113.611921057</v>
      </c>
      <c r="E18" s="633">
        <v>3259067.9634339991</v>
      </c>
      <c r="F18" s="639">
        <v>3897647.676554</v>
      </c>
      <c r="G18" s="639">
        <v>893244.04934399994</v>
      </c>
      <c r="H18" s="633">
        <v>2553662.3200000003</v>
      </c>
      <c r="I18" s="633">
        <v>6063738.9760200093</v>
      </c>
      <c r="J18" s="639">
        <v>1568253.5320384202</v>
      </c>
      <c r="K18" s="639">
        <v>325906.79634340003</v>
      </c>
      <c r="L18" s="639">
        <v>1169294.3029662</v>
      </c>
      <c r="M18" s="639">
        <v>446622.02467199997</v>
      </c>
      <c r="N18" s="639">
        <v>2553662.3200000003</v>
      </c>
      <c r="O18" s="633"/>
    </row>
    <row r="19" spans="1:15">
      <c r="A19" s="443">
        <v>13</v>
      </c>
      <c r="B19" s="448" t="s">
        <v>576</v>
      </c>
      <c r="C19" s="637">
        <v>34967405.266779989</v>
      </c>
      <c r="D19" s="633">
        <v>33815563.903783984</v>
      </c>
      <c r="E19" s="633">
        <v>56737.38</v>
      </c>
      <c r="F19" s="639">
        <v>784068.68299600005</v>
      </c>
      <c r="G19" s="639">
        <v>142292.36000000004</v>
      </c>
      <c r="H19" s="633">
        <v>168742.94</v>
      </c>
      <c r="I19" s="633">
        <v>1157094.7409744796</v>
      </c>
      <c r="J19" s="639">
        <v>676311.27807568002</v>
      </c>
      <c r="K19" s="639">
        <v>5673.7379999999994</v>
      </c>
      <c r="L19" s="639">
        <v>235220.60489880003</v>
      </c>
      <c r="M19" s="639">
        <v>71146.180000000022</v>
      </c>
      <c r="N19" s="639">
        <v>168742.94</v>
      </c>
      <c r="O19" s="633"/>
    </row>
    <row r="20" spans="1:15">
      <c r="A20" s="443">
        <v>14</v>
      </c>
      <c r="B20" s="448" t="s">
        <v>577</v>
      </c>
      <c r="C20" s="637">
        <v>61227207.146524005</v>
      </c>
      <c r="D20" s="633">
        <v>35372130.838955998</v>
      </c>
      <c r="E20" s="633">
        <v>18814924.029498</v>
      </c>
      <c r="F20" s="639">
        <v>6029454.2227899991</v>
      </c>
      <c r="G20" s="639">
        <v>940232.86528000003</v>
      </c>
      <c r="H20" s="633">
        <v>70465.19</v>
      </c>
      <c r="I20" s="633">
        <v>4901259.4200059203</v>
      </c>
      <c r="J20" s="639">
        <v>670349.12757911999</v>
      </c>
      <c r="K20" s="639">
        <v>1881492.4029498</v>
      </c>
      <c r="L20" s="639">
        <v>1808836.2668369999</v>
      </c>
      <c r="M20" s="639">
        <v>470116.43264000001</v>
      </c>
      <c r="N20" s="639">
        <v>70465.19</v>
      </c>
      <c r="O20" s="633"/>
    </row>
    <row r="21" spans="1:15">
      <c r="A21" s="443">
        <v>15</v>
      </c>
      <c r="B21" s="448" t="s">
        <v>578</v>
      </c>
      <c r="C21" s="637">
        <v>8603746.3321279995</v>
      </c>
      <c r="D21" s="633">
        <v>5951964.9117620001</v>
      </c>
      <c r="E21" s="633">
        <v>1318146.6981169998</v>
      </c>
      <c r="F21" s="639">
        <v>1000025.4922490001</v>
      </c>
      <c r="G21" s="639">
        <v>202037.4</v>
      </c>
      <c r="H21" s="633">
        <v>131571.83000000002</v>
      </c>
      <c r="I21" s="633">
        <v>783452.14572163986</v>
      </c>
      <c r="J21" s="639">
        <v>119039.29823524001</v>
      </c>
      <c r="K21" s="639">
        <v>131814.66981169998</v>
      </c>
      <c r="L21" s="639">
        <v>300007.64767470001</v>
      </c>
      <c r="M21" s="639">
        <v>101018.7</v>
      </c>
      <c r="N21" s="639">
        <v>131571.83000000002</v>
      </c>
      <c r="O21" s="633"/>
    </row>
    <row r="22" spans="1:15">
      <c r="A22" s="443">
        <v>16</v>
      </c>
      <c r="B22" s="448" t="s">
        <v>579</v>
      </c>
      <c r="C22" s="637">
        <v>14715554.763544001</v>
      </c>
      <c r="D22" s="633">
        <v>14715554.763544001</v>
      </c>
      <c r="E22" s="633">
        <v>0</v>
      </c>
      <c r="F22" s="639">
        <v>0</v>
      </c>
      <c r="G22" s="639">
        <v>0</v>
      </c>
      <c r="H22" s="633">
        <v>0</v>
      </c>
      <c r="I22" s="633">
        <v>294311.09527087997</v>
      </c>
      <c r="J22" s="639">
        <v>294311.09527087997</v>
      </c>
      <c r="K22" s="639">
        <v>0</v>
      </c>
      <c r="L22" s="639">
        <v>0</v>
      </c>
      <c r="M22" s="639">
        <v>0</v>
      </c>
      <c r="N22" s="639">
        <v>0</v>
      </c>
      <c r="O22" s="633"/>
    </row>
    <row r="23" spans="1:15">
      <c r="A23" s="443">
        <v>17</v>
      </c>
      <c r="B23" s="448" t="s">
        <v>700</v>
      </c>
      <c r="C23" s="637">
        <v>3402445.9728200003</v>
      </c>
      <c r="D23" s="633">
        <v>3402445.9728200003</v>
      </c>
      <c r="E23" s="633">
        <v>0</v>
      </c>
      <c r="F23" s="639">
        <v>0</v>
      </c>
      <c r="G23" s="639">
        <v>0</v>
      </c>
      <c r="H23" s="633">
        <v>0</v>
      </c>
      <c r="I23" s="633">
        <v>68048.919456400006</v>
      </c>
      <c r="J23" s="639">
        <v>68048.919456400006</v>
      </c>
      <c r="K23" s="639">
        <v>0</v>
      </c>
      <c r="L23" s="639">
        <v>0</v>
      </c>
      <c r="M23" s="639">
        <v>0</v>
      </c>
      <c r="N23" s="639">
        <v>0</v>
      </c>
      <c r="O23" s="633"/>
    </row>
    <row r="24" spans="1:15">
      <c r="A24" s="443">
        <v>18</v>
      </c>
      <c r="B24" s="448" t="s">
        <v>580</v>
      </c>
      <c r="C24" s="637">
        <v>46177454.66313</v>
      </c>
      <c r="D24" s="633">
        <v>46177454.66313</v>
      </c>
      <c r="E24" s="633">
        <v>0</v>
      </c>
      <c r="F24" s="639">
        <v>0</v>
      </c>
      <c r="G24" s="639">
        <v>0</v>
      </c>
      <c r="H24" s="633">
        <v>0</v>
      </c>
      <c r="I24" s="633">
        <v>923549.09326260001</v>
      </c>
      <c r="J24" s="639">
        <v>923549.09326260001</v>
      </c>
      <c r="K24" s="639">
        <v>0</v>
      </c>
      <c r="L24" s="639">
        <v>0</v>
      </c>
      <c r="M24" s="639">
        <v>0</v>
      </c>
      <c r="N24" s="639">
        <v>0</v>
      </c>
      <c r="O24" s="633"/>
    </row>
    <row r="25" spans="1:15">
      <c r="A25" s="443">
        <v>19</v>
      </c>
      <c r="B25" s="448" t="s">
        <v>581</v>
      </c>
      <c r="C25" s="637">
        <v>658286.03412700014</v>
      </c>
      <c r="D25" s="633">
        <v>292556.41969899996</v>
      </c>
      <c r="E25" s="633">
        <v>0</v>
      </c>
      <c r="F25" s="639">
        <v>0</v>
      </c>
      <c r="G25" s="639">
        <v>344738.41442800011</v>
      </c>
      <c r="H25" s="633">
        <v>20991.200000000001</v>
      </c>
      <c r="I25" s="633">
        <v>199211.53560798004</v>
      </c>
      <c r="J25" s="639">
        <v>5851.1283939799996</v>
      </c>
      <c r="K25" s="639">
        <v>0</v>
      </c>
      <c r="L25" s="639">
        <v>0</v>
      </c>
      <c r="M25" s="639">
        <v>172369.20721400005</v>
      </c>
      <c r="N25" s="639">
        <v>20991.200000000001</v>
      </c>
      <c r="O25" s="633"/>
    </row>
    <row r="26" spans="1:15">
      <c r="A26" s="443">
        <v>20</v>
      </c>
      <c r="B26" s="448" t="s">
        <v>699</v>
      </c>
      <c r="C26" s="637">
        <v>22126020.029021002</v>
      </c>
      <c r="D26" s="633">
        <v>3592159.6302430001</v>
      </c>
      <c r="E26" s="633">
        <v>0</v>
      </c>
      <c r="F26" s="639">
        <v>18532706.818778001</v>
      </c>
      <c r="G26" s="639">
        <v>0</v>
      </c>
      <c r="H26" s="633">
        <v>1153.58</v>
      </c>
      <c r="I26" s="633">
        <v>5632808.8182382593</v>
      </c>
      <c r="J26" s="639">
        <v>71843.19260486</v>
      </c>
      <c r="K26" s="639">
        <v>0</v>
      </c>
      <c r="L26" s="639">
        <v>5559812.0456333999</v>
      </c>
      <c r="M26" s="639">
        <v>0</v>
      </c>
      <c r="N26" s="639">
        <v>1153.58</v>
      </c>
      <c r="O26" s="633"/>
    </row>
    <row r="27" spans="1:15">
      <c r="A27" s="443">
        <v>21</v>
      </c>
      <c r="B27" s="448" t="s">
        <v>582</v>
      </c>
      <c r="C27" s="637">
        <v>12099095.6116</v>
      </c>
      <c r="D27" s="633">
        <v>12079204.851599999</v>
      </c>
      <c r="E27" s="633">
        <v>0</v>
      </c>
      <c r="F27" s="639">
        <v>19890.759999999998</v>
      </c>
      <c r="G27" s="639">
        <v>0</v>
      </c>
      <c r="H27" s="633">
        <v>0</v>
      </c>
      <c r="I27" s="633">
        <v>247551.32503199999</v>
      </c>
      <c r="J27" s="639">
        <v>241584.09703199999</v>
      </c>
      <c r="K27" s="639">
        <v>0</v>
      </c>
      <c r="L27" s="639">
        <v>5967.2280000000001</v>
      </c>
      <c r="M27" s="639">
        <v>0</v>
      </c>
      <c r="N27" s="639">
        <v>0</v>
      </c>
      <c r="O27" s="633"/>
    </row>
    <row r="28" spans="1:15">
      <c r="A28" s="443">
        <v>22</v>
      </c>
      <c r="B28" s="448" t="s">
        <v>583</v>
      </c>
      <c r="C28" s="637">
        <v>1980776.9093879997</v>
      </c>
      <c r="D28" s="633">
        <v>1980776.9093879997</v>
      </c>
      <c r="E28" s="633">
        <v>0</v>
      </c>
      <c r="F28" s="639">
        <v>0</v>
      </c>
      <c r="G28" s="639">
        <v>0</v>
      </c>
      <c r="H28" s="633">
        <v>0</v>
      </c>
      <c r="I28" s="633">
        <v>39615.538187759994</v>
      </c>
      <c r="J28" s="639">
        <v>39615.538187759994</v>
      </c>
      <c r="K28" s="639">
        <v>0</v>
      </c>
      <c r="L28" s="639">
        <v>0</v>
      </c>
      <c r="M28" s="639">
        <v>0</v>
      </c>
      <c r="N28" s="639">
        <v>0</v>
      </c>
      <c r="O28" s="633"/>
    </row>
    <row r="29" spans="1:15">
      <c r="A29" s="443">
        <v>23</v>
      </c>
      <c r="B29" s="448" t="s">
        <v>584</v>
      </c>
      <c r="C29" s="637">
        <v>76098091.8560711</v>
      </c>
      <c r="D29" s="633">
        <v>57677153.772646934</v>
      </c>
      <c r="E29" s="633">
        <v>7916932.050979998</v>
      </c>
      <c r="F29" s="639">
        <v>6325368.9962800005</v>
      </c>
      <c r="G29" s="639">
        <v>1663221.9361640005</v>
      </c>
      <c r="H29" s="633">
        <v>2515415.0999999996</v>
      </c>
      <c r="I29" s="633">
        <v>7189873.0475169402</v>
      </c>
      <c r="J29" s="639">
        <v>1153543.0754529396</v>
      </c>
      <c r="K29" s="639">
        <v>791693.20509799989</v>
      </c>
      <c r="L29" s="639">
        <v>1897610.6988840005</v>
      </c>
      <c r="M29" s="639">
        <v>831610.96808200027</v>
      </c>
      <c r="N29" s="639">
        <v>2515415.0999999996</v>
      </c>
      <c r="O29" s="633"/>
    </row>
    <row r="30" spans="1:15">
      <c r="A30" s="443">
        <v>24</v>
      </c>
      <c r="B30" s="448" t="s">
        <v>698</v>
      </c>
      <c r="C30" s="637">
        <v>212605656.93121675</v>
      </c>
      <c r="D30" s="633">
        <v>195348738.65209478</v>
      </c>
      <c r="E30" s="633">
        <v>5519205.7848279998</v>
      </c>
      <c r="F30" s="639">
        <v>2001239.5099999993</v>
      </c>
      <c r="G30" s="639">
        <v>3273838.9806939992</v>
      </c>
      <c r="H30" s="633">
        <v>6462634.0035999976</v>
      </c>
      <c r="I30" s="633">
        <v>13021577.799471708</v>
      </c>
      <c r="J30" s="639">
        <v>3769731.8740419</v>
      </c>
      <c r="K30" s="639">
        <v>551920.57848279993</v>
      </c>
      <c r="L30" s="639">
        <v>600371.853</v>
      </c>
      <c r="M30" s="639">
        <v>1636919.4903469996</v>
      </c>
      <c r="N30" s="639">
        <v>6462634.0035999976</v>
      </c>
      <c r="O30" s="633"/>
    </row>
    <row r="31" spans="1:15">
      <c r="A31" s="443">
        <v>25</v>
      </c>
      <c r="B31" s="448" t="s">
        <v>585</v>
      </c>
      <c r="C31" s="637">
        <v>6271471.408073117</v>
      </c>
      <c r="D31" s="633">
        <v>5578555.2224731194</v>
      </c>
      <c r="E31" s="633">
        <v>124506.2556</v>
      </c>
      <c r="F31" s="639">
        <v>89046.15</v>
      </c>
      <c r="G31" s="639">
        <v>39717.279999999992</v>
      </c>
      <c r="H31" s="633">
        <v>439646.50000000017</v>
      </c>
      <c r="I31" s="633">
        <v>610240.71500946267</v>
      </c>
      <c r="J31" s="639">
        <v>111571.10444946239</v>
      </c>
      <c r="K31" s="639">
        <v>12450.625559999999</v>
      </c>
      <c r="L31" s="639">
        <v>26713.845000000001</v>
      </c>
      <c r="M31" s="639">
        <v>19858.639999999996</v>
      </c>
      <c r="N31" s="639">
        <v>439646.50000000017</v>
      </c>
      <c r="O31" s="633"/>
    </row>
    <row r="32" spans="1:15">
      <c r="A32" s="443">
        <v>26</v>
      </c>
      <c r="B32" s="448" t="s">
        <v>695</v>
      </c>
      <c r="C32" s="637">
        <v>465885692.10221523</v>
      </c>
      <c r="D32" s="633">
        <v>403863107.5190165</v>
      </c>
      <c r="E32" s="633">
        <v>13544490.861879019</v>
      </c>
      <c r="F32" s="639">
        <v>10816159.22346201</v>
      </c>
      <c r="G32" s="639">
        <v>5829512.9943920029</v>
      </c>
      <c r="H32" s="633">
        <v>31832421.503463961</v>
      </c>
      <c r="I32" s="633">
        <v>47363046.538976312</v>
      </c>
      <c r="J32" s="639">
        <v>8016571.6850906853</v>
      </c>
      <c r="K32" s="639">
        <v>1354449.0861878975</v>
      </c>
      <c r="L32" s="639">
        <v>3244847.7670386001</v>
      </c>
      <c r="M32" s="639">
        <v>2914756.4971960015</v>
      </c>
      <c r="N32" s="639">
        <v>31832421.503463961</v>
      </c>
      <c r="O32" s="633"/>
    </row>
    <row r="33" spans="1:15">
      <c r="A33" s="443">
        <v>27</v>
      </c>
      <c r="B33" s="468" t="s">
        <v>108</v>
      </c>
      <c r="C33" s="640">
        <f>SUM(C7:C32)</f>
        <v>1887219399.2251859</v>
      </c>
      <c r="D33" s="640">
        <f t="shared" ref="D33:O33" si="0">SUM(D7:D32)</f>
        <v>1648994237.6436923</v>
      </c>
      <c r="E33" s="640">
        <f t="shared" si="0"/>
        <v>103056615.84977901</v>
      </c>
      <c r="F33" s="640">
        <f t="shared" si="0"/>
        <v>59251851.467891008</v>
      </c>
      <c r="G33" s="640">
        <f t="shared" si="0"/>
        <v>15669699.790302001</v>
      </c>
      <c r="H33" s="640">
        <f t="shared" si="0"/>
        <v>60246994.473518938</v>
      </c>
      <c r="I33" s="640">
        <f t="shared" si="0"/>
        <v>128899277.98319817</v>
      </c>
      <c r="J33" s="640">
        <f t="shared" si="0"/>
        <v>32736216.589183956</v>
      </c>
      <c r="K33" s="640">
        <f t="shared" si="0"/>
        <v>10305661.584977899</v>
      </c>
      <c r="L33" s="640">
        <f t="shared" si="0"/>
        <v>17775555.4403673</v>
      </c>
      <c r="M33" s="640">
        <f t="shared" si="0"/>
        <v>7834849.8951510005</v>
      </c>
      <c r="N33" s="640">
        <f t="shared" si="0"/>
        <v>60246994.473518938</v>
      </c>
      <c r="O33" s="640">
        <f t="shared" si="0"/>
        <v>0</v>
      </c>
    </row>
    <row r="34" spans="1:15">
      <c r="A34" s="450"/>
      <c r="B34" s="450"/>
      <c r="C34" s="450"/>
      <c r="D34" s="450"/>
      <c r="E34" s="450"/>
      <c r="H34" s="450"/>
      <c r="I34" s="450"/>
      <c r="O34" s="450"/>
    </row>
    <row r="35" spans="1:15">
      <c r="A35" s="450"/>
      <c r="B35" s="483"/>
      <c r="C35" s="483"/>
      <c r="D35" s="450"/>
      <c r="E35" s="450"/>
      <c r="H35" s="450"/>
      <c r="I35" s="450"/>
      <c r="O35" s="450"/>
    </row>
    <row r="36" spans="1:15">
      <c r="A36" s="450"/>
      <c r="B36" s="450"/>
      <c r="C36" s="450"/>
      <c r="D36" s="450"/>
      <c r="E36" s="450"/>
      <c r="H36" s="450"/>
      <c r="I36" s="450"/>
      <c r="O36" s="450"/>
    </row>
    <row r="37" spans="1:15">
      <c r="A37" s="450"/>
      <c r="B37" s="450"/>
      <c r="C37" s="450"/>
      <c r="D37" s="450"/>
      <c r="E37" s="450"/>
      <c r="H37" s="450"/>
      <c r="I37" s="450"/>
      <c r="O37" s="450"/>
    </row>
    <row r="38" spans="1:15">
      <c r="A38" s="450"/>
      <c r="B38" s="450"/>
      <c r="C38" s="450"/>
      <c r="D38" s="450"/>
      <c r="E38" s="450"/>
      <c r="H38" s="450"/>
      <c r="I38" s="450"/>
      <c r="O38" s="450"/>
    </row>
    <row r="39" spans="1:15">
      <c r="A39" s="450"/>
      <c r="B39" s="450"/>
      <c r="C39" s="450"/>
      <c r="D39" s="450"/>
      <c r="E39" s="450"/>
      <c r="H39" s="450"/>
      <c r="I39" s="450"/>
      <c r="O39" s="450"/>
    </row>
    <row r="40" spans="1:15">
      <c r="A40" s="450"/>
      <c r="B40" s="450"/>
      <c r="C40" s="450"/>
      <c r="D40" s="450"/>
      <c r="E40" s="450"/>
      <c r="H40" s="450"/>
      <c r="I40" s="450"/>
      <c r="O40" s="450"/>
    </row>
    <row r="41" spans="1:15">
      <c r="A41" s="484"/>
      <c r="B41" s="484"/>
      <c r="C41" s="484"/>
      <c r="D41" s="450"/>
      <c r="E41" s="450"/>
      <c r="H41" s="450"/>
      <c r="I41" s="450"/>
      <c r="O41" s="450"/>
    </row>
    <row r="42" spans="1:15">
      <c r="A42" s="484"/>
      <c r="B42" s="484"/>
      <c r="C42" s="484"/>
      <c r="D42" s="450"/>
      <c r="E42" s="450"/>
      <c r="H42" s="450"/>
      <c r="I42" s="450"/>
      <c r="O42" s="450"/>
    </row>
    <row r="43" spans="1:15">
      <c r="A43" s="450"/>
      <c r="B43" s="450"/>
      <c r="C43" s="450"/>
      <c r="D43" s="450"/>
      <c r="E43" s="450"/>
      <c r="H43" s="450"/>
      <c r="I43" s="450"/>
      <c r="O43" s="450"/>
    </row>
    <row r="44" spans="1:15">
      <c r="A44" s="450"/>
      <c r="B44" s="450"/>
      <c r="C44" s="450"/>
      <c r="D44" s="450"/>
      <c r="E44" s="450"/>
      <c r="H44" s="450"/>
      <c r="I44" s="450"/>
      <c r="O44" s="450"/>
    </row>
    <row r="45" spans="1:15">
      <c r="A45" s="450"/>
      <c r="B45" s="450"/>
      <c r="C45" s="450"/>
      <c r="D45" s="450"/>
      <c r="E45" s="450"/>
      <c r="H45" s="450"/>
      <c r="I45" s="450"/>
      <c r="O45" s="450"/>
    </row>
    <row r="46" spans="1:15">
      <c r="A46" s="450"/>
      <c r="B46" s="450"/>
      <c r="C46" s="450"/>
      <c r="D46" s="450"/>
      <c r="E46" s="450"/>
      <c r="H46" s="450"/>
      <c r="I46" s="450"/>
      <c r="O46" s="450"/>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scale="3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topLeftCell="C1" zoomScale="90" zoomScaleNormal="90" workbookViewId="0">
      <selection activeCell="D13" sqref="D12:D13"/>
    </sheetView>
  </sheetViews>
  <sheetFormatPr defaultColWidth="8.7109375" defaultRowHeight="12"/>
  <cols>
    <col min="1" max="1" width="11.85546875" style="494" bestFit="1" customWidth="1"/>
    <col min="2" max="2" width="80" style="494" customWidth="1"/>
    <col min="3" max="3" width="17.140625" style="494" bestFit="1" customWidth="1"/>
    <col min="4" max="4" width="22.42578125" style="494" bestFit="1" customWidth="1"/>
    <col min="5" max="5" width="22.28515625" style="494" bestFit="1" customWidth="1"/>
    <col min="6" max="6" width="20.140625" style="494" bestFit="1" customWidth="1"/>
    <col min="7" max="7" width="20.85546875" style="494" bestFit="1" customWidth="1"/>
    <col min="8" max="8" width="23.42578125" style="494" bestFit="1" customWidth="1"/>
    <col min="9" max="9" width="22.140625" style="494" customWidth="1"/>
    <col min="10" max="10" width="19.140625" style="494" bestFit="1" customWidth="1"/>
    <col min="11" max="11" width="17.85546875" style="494" bestFit="1" customWidth="1"/>
    <col min="12" max="16384" width="8.7109375" style="494"/>
  </cols>
  <sheetData>
    <row r="1" spans="1:11" s="447" customFormat="1" ht="13.5">
      <c r="A1" s="437" t="s">
        <v>30</v>
      </c>
      <c r="B1" s="3" t="str">
        <f>'Info '!C2</f>
        <v>JSC "Liberty Bank"</v>
      </c>
    </row>
    <row r="2" spans="1:11" s="447" customFormat="1" ht="13.5">
      <c r="A2" s="438" t="s">
        <v>31</v>
      </c>
      <c r="B2" s="517">
        <f>'1. key ratios '!B2</f>
        <v>44469</v>
      </c>
    </row>
    <row r="3" spans="1:11" s="447" customFormat="1" ht="12.75">
      <c r="A3" s="439" t="s">
        <v>676</v>
      </c>
    </row>
    <row r="4" spans="1:11">
      <c r="C4" s="495" t="s">
        <v>0</v>
      </c>
      <c r="D4" s="495" t="s">
        <v>1</v>
      </c>
      <c r="E4" s="495" t="s">
        <v>2</v>
      </c>
      <c r="F4" s="495" t="s">
        <v>3</v>
      </c>
      <c r="G4" s="495" t="s">
        <v>4</v>
      </c>
      <c r="H4" s="495" t="s">
        <v>5</v>
      </c>
      <c r="I4" s="495" t="s">
        <v>8</v>
      </c>
      <c r="J4" s="495" t="s">
        <v>9</v>
      </c>
      <c r="K4" s="495" t="s">
        <v>10</v>
      </c>
    </row>
    <row r="5" spans="1:11" ht="105" customHeight="1">
      <c r="A5" s="756" t="s">
        <v>677</v>
      </c>
      <c r="B5" s="757"/>
      <c r="C5" s="471" t="s">
        <v>678</v>
      </c>
      <c r="D5" s="471" t="s">
        <v>679</v>
      </c>
      <c r="E5" s="471" t="s">
        <v>680</v>
      </c>
      <c r="F5" s="496" t="s">
        <v>681</v>
      </c>
      <c r="G5" s="471" t="s">
        <v>682</v>
      </c>
      <c r="H5" s="471" t="s">
        <v>683</v>
      </c>
      <c r="I5" s="471" t="s">
        <v>684</v>
      </c>
      <c r="J5" s="471" t="s">
        <v>685</v>
      </c>
      <c r="K5" s="471" t="s">
        <v>686</v>
      </c>
    </row>
    <row r="6" spans="1:11" ht="12.75">
      <c r="A6" s="443">
        <v>1</v>
      </c>
      <c r="B6" s="443" t="s">
        <v>632</v>
      </c>
      <c r="C6" s="633">
        <v>23708899.546048999</v>
      </c>
      <c r="D6" s="633">
        <v>659695.978</v>
      </c>
      <c r="E6" s="633">
        <v>0</v>
      </c>
      <c r="F6" s="633">
        <v>133100507.11579674</v>
      </c>
      <c r="G6" s="633">
        <v>680855023.52123439</v>
      </c>
      <c r="H6" s="633">
        <v>25035028.379999999</v>
      </c>
      <c r="I6" s="633">
        <v>477444241.48485202</v>
      </c>
      <c r="J6" s="633">
        <v>41006084.904435545</v>
      </c>
      <c r="K6" s="633">
        <v>505409918.29481816</v>
      </c>
    </row>
    <row r="7" spans="1:11" ht="12.75">
      <c r="A7" s="443">
        <v>2</v>
      </c>
      <c r="B7" s="443" t="s">
        <v>687</v>
      </c>
      <c r="C7" s="633"/>
      <c r="D7" s="633">
        <v>0</v>
      </c>
      <c r="E7" s="633"/>
      <c r="F7" s="633"/>
      <c r="G7" s="633"/>
      <c r="H7" s="633"/>
      <c r="I7" s="633"/>
      <c r="J7" s="633"/>
      <c r="K7" s="633"/>
    </row>
    <row r="8" spans="1:11" ht="12.75">
      <c r="A8" s="443">
        <v>3</v>
      </c>
      <c r="B8" s="443" t="s">
        <v>640</v>
      </c>
      <c r="C8" s="633">
        <v>8352549.5439199992</v>
      </c>
      <c r="D8" s="633"/>
      <c r="E8" s="633"/>
      <c r="F8" s="633"/>
      <c r="G8" s="633"/>
      <c r="H8" s="633"/>
      <c r="I8" s="633"/>
      <c r="J8" s="633"/>
      <c r="K8" s="633">
        <v>114318524.279708</v>
      </c>
    </row>
    <row r="9" spans="1:11" ht="12.75">
      <c r="A9" s="443">
        <v>4</v>
      </c>
      <c r="B9" s="469" t="s">
        <v>688</v>
      </c>
      <c r="C9" s="633">
        <v>0</v>
      </c>
      <c r="D9" s="633"/>
      <c r="E9" s="633"/>
      <c r="F9" s="633">
        <v>1183604.0644654981</v>
      </c>
      <c r="G9" s="633">
        <v>54699816.5851117</v>
      </c>
      <c r="H9" s="633">
        <v>0</v>
      </c>
      <c r="I9" s="633">
        <v>23885492.866028003</v>
      </c>
      <c r="J9" s="633"/>
      <c r="K9" s="633">
        <v>55399632.216892362</v>
      </c>
    </row>
    <row r="10" spans="1:11" ht="12.75">
      <c r="A10" s="443">
        <v>5</v>
      </c>
      <c r="B10" s="469" t="s">
        <v>689</v>
      </c>
      <c r="C10" s="633"/>
      <c r="D10" s="633"/>
      <c r="E10" s="633"/>
      <c r="F10" s="633"/>
      <c r="G10" s="633"/>
      <c r="H10" s="633"/>
      <c r="I10" s="633"/>
      <c r="J10" s="633"/>
      <c r="K10" s="633"/>
    </row>
    <row r="11" spans="1:11" ht="12.75">
      <c r="A11" s="443">
        <v>6</v>
      </c>
      <c r="B11" s="469" t="s">
        <v>690</v>
      </c>
      <c r="C11" s="633"/>
      <c r="D11" s="633"/>
      <c r="E11" s="633"/>
      <c r="F11" s="633"/>
      <c r="G11" s="633"/>
      <c r="H11" s="633"/>
      <c r="I11" s="633"/>
      <c r="J11" s="633"/>
      <c r="K11" s="633"/>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scale="3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85" zoomScaleNormal="85" zoomScaleSheetLayoutView="85" workbookViewId="0">
      <selection activeCell="M39" sqref="M39"/>
    </sheetView>
  </sheetViews>
  <sheetFormatPr defaultRowHeight="15"/>
  <cols>
    <col min="1" max="1" width="10" bestFit="1" customWidth="1"/>
    <col min="2" max="2" width="71.42578125" customWidth="1"/>
    <col min="3" max="3" width="15.7109375" customWidth="1"/>
    <col min="4" max="4" width="15.28515625" customWidth="1"/>
    <col min="5" max="5" width="13.140625" customWidth="1"/>
    <col min="6" max="14" width="12.140625" customWidth="1"/>
    <col min="15" max="15" width="12.42578125" bestFit="1" customWidth="1"/>
    <col min="16" max="16" width="24.28515625" customWidth="1"/>
    <col min="17" max="17" width="24.140625" customWidth="1"/>
    <col min="18" max="19" width="26.42578125" customWidth="1"/>
  </cols>
  <sheetData>
    <row r="1" spans="1:19">
      <c r="A1" s="437" t="s">
        <v>30</v>
      </c>
      <c r="B1" s="3" t="str">
        <f>'Info '!C2</f>
        <v>JSC "Liberty Bank"</v>
      </c>
    </row>
    <row r="2" spans="1:19">
      <c r="A2" s="438" t="s">
        <v>31</v>
      </c>
      <c r="B2" s="517">
        <f>'1. key ratios '!B2</f>
        <v>44469</v>
      </c>
    </row>
    <row r="3" spans="1:19">
      <c r="A3" s="439" t="s">
        <v>716</v>
      </c>
      <c r="B3" s="447"/>
    </row>
    <row r="4" spans="1:19">
      <c r="A4" s="439"/>
      <c r="B4" s="447"/>
    </row>
    <row r="5" spans="1:19" ht="21" customHeight="1">
      <c r="A5" s="760" t="s">
        <v>717</v>
      </c>
      <c r="B5" s="760"/>
      <c r="C5" s="758" t="s">
        <v>736</v>
      </c>
      <c r="D5" s="758"/>
      <c r="E5" s="758"/>
      <c r="F5" s="758"/>
      <c r="G5" s="758"/>
      <c r="H5" s="758"/>
      <c r="I5" s="758" t="s">
        <v>738</v>
      </c>
      <c r="J5" s="758"/>
      <c r="K5" s="758"/>
      <c r="L5" s="758"/>
      <c r="M5" s="758"/>
      <c r="N5" s="759"/>
      <c r="O5" s="761" t="s">
        <v>718</v>
      </c>
      <c r="P5" s="761" t="s">
        <v>732</v>
      </c>
      <c r="Q5" s="761" t="s">
        <v>733</v>
      </c>
      <c r="R5" s="761" t="s">
        <v>737</v>
      </c>
      <c r="S5" s="761" t="s">
        <v>734</v>
      </c>
    </row>
    <row r="6" spans="1:19" ht="30.75" customHeight="1">
      <c r="A6" s="760"/>
      <c r="B6" s="760"/>
      <c r="C6" s="508"/>
      <c r="D6" s="507" t="s">
        <v>671</v>
      </c>
      <c r="E6" s="507" t="s">
        <v>672</v>
      </c>
      <c r="F6" s="507" t="s">
        <v>673</v>
      </c>
      <c r="G6" s="507" t="s">
        <v>674</v>
      </c>
      <c r="H6" s="507" t="s">
        <v>675</v>
      </c>
      <c r="I6" s="508"/>
      <c r="J6" s="507" t="s">
        <v>671</v>
      </c>
      <c r="K6" s="507" t="s">
        <v>672</v>
      </c>
      <c r="L6" s="507" t="s">
        <v>673</v>
      </c>
      <c r="M6" s="507" t="s">
        <v>674</v>
      </c>
      <c r="N6" s="509" t="s">
        <v>675</v>
      </c>
      <c r="O6" s="761"/>
      <c r="P6" s="761"/>
      <c r="Q6" s="761"/>
      <c r="R6" s="761"/>
      <c r="S6" s="761"/>
    </row>
    <row r="7" spans="1:19">
      <c r="A7" s="499">
        <v>1</v>
      </c>
      <c r="B7" s="502" t="s">
        <v>726</v>
      </c>
      <c r="C7" s="633">
        <v>153782.17000000001</v>
      </c>
      <c r="D7" s="633">
        <v>153782.17000000001</v>
      </c>
      <c r="E7" s="633">
        <v>0</v>
      </c>
      <c r="F7" s="633">
        <v>0</v>
      </c>
      <c r="G7" s="633">
        <v>0</v>
      </c>
      <c r="H7" s="633">
        <v>0</v>
      </c>
      <c r="I7" s="633">
        <v>3075.6433999999999</v>
      </c>
      <c r="J7" s="633">
        <v>3075.6433999999999</v>
      </c>
      <c r="K7" s="633">
        <v>0</v>
      </c>
      <c r="L7" s="633">
        <v>0</v>
      </c>
      <c r="M7" s="633">
        <v>0</v>
      </c>
      <c r="N7" s="633">
        <v>0</v>
      </c>
      <c r="O7" s="633">
        <v>5</v>
      </c>
      <c r="P7" s="654">
        <v>0</v>
      </c>
      <c r="Q7" s="654">
        <v>0</v>
      </c>
      <c r="R7" s="654">
        <v>0.15537254075033535</v>
      </c>
      <c r="S7" s="655">
        <v>48.79396852011832</v>
      </c>
    </row>
    <row r="8" spans="1:19">
      <c r="A8" s="499">
        <v>2</v>
      </c>
      <c r="B8" s="503" t="s">
        <v>725</v>
      </c>
      <c r="C8" s="633">
        <v>805781806.46025944</v>
      </c>
      <c r="D8" s="633">
        <v>746734113.40545034</v>
      </c>
      <c r="E8" s="633">
        <v>13959926.897368001</v>
      </c>
      <c r="F8" s="633">
        <v>9276985.6176609993</v>
      </c>
      <c r="G8" s="633">
        <v>7419291.1856319997</v>
      </c>
      <c r="H8" s="633">
        <v>28391489.354148</v>
      </c>
      <c r="I8" s="633">
        <v>51146026.403618507</v>
      </c>
      <c r="J8" s="633">
        <v>14865803.081619408</v>
      </c>
      <c r="K8" s="633">
        <v>1395992.6897368</v>
      </c>
      <c r="L8" s="633">
        <v>2783095.6852982999</v>
      </c>
      <c r="M8" s="633">
        <v>3709645.5928159999</v>
      </c>
      <c r="N8" s="633">
        <v>28391489.354148</v>
      </c>
      <c r="O8" s="633">
        <v>477865</v>
      </c>
      <c r="P8" s="654">
        <v>0.24186034768654063</v>
      </c>
      <c r="Q8" s="654">
        <v>0.29291045931430726</v>
      </c>
      <c r="R8" s="654">
        <v>0.24861095768014563</v>
      </c>
      <c r="S8" s="655">
        <v>36.665875098890034</v>
      </c>
    </row>
    <row r="9" spans="1:19">
      <c r="A9" s="499">
        <v>3</v>
      </c>
      <c r="B9" s="503" t="s">
        <v>724</v>
      </c>
      <c r="C9" s="633">
        <v>0</v>
      </c>
      <c r="D9" s="633">
        <v>0</v>
      </c>
      <c r="E9" s="633">
        <v>0</v>
      </c>
      <c r="F9" s="633">
        <v>0</v>
      </c>
      <c r="G9" s="633">
        <v>0</v>
      </c>
      <c r="H9" s="633">
        <v>0</v>
      </c>
      <c r="I9" s="633">
        <v>0</v>
      </c>
      <c r="J9" s="633">
        <v>0</v>
      </c>
      <c r="K9" s="633">
        <v>0</v>
      </c>
      <c r="L9" s="633">
        <v>0</v>
      </c>
      <c r="M9" s="633">
        <v>0</v>
      </c>
      <c r="N9" s="633">
        <v>0</v>
      </c>
      <c r="O9" s="633">
        <v>0</v>
      </c>
      <c r="P9" s="654">
        <v>0</v>
      </c>
      <c r="Q9" s="654">
        <v>0</v>
      </c>
      <c r="R9" s="654">
        <v>0</v>
      </c>
      <c r="S9" s="655">
        <v>0</v>
      </c>
    </row>
    <row r="10" spans="1:19">
      <c r="A10" s="499">
        <v>4</v>
      </c>
      <c r="B10" s="503" t="s">
        <v>723</v>
      </c>
      <c r="C10" s="633">
        <v>16501542.17</v>
      </c>
      <c r="D10" s="633">
        <v>1292129.3899999999</v>
      </c>
      <c r="E10" s="633">
        <v>631831.04000000004</v>
      </c>
      <c r="F10" s="633">
        <v>191726.64</v>
      </c>
      <c r="G10" s="633">
        <v>131841.49</v>
      </c>
      <c r="H10" s="633">
        <v>14254013.609999999</v>
      </c>
      <c r="I10" s="633">
        <v>14466478.038799999</v>
      </c>
      <c r="J10" s="633">
        <v>25842.587800000001</v>
      </c>
      <c r="K10" s="633">
        <v>63183.103999999999</v>
      </c>
      <c r="L10" s="633">
        <v>57517.991999999998</v>
      </c>
      <c r="M10" s="633">
        <v>65920.744999999995</v>
      </c>
      <c r="N10" s="633">
        <v>14254013.609999999</v>
      </c>
      <c r="O10" s="633">
        <v>23873</v>
      </c>
      <c r="P10" s="654">
        <v>0.24</v>
      </c>
      <c r="Q10" s="654">
        <v>0.26792509621063448</v>
      </c>
      <c r="R10" s="654">
        <v>0.51945808462065701</v>
      </c>
      <c r="S10" s="655">
        <v>1.8127586079956652</v>
      </c>
    </row>
    <row r="11" spans="1:19">
      <c r="A11" s="499">
        <v>5</v>
      </c>
      <c r="B11" s="503" t="s">
        <v>722</v>
      </c>
      <c r="C11" s="633">
        <v>9958691.2590774391</v>
      </c>
      <c r="D11" s="633">
        <v>7252301.7517704396</v>
      </c>
      <c r="E11" s="633">
        <v>314741.84000000003</v>
      </c>
      <c r="F11" s="633">
        <v>117271.9</v>
      </c>
      <c r="G11" s="633">
        <v>68503.759999999995</v>
      </c>
      <c r="H11" s="633">
        <v>2205872.007307</v>
      </c>
      <c r="I11" s="633">
        <v>2451781.838942409</v>
      </c>
      <c r="J11" s="633">
        <v>145002.19763540881</v>
      </c>
      <c r="K11" s="633">
        <v>31474.184000000001</v>
      </c>
      <c r="L11" s="633">
        <v>35181.57</v>
      </c>
      <c r="M11" s="633">
        <v>34251.879999999997</v>
      </c>
      <c r="N11" s="633">
        <v>2205872.007307</v>
      </c>
      <c r="O11" s="633">
        <v>83117</v>
      </c>
      <c r="P11" s="654">
        <v>0.18493522326520789</v>
      </c>
      <c r="Q11" s="654">
        <v>0.26913292416203605</v>
      </c>
      <c r="R11" s="654">
        <v>0.18314384843857096</v>
      </c>
      <c r="S11" s="655">
        <v>19.680283104460411</v>
      </c>
    </row>
    <row r="12" spans="1:19">
      <c r="A12" s="499">
        <v>6</v>
      </c>
      <c r="B12" s="503" t="s">
        <v>721</v>
      </c>
      <c r="C12" s="633">
        <v>14552674.114828</v>
      </c>
      <c r="D12" s="633">
        <v>11887186.074828001</v>
      </c>
      <c r="E12" s="633">
        <v>455906.22</v>
      </c>
      <c r="F12" s="633">
        <v>121879.07</v>
      </c>
      <c r="G12" s="633">
        <v>158631.75</v>
      </c>
      <c r="H12" s="633">
        <v>1929071</v>
      </c>
      <c r="I12" s="633">
        <v>2328284.9280965598</v>
      </c>
      <c r="J12" s="633">
        <v>237743.71009656001</v>
      </c>
      <c r="K12" s="633">
        <v>45590.622000000003</v>
      </c>
      <c r="L12" s="633">
        <v>36563.720999999998</v>
      </c>
      <c r="M12" s="633">
        <v>79315.875</v>
      </c>
      <c r="N12" s="633">
        <v>1929071</v>
      </c>
      <c r="O12" s="633">
        <v>29839</v>
      </c>
      <c r="P12" s="654">
        <v>0.2830766988922262</v>
      </c>
      <c r="Q12" s="654">
        <v>0.35465136836647915</v>
      </c>
      <c r="R12" s="654">
        <v>0.3202134830097923</v>
      </c>
      <c r="S12" s="655">
        <v>30.751138138361405</v>
      </c>
    </row>
    <row r="13" spans="1:19">
      <c r="A13" s="499">
        <v>7</v>
      </c>
      <c r="B13" s="503" t="s">
        <v>720</v>
      </c>
      <c r="C13" s="633">
        <v>151885140.63692099</v>
      </c>
      <c r="D13" s="633">
        <v>144225326.47498101</v>
      </c>
      <c r="E13" s="633">
        <v>3418644.4501109999</v>
      </c>
      <c r="F13" s="633">
        <v>3827457.453069</v>
      </c>
      <c r="G13" s="633">
        <v>144642.80876000001</v>
      </c>
      <c r="H13" s="633">
        <v>269069.45</v>
      </c>
      <c r="I13" s="633">
        <v>4715999.0648114197</v>
      </c>
      <c r="J13" s="633">
        <v>2884506.5294996202</v>
      </c>
      <c r="K13" s="633">
        <v>341864.44501109998</v>
      </c>
      <c r="L13" s="633">
        <v>1148237.2359207</v>
      </c>
      <c r="M13" s="633">
        <v>72321.404380000007</v>
      </c>
      <c r="N13" s="633">
        <v>269069.45</v>
      </c>
      <c r="O13" s="633">
        <v>1950</v>
      </c>
      <c r="P13" s="654">
        <v>0.114512171095227</v>
      </c>
      <c r="Q13" s="654">
        <v>0.12399616569490002</v>
      </c>
      <c r="R13" s="654">
        <v>0.10573709677475179</v>
      </c>
      <c r="S13" s="655">
        <v>131.08464975983176</v>
      </c>
    </row>
    <row r="14" spans="1:19">
      <c r="A14" s="510">
        <v>7.1</v>
      </c>
      <c r="B14" s="504" t="s">
        <v>729</v>
      </c>
      <c r="C14" s="633">
        <v>139117288.00695801</v>
      </c>
      <c r="D14" s="633">
        <v>132030147.73128299</v>
      </c>
      <c r="E14" s="633">
        <v>2916458.353846</v>
      </c>
      <c r="F14" s="633">
        <v>3827457.453069</v>
      </c>
      <c r="G14" s="633">
        <v>144642.80876000001</v>
      </c>
      <c r="H14" s="633">
        <v>198581.66</v>
      </c>
      <c r="I14" s="633">
        <v>4351389.0903109601</v>
      </c>
      <c r="J14" s="633">
        <v>2640602.9546256601</v>
      </c>
      <c r="K14" s="633">
        <v>291645.83538459998</v>
      </c>
      <c r="L14" s="633">
        <v>1148237.2359207</v>
      </c>
      <c r="M14" s="633">
        <v>72321.404380000007</v>
      </c>
      <c r="N14" s="633">
        <v>198581.66</v>
      </c>
      <c r="O14" s="633">
        <v>1687</v>
      </c>
      <c r="P14" s="654">
        <v>0.1135706689965354</v>
      </c>
      <c r="Q14" s="654">
        <v>0.12304556379240908</v>
      </c>
      <c r="R14" s="654">
        <v>0.10520087707296036</v>
      </c>
      <c r="S14" s="655">
        <v>131.30528430351953</v>
      </c>
    </row>
    <row r="15" spans="1:19">
      <c r="A15" s="510">
        <v>7.2</v>
      </c>
      <c r="B15" s="504" t="s">
        <v>731</v>
      </c>
      <c r="C15" s="633">
        <v>2728182.4101510001</v>
      </c>
      <c r="D15" s="633">
        <v>2728182.4101510001</v>
      </c>
      <c r="E15" s="633">
        <v>0</v>
      </c>
      <c r="F15" s="633">
        <v>0</v>
      </c>
      <c r="G15" s="633">
        <v>0</v>
      </c>
      <c r="H15" s="633">
        <v>0</v>
      </c>
      <c r="I15" s="633">
        <v>54563.648203019999</v>
      </c>
      <c r="J15" s="633">
        <v>54563.648203019999</v>
      </c>
      <c r="K15" s="633">
        <v>0</v>
      </c>
      <c r="L15" s="633">
        <v>0</v>
      </c>
      <c r="M15" s="633">
        <v>0</v>
      </c>
      <c r="N15" s="633">
        <v>0</v>
      </c>
      <c r="O15" s="633">
        <v>38</v>
      </c>
      <c r="P15" s="654">
        <v>0.1140932144538733</v>
      </c>
      <c r="Q15" s="654">
        <v>0.12195991539119211</v>
      </c>
      <c r="R15" s="654">
        <v>0.10197352193297185</v>
      </c>
      <c r="S15" s="655">
        <v>127.11271115497019</v>
      </c>
    </row>
    <row r="16" spans="1:19">
      <c r="A16" s="510">
        <v>7.3</v>
      </c>
      <c r="B16" s="504" t="s">
        <v>728</v>
      </c>
      <c r="C16" s="633">
        <v>10039670.219812</v>
      </c>
      <c r="D16" s="633">
        <v>9466996.3335469998</v>
      </c>
      <c r="E16" s="633">
        <v>502186.096265</v>
      </c>
      <c r="F16" s="633">
        <v>0</v>
      </c>
      <c r="G16" s="633">
        <v>0</v>
      </c>
      <c r="H16" s="633">
        <v>70487.789999999994</v>
      </c>
      <c r="I16" s="633">
        <v>310046.32629743998</v>
      </c>
      <c r="J16" s="633">
        <v>189339.92667094001</v>
      </c>
      <c r="K16" s="633">
        <v>50218.609626500001</v>
      </c>
      <c r="L16" s="633">
        <v>0</v>
      </c>
      <c r="M16" s="633">
        <v>0</v>
      </c>
      <c r="N16" s="633">
        <v>70487.789999999994</v>
      </c>
      <c r="O16" s="633">
        <v>225</v>
      </c>
      <c r="P16" s="654">
        <v>0.12509407836366593</v>
      </c>
      <c r="Q16" s="654">
        <v>0.13556485063689439</v>
      </c>
      <c r="R16" s="654">
        <v>0.11419007854742849</v>
      </c>
      <c r="S16" s="655">
        <v>129.10670567524178</v>
      </c>
    </row>
    <row r="17" spans="1:19">
      <c r="A17" s="499">
        <v>8</v>
      </c>
      <c r="B17" s="503" t="s">
        <v>727</v>
      </c>
      <c r="C17" s="633">
        <v>73445449.016172007</v>
      </c>
      <c r="D17" s="633">
        <v>71970425.74402</v>
      </c>
      <c r="E17" s="633">
        <v>291078.33</v>
      </c>
      <c r="F17" s="633">
        <v>405099.01368799998</v>
      </c>
      <c r="G17" s="633">
        <v>158845.34</v>
      </c>
      <c r="H17" s="633">
        <v>620000.58846400003</v>
      </c>
      <c r="I17" s="633">
        <v>2289469.3104508002</v>
      </c>
      <c r="J17" s="633">
        <v>1439408.5148803999</v>
      </c>
      <c r="K17" s="633">
        <v>29107.832999999999</v>
      </c>
      <c r="L17" s="633">
        <v>121529.70410639999</v>
      </c>
      <c r="M17" s="633">
        <v>79422.67</v>
      </c>
      <c r="N17" s="633">
        <v>620000.58846400003</v>
      </c>
      <c r="O17" s="633">
        <v>65979</v>
      </c>
      <c r="P17" s="654">
        <v>0.19668903846534608</v>
      </c>
      <c r="Q17" s="654">
        <v>0.26469760827358063</v>
      </c>
      <c r="R17" s="654">
        <v>0.21810662671113168</v>
      </c>
      <c r="S17" s="655">
        <v>0.69270123071513612</v>
      </c>
    </row>
    <row r="18" spans="1:19">
      <c r="A18" s="500">
        <v>9</v>
      </c>
      <c r="B18" s="505" t="s">
        <v>719</v>
      </c>
      <c r="C18" s="653">
        <v>0</v>
      </c>
      <c r="D18" s="653">
        <v>0</v>
      </c>
      <c r="E18" s="653">
        <v>0</v>
      </c>
      <c r="F18" s="653">
        <v>0</v>
      </c>
      <c r="G18" s="653">
        <v>0</v>
      </c>
      <c r="H18" s="653">
        <v>0</v>
      </c>
      <c r="I18" s="653">
        <v>0</v>
      </c>
      <c r="J18" s="653">
        <v>0</v>
      </c>
      <c r="K18" s="653">
        <v>0</v>
      </c>
      <c r="L18" s="653">
        <v>0</v>
      </c>
      <c r="M18" s="653">
        <v>0</v>
      </c>
      <c r="N18" s="653">
        <v>0</v>
      </c>
      <c r="O18" s="653">
        <v>0</v>
      </c>
      <c r="P18" s="654">
        <v>0</v>
      </c>
      <c r="Q18" s="654">
        <v>0</v>
      </c>
      <c r="R18" s="654">
        <v>0</v>
      </c>
      <c r="S18" s="656">
        <v>0</v>
      </c>
    </row>
    <row r="19" spans="1:19">
      <c r="A19" s="501">
        <v>10</v>
      </c>
      <c r="B19" s="506" t="s">
        <v>730</v>
      </c>
      <c r="C19" s="634">
        <v>1072279085.8272578</v>
      </c>
      <c r="D19" s="634">
        <v>983515265.01104975</v>
      </c>
      <c r="E19" s="634">
        <v>19072128.777479</v>
      </c>
      <c r="F19" s="634">
        <v>13940419.694418</v>
      </c>
      <c r="G19" s="634">
        <v>8081756.334392</v>
      </c>
      <c r="H19" s="634">
        <v>47669516.009919003</v>
      </c>
      <c r="I19" s="634">
        <v>77401115.228119716</v>
      </c>
      <c r="J19" s="634">
        <v>19601382.264931399</v>
      </c>
      <c r="K19" s="634">
        <v>1907212.8777479001</v>
      </c>
      <c r="L19" s="634">
        <v>4182125.9083253993</v>
      </c>
      <c r="M19" s="634">
        <v>4040878.167196</v>
      </c>
      <c r="N19" s="634">
        <v>47669516.009919003</v>
      </c>
      <c r="O19" s="634">
        <v>682628</v>
      </c>
      <c r="P19" s="654">
        <v>0.22639617119435099</v>
      </c>
      <c r="Q19" s="654">
        <v>0.26659166516441979</v>
      </c>
      <c r="R19" s="654">
        <v>0.23080242012196764</v>
      </c>
      <c r="S19" s="657">
        <v>46.80339294432931</v>
      </c>
    </row>
    <row r="20" spans="1:19" ht="25.5">
      <c r="A20" s="510">
        <v>10.1</v>
      </c>
      <c r="B20" s="504" t="s">
        <v>735</v>
      </c>
      <c r="C20" s="633">
        <v>383957880.0176</v>
      </c>
      <c r="D20" s="633">
        <v>364461527.77200001</v>
      </c>
      <c r="E20" s="633">
        <v>2336663.0956000001</v>
      </c>
      <c r="F20" s="633">
        <v>1621868.51</v>
      </c>
      <c r="G20" s="633">
        <v>1486813.17</v>
      </c>
      <c r="H20" s="633">
        <v>14051007.470000001</v>
      </c>
      <c r="I20" s="633">
        <v>22803871.1884</v>
      </c>
      <c r="J20" s="633">
        <v>7289230.2708400004</v>
      </c>
      <c r="K20" s="633">
        <v>233666.30955999999</v>
      </c>
      <c r="L20" s="633">
        <v>486560.55300000001</v>
      </c>
      <c r="M20" s="633">
        <v>743406.58499999996</v>
      </c>
      <c r="N20" s="633">
        <v>14051007.470000001</v>
      </c>
      <c r="O20" s="633">
        <v>406861</v>
      </c>
      <c r="P20" s="654">
        <v>0.30703508036593941</v>
      </c>
      <c r="Q20" s="654">
        <v>0.35389575202146845</v>
      </c>
      <c r="R20" s="654">
        <v>0.29415567985794655</v>
      </c>
      <c r="S20" s="655">
        <v>33.465334227869569</v>
      </c>
    </row>
  </sheetData>
  <mergeCells count="8">
    <mergeCell ref="C5:H5"/>
    <mergeCell ref="I5:N5"/>
    <mergeCell ref="A5:B6"/>
    <mergeCell ref="S5:S6"/>
    <mergeCell ref="R5:R6"/>
    <mergeCell ref="Q5:Q6"/>
    <mergeCell ref="P5:P6"/>
    <mergeCell ref="O5:O6"/>
  </mergeCells>
  <pageMargins left="0.7" right="0.7" top="0.75" bottom="0.75" header="0.3" footer="0.3"/>
  <pageSetup paperSize="9" scale="2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Normal="100" workbookViewId="0">
      <pane xSplit="1" ySplit="5" topLeftCell="B6" activePane="bottomRight" state="frozen"/>
      <selection activeCell="D13" sqref="D12:D13"/>
      <selection pane="topRight" activeCell="D13" sqref="D12:D13"/>
      <selection pane="bottomLeft" activeCell="D13" sqref="D12:D13"/>
      <selection pane="bottomRight" activeCell="D13" sqref="D12:D13"/>
    </sheetView>
  </sheetViews>
  <sheetFormatPr defaultColWidth="9.140625" defaultRowHeight="14.25"/>
  <cols>
    <col min="1" max="1" width="9.5703125" style="4" bestFit="1" customWidth="1"/>
    <col min="2" max="2" width="48" style="4" customWidth="1"/>
    <col min="3" max="3" width="17.28515625" style="4" customWidth="1"/>
    <col min="4" max="4" width="14.28515625" style="4" customWidth="1"/>
    <col min="5" max="5" width="14.5703125" style="4" customWidth="1"/>
    <col min="6" max="6" width="16" style="4" customWidth="1"/>
    <col min="7" max="7" width="15.28515625" style="4" customWidth="1"/>
    <col min="8" max="8" width="15.7109375" style="4" customWidth="1"/>
    <col min="9" max="16384" width="9.140625" style="5"/>
  </cols>
  <sheetData>
    <row r="1" spans="1:8">
      <c r="A1" s="2" t="s">
        <v>30</v>
      </c>
      <c r="B1" s="4" t="str">
        <f>'Info '!C2</f>
        <v>JSC "Liberty Bank"</v>
      </c>
    </row>
    <row r="2" spans="1:8">
      <c r="A2" s="2" t="s">
        <v>31</v>
      </c>
      <c r="B2" s="516">
        <f>'1. key ratios '!B2</f>
        <v>44469</v>
      </c>
    </row>
    <row r="3" spans="1:8">
      <c r="A3" s="2"/>
    </row>
    <row r="4" spans="1:8" ht="15" thickBot="1">
      <c r="A4" s="17" t="s">
        <v>32</v>
      </c>
      <c r="B4" s="18" t="s">
        <v>33</v>
      </c>
      <c r="C4" s="17"/>
      <c r="D4" s="19"/>
      <c r="E4" s="19"/>
      <c r="F4" s="20"/>
      <c r="G4" s="20"/>
      <c r="H4" s="21" t="s">
        <v>73</v>
      </c>
    </row>
    <row r="5" spans="1:8">
      <c r="A5" s="22"/>
      <c r="B5" s="23"/>
      <c r="C5" s="661" t="s">
        <v>68</v>
      </c>
      <c r="D5" s="662"/>
      <c r="E5" s="663"/>
      <c r="F5" s="661" t="s">
        <v>72</v>
      </c>
      <c r="G5" s="662"/>
      <c r="H5" s="664"/>
    </row>
    <row r="6" spans="1:8">
      <c r="A6" s="24" t="s">
        <v>6</v>
      </c>
      <c r="B6" s="25" t="s">
        <v>34</v>
      </c>
      <c r="C6" s="26" t="s">
        <v>69</v>
      </c>
      <c r="D6" s="26" t="s">
        <v>70</v>
      </c>
      <c r="E6" s="26" t="s">
        <v>71</v>
      </c>
      <c r="F6" s="26" t="s">
        <v>69</v>
      </c>
      <c r="G6" s="26" t="s">
        <v>70</v>
      </c>
      <c r="H6" s="27" t="s">
        <v>71</v>
      </c>
    </row>
    <row r="7" spans="1:8" ht="15.75">
      <c r="A7" s="24">
        <v>1</v>
      </c>
      <c r="B7" s="28" t="s">
        <v>35</v>
      </c>
      <c r="C7" s="555">
        <v>206559495.40000001</v>
      </c>
      <c r="D7" s="555">
        <v>72252226.399000019</v>
      </c>
      <c r="E7" s="556">
        <f>C7+D7</f>
        <v>278811721.79900002</v>
      </c>
      <c r="F7" s="557">
        <v>179365140.04999998</v>
      </c>
      <c r="G7" s="558">
        <v>61298156.979999997</v>
      </c>
      <c r="H7" s="559">
        <f>F7+G7</f>
        <v>240663297.02999997</v>
      </c>
    </row>
    <row r="8" spans="1:8" ht="15.75">
      <c r="A8" s="24">
        <v>2</v>
      </c>
      <c r="B8" s="28" t="s">
        <v>36</v>
      </c>
      <c r="C8" s="555">
        <v>325485.59000000003</v>
      </c>
      <c r="D8" s="555">
        <v>62631945.013999991</v>
      </c>
      <c r="E8" s="556">
        <f t="shared" ref="E8:E20" si="0">C8+D8</f>
        <v>62957430.603999995</v>
      </c>
      <c r="F8" s="557">
        <v>0</v>
      </c>
      <c r="G8" s="558">
        <v>169835874.94999999</v>
      </c>
      <c r="H8" s="559">
        <f t="shared" ref="H8:H40" si="1">F8+G8</f>
        <v>169835874.94999999</v>
      </c>
    </row>
    <row r="9" spans="1:8" ht="15.75">
      <c r="A9" s="24">
        <v>3</v>
      </c>
      <c r="B9" s="28" t="s">
        <v>37</v>
      </c>
      <c r="C9" s="555">
        <v>581531.91</v>
      </c>
      <c r="D9" s="555">
        <v>236836531.51000002</v>
      </c>
      <c r="E9" s="556">
        <f t="shared" si="0"/>
        <v>237418063.42000002</v>
      </c>
      <c r="F9" s="557">
        <v>566119.68000000005</v>
      </c>
      <c r="G9" s="558">
        <v>380584586.51999998</v>
      </c>
      <c r="H9" s="559">
        <f t="shared" si="1"/>
        <v>381150706.19999999</v>
      </c>
    </row>
    <row r="10" spans="1:8" ht="15.75">
      <c r="A10" s="24">
        <v>4</v>
      </c>
      <c r="B10" s="28" t="s">
        <v>38</v>
      </c>
      <c r="C10" s="555">
        <v>0</v>
      </c>
      <c r="D10" s="555">
        <v>0</v>
      </c>
      <c r="E10" s="556">
        <f t="shared" si="0"/>
        <v>0</v>
      </c>
      <c r="F10" s="557">
        <v>0</v>
      </c>
      <c r="G10" s="558">
        <v>0</v>
      </c>
      <c r="H10" s="559">
        <f t="shared" si="1"/>
        <v>0</v>
      </c>
    </row>
    <row r="11" spans="1:8" ht="15.75">
      <c r="A11" s="24">
        <v>5</v>
      </c>
      <c r="B11" s="28" t="s">
        <v>39</v>
      </c>
      <c r="C11" s="555">
        <v>233842165.69000003</v>
      </c>
      <c r="D11" s="555">
        <v>0</v>
      </c>
      <c r="E11" s="556">
        <f t="shared" si="0"/>
        <v>233842165.69000003</v>
      </c>
      <c r="F11" s="557">
        <v>251289888.67000002</v>
      </c>
      <c r="G11" s="558">
        <v>0</v>
      </c>
      <c r="H11" s="559">
        <f t="shared" si="1"/>
        <v>251289888.67000002</v>
      </c>
    </row>
    <row r="12" spans="1:8" ht="15.75">
      <c r="A12" s="24">
        <v>6.1</v>
      </c>
      <c r="B12" s="29" t="s">
        <v>40</v>
      </c>
      <c r="C12" s="555">
        <v>1488097679.1700106</v>
      </c>
      <c r="D12" s="555">
        <v>399121719.95699936</v>
      </c>
      <c r="E12" s="556">
        <f t="shared" si="0"/>
        <v>1887219399.1270099</v>
      </c>
      <c r="F12" s="557">
        <v>1155287667.0000472</v>
      </c>
      <c r="G12" s="558">
        <v>352279107.01000011</v>
      </c>
      <c r="H12" s="559">
        <f t="shared" si="1"/>
        <v>1507566774.0100474</v>
      </c>
    </row>
    <row r="13" spans="1:8" ht="15.75">
      <c r="A13" s="24">
        <v>6.2</v>
      </c>
      <c r="B13" s="29" t="s">
        <v>41</v>
      </c>
      <c r="C13" s="555">
        <v>-98236428.833139345</v>
      </c>
      <c r="D13" s="555">
        <v>-30662849.148859773</v>
      </c>
      <c r="E13" s="556">
        <f t="shared" si="0"/>
        <v>-128899277.98199911</v>
      </c>
      <c r="F13" s="557">
        <v>-99999707.486000612</v>
      </c>
      <c r="G13" s="558">
        <v>-23454165.511200007</v>
      </c>
      <c r="H13" s="559">
        <f t="shared" si="1"/>
        <v>-123453872.99720062</v>
      </c>
    </row>
    <row r="14" spans="1:8" ht="15.75">
      <c r="A14" s="24">
        <v>6</v>
      </c>
      <c r="B14" s="28" t="s">
        <v>42</v>
      </c>
      <c r="C14" s="556">
        <f>C12+C13</f>
        <v>1389861250.3368711</v>
      </c>
      <c r="D14" s="556">
        <f>D12+D13</f>
        <v>368458870.80813956</v>
      </c>
      <c r="E14" s="556">
        <f>C14+D14</f>
        <v>1758320121.1450107</v>
      </c>
      <c r="F14" s="556">
        <f>F12+F13</f>
        <v>1055287959.5140465</v>
      </c>
      <c r="G14" s="556">
        <f>G12+G13</f>
        <v>328824941.4988001</v>
      </c>
      <c r="H14" s="559">
        <f t="shared" si="1"/>
        <v>1384112901.0128467</v>
      </c>
    </row>
    <row r="15" spans="1:8" ht="15.75">
      <c r="A15" s="24">
        <v>7</v>
      </c>
      <c r="B15" s="28" t="s">
        <v>43</v>
      </c>
      <c r="C15" s="555">
        <v>32885324.529999997</v>
      </c>
      <c r="D15" s="555">
        <v>2863380.5070000002</v>
      </c>
      <c r="E15" s="556">
        <f t="shared" si="0"/>
        <v>35748705.037</v>
      </c>
      <c r="F15" s="557">
        <v>44222866.709999993</v>
      </c>
      <c r="G15" s="558">
        <v>4472665.55</v>
      </c>
      <c r="H15" s="559">
        <f t="shared" si="1"/>
        <v>48695532.25999999</v>
      </c>
    </row>
    <row r="16" spans="1:8" ht="15.75">
      <c r="A16" s="24">
        <v>8</v>
      </c>
      <c r="B16" s="28" t="s">
        <v>198</v>
      </c>
      <c r="C16" s="555">
        <v>144456.05399999954</v>
      </c>
      <c r="D16" s="555">
        <v>0</v>
      </c>
      <c r="E16" s="556">
        <f t="shared" si="0"/>
        <v>144456.05399999954</v>
      </c>
      <c r="F16" s="557">
        <v>33529.999999999534</v>
      </c>
      <c r="G16" s="558">
        <v>0</v>
      </c>
      <c r="H16" s="559">
        <f t="shared" si="1"/>
        <v>33529.999999999534</v>
      </c>
    </row>
    <row r="17" spans="1:8" ht="15.75">
      <c r="A17" s="24">
        <v>9</v>
      </c>
      <c r="B17" s="28" t="s">
        <v>44</v>
      </c>
      <c r="C17" s="555">
        <v>106733.3</v>
      </c>
      <c r="D17" s="555">
        <v>0</v>
      </c>
      <c r="E17" s="556">
        <f t="shared" si="0"/>
        <v>106733.3</v>
      </c>
      <c r="F17" s="557">
        <v>106733.3</v>
      </c>
      <c r="G17" s="558">
        <v>0</v>
      </c>
      <c r="H17" s="559">
        <f t="shared" si="1"/>
        <v>106733.3</v>
      </c>
    </row>
    <row r="18" spans="1:8" ht="15.75">
      <c r="A18" s="24">
        <v>10</v>
      </c>
      <c r="B18" s="28" t="s">
        <v>45</v>
      </c>
      <c r="C18" s="555">
        <v>233922284.45999986</v>
      </c>
      <c r="D18" s="555">
        <v>0</v>
      </c>
      <c r="E18" s="556">
        <f t="shared" si="0"/>
        <v>233922284.45999986</v>
      </c>
      <c r="F18" s="557">
        <v>240638713.24000001</v>
      </c>
      <c r="G18" s="558">
        <v>0</v>
      </c>
      <c r="H18" s="559">
        <f t="shared" si="1"/>
        <v>240638713.24000001</v>
      </c>
    </row>
    <row r="19" spans="1:8" ht="15.75">
      <c r="A19" s="24">
        <v>11</v>
      </c>
      <c r="B19" s="28" t="s">
        <v>46</v>
      </c>
      <c r="C19" s="555">
        <v>33250094.682599999</v>
      </c>
      <c r="D19" s="555">
        <v>15598914.477</v>
      </c>
      <c r="E19" s="556">
        <f t="shared" si="0"/>
        <v>48849009.159599997</v>
      </c>
      <c r="F19" s="557">
        <v>34475383.486999996</v>
      </c>
      <c r="G19" s="558">
        <v>12971781.279999999</v>
      </c>
      <c r="H19" s="559">
        <f t="shared" si="1"/>
        <v>47447164.766999997</v>
      </c>
    </row>
    <row r="20" spans="1:8" ht="15.75">
      <c r="A20" s="24">
        <v>12</v>
      </c>
      <c r="B20" s="31" t="s">
        <v>47</v>
      </c>
      <c r="C20" s="556">
        <f>SUM(C7:C11)+SUM(C14:C19)</f>
        <v>2131478821.9534707</v>
      </c>
      <c r="D20" s="556">
        <f>SUM(D7:D11)+SUM(D14:D19)</f>
        <v>758641868.71513963</v>
      </c>
      <c r="E20" s="556">
        <f t="shared" si="0"/>
        <v>2890120690.6686106</v>
      </c>
      <c r="F20" s="556">
        <f>SUM(F7:F11)+SUM(F14:F19)</f>
        <v>1805986334.6510463</v>
      </c>
      <c r="G20" s="556">
        <f>SUM(G7:G11)+SUM(G14:G19)</f>
        <v>957988006.77880001</v>
      </c>
      <c r="H20" s="559">
        <f t="shared" si="1"/>
        <v>2763974341.4298463</v>
      </c>
    </row>
    <row r="21" spans="1:8" ht="15.75">
      <c r="A21" s="24"/>
      <c r="B21" s="25" t="s">
        <v>48</v>
      </c>
      <c r="C21" s="560"/>
      <c r="D21" s="560"/>
      <c r="E21" s="560"/>
      <c r="F21" s="561"/>
      <c r="G21" s="562"/>
      <c r="H21" s="563"/>
    </row>
    <row r="22" spans="1:8" ht="15.75">
      <c r="A22" s="24">
        <v>13</v>
      </c>
      <c r="B22" s="28" t="s">
        <v>49</v>
      </c>
      <c r="C22" s="555">
        <v>3788811.55</v>
      </c>
      <c r="D22" s="555">
        <v>3594035.9810000001</v>
      </c>
      <c r="E22" s="556">
        <f>C22+D22</f>
        <v>7382847.5309999995</v>
      </c>
      <c r="F22" s="557">
        <v>8206157.1399999997</v>
      </c>
      <c r="G22" s="558">
        <v>5870489.5899999999</v>
      </c>
      <c r="H22" s="559">
        <f t="shared" si="1"/>
        <v>14076646.73</v>
      </c>
    </row>
    <row r="23" spans="1:8" ht="15.75">
      <c r="A23" s="24">
        <v>14</v>
      </c>
      <c r="B23" s="28" t="s">
        <v>50</v>
      </c>
      <c r="C23" s="555">
        <v>716329595.66000223</v>
      </c>
      <c r="D23" s="555">
        <v>238737265.33830816</v>
      </c>
      <c r="E23" s="556">
        <f t="shared" ref="E23:E40" si="2">C23+D23</f>
        <v>955066860.99831033</v>
      </c>
      <c r="F23" s="557">
        <v>557332865.42999959</v>
      </c>
      <c r="G23" s="558">
        <v>353213532.14798588</v>
      </c>
      <c r="H23" s="559">
        <f t="shared" si="1"/>
        <v>910546397.57798553</v>
      </c>
    </row>
    <row r="24" spans="1:8" ht="15.75">
      <c r="A24" s="24">
        <v>15</v>
      </c>
      <c r="B24" s="28" t="s">
        <v>51</v>
      </c>
      <c r="C24" s="555">
        <v>149062688.73000002</v>
      </c>
      <c r="D24" s="555">
        <v>142605534.08247307</v>
      </c>
      <c r="E24" s="556">
        <f t="shared" si="2"/>
        <v>291668222.81247306</v>
      </c>
      <c r="F24" s="557">
        <v>174012408.27999991</v>
      </c>
      <c r="G24" s="558">
        <v>129428301.10163601</v>
      </c>
      <c r="H24" s="559">
        <f t="shared" si="1"/>
        <v>303440709.3816359</v>
      </c>
    </row>
    <row r="25" spans="1:8" ht="15.75">
      <c r="A25" s="24">
        <v>16</v>
      </c>
      <c r="B25" s="28" t="s">
        <v>52</v>
      </c>
      <c r="C25" s="555">
        <v>639558713.62000012</v>
      </c>
      <c r="D25" s="555">
        <v>247682456.94221726</v>
      </c>
      <c r="E25" s="556">
        <f t="shared" si="2"/>
        <v>887241170.56221735</v>
      </c>
      <c r="F25" s="557">
        <v>600639489.95000029</v>
      </c>
      <c r="G25" s="558">
        <v>280464435.11037821</v>
      </c>
      <c r="H25" s="559">
        <f t="shared" si="1"/>
        <v>881103925.06037855</v>
      </c>
    </row>
    <row r="26" spans="1:8" ht="15.75">
      <c r="A26" s="24">
        <v>17</v>
      </c>
      <c r="B26" s="28" t="s">
        <v>53</v>
      </c>
      <c r="C26" s="560">
        <v>0</v>
      </c>
      <c r="D26" s="560">
        <v>0</v>
      </c>
      <c r="E26" s="556">
        <f t="shared" si="2"/>
        <v>0</v>
      </c>
      <c r="F26" s="561">
        <v>0</v>
      </c>
      <c r="G26" s="562">
        <v>0</v>
      </c>
      <c r="H26" s="559">
        <f t="shared" si="1"/>
        <v>0</v>
      </c>
    </row>
    <row r="27" spans="1:8" ht="15.75">
      <c r="A27" s="24">
        <v>18</v>
      </c>
      <c r="B27" s="28" t="s">
        <v>54</v>
      </c>
      <c r="C27" s="555">
        <v>136500000</v>
      </c>
      <c r="D27" s="555">
        <v>84479589.656394541</v>
      </c>
      <c r="E27" s="556">
        <f t="shared" si="2"/>
        <v>220979589.65639454</v>
      </c>
      <c r="F27" s="557">
        <v>80534741.939999998</v>
      </c>
      <c r="G27" s="558">
        <v>80980519.105491787</v>
      </c>
      <c r="H27" s="559">
        <f t="shared" si="1"/>
        <v>161515261.04549178</v>
      </c>
    </row>
    <row r="28" spans="1:8" ht="15.75">
      <c r="A28" s="24">
        <v>19</v>
      </c>
      <c r="B28" s="28" t="s">
        <v>55</v>
      </c>
      <c r="C28" s="555">
        <v>9961924.3399999999</v>
      </c>
      <c r="D28" s="555">
        <v>1865383.0109999997</v>
      </c>
      <c r="E28" s="556">
        <f t="shared" si="2"/>
        <v>11827307.351</v>
      </c>
      <c r="F28" s="557">
        <v>9613507.1199999992</v>
      </c>
      <c r="G28" s="558">
        <v>2180033.69</v>
      </c>
      <c r="H28" s="559">
        <f t="shared" si="1"/>
        <v>11793540.809999999</v>
      </c>
    </row>
    <row r="29" spans="1:8" ht="15.75">
      <c r="A29" s="24">
        <v>20</v>
      </c>
      <c r="B29" s="28" t="s">
        <v>56</v>
      </c>
      <c r="C29" s="555">
        <v>32787170.525893282</v>
      </c>
      <c r="D29" s="555">
        <v>40334889.802839279</v>
      </c>
      <c r="E29" s="556">
        <f t="shared" si="2"/>
        <v>73122060.328732565</v>
      </c>
      <c r="F29" s="557">
        <v>40356360.421200007</v>
      </c>
      <c r="G29" s="558">
        <v>45160100.525891513</v>
      </c>
      <c r="H29" s="559">
        <f t="shared" si="1"/>
        <v>85516460.94709152</v>
      </c>
    </row>
    <row r="30" spans="1:8" ht="15.75">
      <c r="A30" s="24">
        <v>21</v>
      </c>
      <c r="B30" s="28" t="s">
        <v>57</v>
      </c>
      <c r="C30" s="555">
        <v>6437000</v>
      </c>
      <c r="D30" s="555">
        <v>105324761.68000002</v>
      </c>
      <c r="E30" s="556">
        <f t="shared" si="2"/>
        <v>111761761.68000002</v>
      </c>
      <c r="F30" s="557">
        <v>6437000</v>
      </c>
      <c r="G30" s="558">
        <v>106949155.18000001</v>
      </c>
      <c r="H30" s="559">
        <f t="shared" si="1"/>
        <v>113386155.18000001</v>
      </c>
    </row>
    <row r="31" spans="1:8" ht="15.75">
      <c r="A31" s="24">
        <v>22</v>
      </c>
      <c r="B31" s="31" t="s">
        <v>58</v>
      </c>
      <c r="C31" s="556">
        <f>SUM(C22:C30)</f>
        <v>1694425904.4258955</v>
      </c>
      <c r="D31" s="556">
        <f>SUM(D22:D30)</f>
        <v>864623916.4942323</v>
      </c>
      <c r="E31" s="556">
        <f>C31+D31</f>
        <v>2559049820.9201279</v>
      </c>
      <c r="F31" s="556">
        <f>SUM(F22:F30)</f>
        <v>1477132530.2811997</v>
      </c>
      <c r="G31" s="556">
        <f>SUM(G22:G30)</f>
        <v>1004246566.4513834</v>
      </c>
      <c r="H31" s="559">
        <f t="shared" si="1"/>
        <v>2481379096.732583</v>
      </c>
    </row>
    <row r="32" spans="1:8" ht="15.75">
      <c r="A32" s="24"/>
      <c r="B32" s="25" t="s">
        <v>59</v>
      </c>
      <c r="C32" s="560"/>
      <c r="D32" s="560"/>
      <c r="E32" s="555"/>
      <c r="F32" s="561"/>
      <c r="G32" s="562"/>
      <c r="H32" s="563"/>
    </row>
    <row r="33" spans="1:8" ht="15.75">
      <c r="A33" s="24">
        <v>23</v>
      </c>
      <c r="B33" s="28" t="s">
        <v>60</v>
      </c>
      <c r="C33" s="555">
        <v>54628742.530000001</v>
      </c>
      <c r="D33" s="560">
        <v>0</v>
      </c>
      <c r="E33" s="556">
        <f t="shared" si="2"/>
        <v>54628742.530000001</v>
      </c>
      <c r="F33" s="557">
        <v>54628742.530000001</v>
      </c>
      <c r="G33" s="562">
        <v>0</v>
      </c>
      <c r="H33" s="559">
        <f t="shared" si="1"/>
        <v>54628742.530000001</v>
      </c>
    </row>
    <row r="34" spans="1:8" ht="15.75">
      <c r="A34" s="24">
        <v>24</v>
      </c>
      <c r="B34" s="28" t="s">
        <v>61</v>
      </c>
      <c r="C34" s="555">
        <v>61390.64</v>
      </c>
      <c r="D34" s="560">
        <v>0</v>
      </c>
      <c r="E34" s="556">
        <f t="shared" si="2"/>
        <v>61390.64</v>
      </c>
      <c r="F34" s="557">
        <v>61390.64</v>
      </c>
      <c r="G34" s="562">
        <v>0</v>
      </c>
      <c r="H34" s="559">
        <f t="shared" si="1"/>
        <v>61390.64</v>
      </c>
    </row>
    <row r="35" spans="1:8" ht="15.75">
      <c r="A35" s="24">
        <v>25</v>
      </c>
      <c r="B35" s="30" t="s">
        <v>62</v>
      </c>
      <c r="C35" s="555">
        <v>-10154020.07</v>
      </c>
      <c r="D35" s="560">
        <v>0</v>
      </c>
      <c r="E35" s="556">
        <f t="shared" si="2"/>
        <v>-10154020.07</v>
      </c>
      <c r="F35" s="557">
        <v>-10154020.07</v>
      </c>
      <c r="G35" s="562">
        <v>0</v>
      </c>
      <c r="H35" s="559">
        <f t="shared" si="1"/>
        <v>-10154020.07</v>
      </c>
    </row>
    <row r="36" spans="1:8" ht="15.75">
      <c r="A36" s="24">
        <v>26</v>
      </c>
      <c r="B36" s="28" t="s">
        <v>63</v>
      </c>
      <c r="C36" s="555">
        <v>39651986.239999995</v>
      </c>
      <c r="D36" s="560">
        <v>0</v>
      </c>
      <c r="E36" s="556">
        <f t="shared" si="2"/>
        <v>39651986.239999995</v>
      </c>
      <c r="F36" s="557">
        <v>39651986.239999995</v>
      </c>
      <c r="G36" s="562">
        <v>0</v>
      </c>
      <c r="H36" s="559">
        <f t="shared" si="1"/>
        <v>39651986.239999995</v>
      </c>
    </row>
    <row r="37" spans="1:8" ht="15.75">
      <c r="A37" s="24">
        <v>27</v>
      </c>
      <c r="B37" s="28" t="s">
        <v>64</v>
      </c>
      <c r="C37" s="555">
        <v>1694027.75</v>
      </c>
      <c r="D37" s="560">
        <v>0</v>
      </c>
      <c r="E37" s="556">
        <f t="shared" si="2"/>
        <v>1694027.75</v>
      </c>
      <c r="F37" s="557">
        <v>1694027.75</v>
      </c>
      <c r="G37" s="562">
        <v>0</v>
      </c>
      <c r="H37" s="559">
        <f t="shared" si="1"/>
        <v>1694027.75</v>
      </c>
    </row>
    <row r="38" spans="1:8" ht="15.75">
      <c r="A38" s="24">
        <v>28</v>
      </c>
      <c r="B38" s="28" t="s">
        <v>65</v>
      </c>
      <c r="C38" s="555">
        <v>209910245.15999997</v>
      </c>
      <c r="D38" s="560">
        <v>0</v>
      </c>
      <c r="E38" s="556">
        <f t="shared" si="2"/>
        <v>209910245.15999997</v>
      </c>
      <c r="F38" s="557">
        <v>167639168.72</v>
      </c>
      <c r="G38" s="562">
        <v>0</v>
      </c>
      <c r="H38" s="559">
        <f t="shared" si="1"/>
        <v>167639168.72</v>
      </c>
    </row>
    <row r="39" spans="1:8" ht="15.75">
      <c r="A39" s="24">
        <v>29</v>
      </c>
      <c r="B39" s="28" t="s">
        <v>66</v>
      </c>
      <c r="C39" s="555">
        <v>35278497.609999999</v>
      </c>
      <c r="D39" s="560">
        <v>0</v>
      </c>
      <c r="E39" s="556">
        <f t="shared" si="2"/>
        <v>35278497.609999999</v>
      </c>
      <c r="F39" s="557">
        <v>29073948.760000002</v>
      </c>
      <c r="G39" s="562">
        <v>0</v>
      </c>
      <c r="H39" s="559">
        <f t="shared" si="1"/>
        <v>29073948.760000002</v>
      </c>
    </row>
    <row r="40" spans="1:8" ht="15.75">
      <c r="A40" s="24">
        <v>30</v>
      </c>
      <c r="B40" s="257" t="s">
        <v>265</v>
      </c>
      <c r="C40" s="555">
        <v>331070869.86000001</v>
      </c>
      <c r="D40" s="560">
        <v>0</v>
      </c>
      <c r="E40" s="556">
        <f t="shared" si="2"/>
        <v>331070869.86000001</v>
      </c>
      <c r="F40" s="557">
        <v>282595244.56999999</v>
      </c>
      <c r="G40" s="562">
        <v>0</v>
      </c>
      <c r="H40" s="559">
        <f t="shared" si="1"/>
        <v>282595244.56999999</v>
      </c>
    </row>
    <row r="41" spans="1:8" ht="16.5" thickBot="1">
      <c r="A41" s="32">
        <v>31</v>
      </c>
      <c r="B41" s="33" t="s">
        <v>67</v>
      </c>
      <c r="C41" s="564">
        <f>C31+C40</f>
        <v>2025496774.2858953</v>
      </c>
      <c r="D41" s="564">
        <f>D31+D40</f>
        <v>864623916.4942323</v>
      </c>
      <c r="E41" s="564">
        <f>C41+D41</f>
        <v>2890120690.7801275</v>
      </c>
      <c r="F41" s="564">
        <f>F31+F40</f>
        <v>1759727774.8511996</v>
      </c>
      <c r="G41" s="564">
        <f>G31+G40</f>
        <v>1004246566.4513834</v>
      </c>
      <c r="H41" s="565">
        <f>F41+G41</f>
        <v>2763974341.3025827</v>
      </c>
    </row>
    <row r="43" spans="1:8">
      <c r="B43" s="34"/>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zoomScaleNormal="100" workbookViewId="0">
      <pane xSplit="1" ySplit="6" topLeftCell="B13" activePane="bottomRight" state="frozen"/>
      <selection activeCell="D13" sqref="D12:D13"/>
      <selection pane="topRight" activeCell="D13" sqref="D12:D13"/>
      <selection pane="bottomLeft" activeCell="D13" sqref="D12:D13"/>
      <selection pane="bottomRight" activeCell="D13" sqref="D12:D13"/>
    </sheetView>
  </sheetViews>
  <sheetFormatPr defaultColWidth="9.140625" defaultRowHeight="12.75"/>
  <cols>
    <col min="1" max="1" width="9.5703125" style="4" bestFit="1" customWidth="1"/>
    <col min="2" max="2" width="58" style="4" customWidth="1"/>
    <col min="3" max="4" width="12.7109375" style="4" customWidth="1"/>
    <col min="5" max="5" width="16" style="4" customWidth="1"/>
    <col min="6" max="7" width="12.7109375" style="4" customWidth="1"/>
    <col min="8" max="8" width="14.5703125" style="4" customWidth="1"/>
    <col min="9" max="9" width="8.85546875" style="4" customWidth="1"/>
    <col min="10" max="16384" width="9.140625" style="4"/>
  </cols>
  <sheetData>
    <row r="1" spans="1:8">
      <c r="A1" s="2" t="s">
        <v>30</v>
      </c>
      <c r="B1" s="3" t="str">
        <f>'Info '!C2</f>
        <v>JSC "Liberty Bank"</v>
      </c>
      <c r="C1" s="3"/>
    </row>
    <row r="2" spans="1:8">
      <c r="A2" s="2" t="s">
        <v>31</v>
      </c>
      <c r="B2" s="515">
        <f>'1. key ratios '!B2</f>
        <v>44469</v>
      </c>
      <c r="C2" s="397"/>
      <c r="D2" s="7"/>
      <c r="E2" s="7"/>
      <c r="F2" s="7"/>
      <c r="G2" s="7"/>
      <c r="H2" s="7"/>
    </row>
    <row r="3" spans="1:8">
      <c r="A3" s="2"/>
      <c r="B3" s="3"/>
      <c r="C3" s="6"/>
      <c r="D3" s="7"/>
      <c r="E3" s="7"/>
      <c r="F3" s="7"/>
      <c r="G3" s="7"/>
      <c r="H3" s="7"/>
    </row>
    <row r="4" spans="1:8" ht="13.5" thickBot="1">
      <c r="A4" s="36" t="s">
        <v>194</v>
      </c>
      <c r="B4" s="211" t="s">
        <v>22</v>
      </c>
      <c r="C4" s="17"/>
      <c r="D4" s="19"/>
      <c r="E4" s="19"/>
      <c r="F4" s="20"/>
      <c r="G4" s="20"/>
      <c r="H4" s="37" t="s">
        <v>73</v>
      </c>
    </row>
    <row r="5" spans="1:8">
      <c r="A5" s="38" t="s">
        <v>6</v>
      </c>
      <c r="B5" s="39"/>
      <c r="C5" s="661" t="s">
        <v>68</v>
      </c>
      <c r="D5" s="662"/>
      <c r="E5" s="663"/>
      <c r="F5" s="661" t="s">
        <v>72</v>
      </c>
      <c r="G5" s="662"/>
      <c r="H5" s="664"/>
    </row>
    <row r="6" spans="1:8">
      <c r="A6" s="40" t="s">
        <v>6</v>
      </c>
      <c r="B6" s="41"/>
      <c r="C6" s="42" t="s">
        <v>69</v>
      </c>
      <c r="D6" s="42" t="s">
        <v>70</v>
      </c>
      <c r="E6" s="42" t="s">
        <v>71</v>
      </c>
      <c r="F6" s="42" t="s">
        <v>69</v>
      </c>
      <c r="G6" s="42" t="s">
        <v>70</v>
      </c>
      <c r="H6" s="43" t="s">
        <v>71</v>
      </c>
    </row>
    <row r="7" spans="1:8">
      <c r="A7" s="44"/>
      <c r="B7" s="211" t="s">
        <v>193</v>
      </c>
      <c r="C7" s="45"/>
      <c r="D7" s="45"/>
      <c r="E7" s="45"/>
      <c r="F7" s="45"/>
      <c r="G7" s="45"/>
      <c r="H7" s="46"/>
    </row>
    <row r="8" spans="1:8" ht="15">
      <c r="A8" s="44">
        <v>1</v>
      </c>
      <c r="B8" s="47" t="s">
        <v>192</v>
      </c>
      <c r="C8" s="566">
        <v>4230088.04</v>
      </c>
      <c r="D8" s="566">
        <v>-219407.88999999996</v>
      </c>
      <c r="E8" s="556">
        <f>C8+D8</f>
        <v>4010680.15</v>
      </c>
      <c r="F8" s="566">
        <v>4708242.3599999994</v>
      </c>
      <c r="G8" s="566">
        <v>1241778.6599999999</v>
      </c>
      <c r="H8" s="567">
        <f>F8+G8</f>
        <v>5950021.0199999996</v>
      </c>
    </row>
    <row r="9" spans="1:8" ht="15">
      <c r="A9" s="44">
        <v>2</v>
      </c>
      <c r="B9" s="47" t="s">
        <v>191</v>
      </c>
      <c r="C9" s="568">
        <f>SUM(C10:C18)</f>
        <v>216429243.04999995</v>
      </c>
      <c r="D9" s="568">
        <f>SUM(D10:D18)</f>
        <v>21041997.550000004</v>
      </c>
      <c r="E9" s="556">
        <f t="shared" ref="E9:E67" si="0">C9+D9</f>
        <v>237471240.59999996</v>
      </c>
      <c r="F9" s="568">
        <f>SUM(F10:F18)</f>
        <v>169129518.03</v>
      </c>
      <c r="G9" s="568">
        <f>SUM(G10:G18)</f>
        <v>16072000.32</v>
      </c>
      <c r="H9" s="567">
        <f t="shared" ref="H9:H67" si="1">F9+G9</f>
        <v>185201518.34999999</v>
      </c>
    </row>
    <row r="10" spans="1:8" ht="15">
      <c r="A10" s="44">
        <v>2.1</v>
      </c>
      <c r="B10" s="48" t="s">
        <v>190</v>
      </c>
      <c r="C10" s="566">
        <v>0</v>
      </c>
      <c r="D10" s="566">
        <v>0</v>
      </c>
      <c r="E10" s="556">
        <f t="shared" si="0"/>
        <v>0</v>
      </c>
      <c r="F10" s="566">
        <v>0</v>
      </c>
      <c r="G10" s="566">
        <v>0</v>
      </c>
      <c r="H10" s="567">
        <f t="shared" si="1"/>
        <v>0</v>
      </c>
    </row>
    <row r="11" spans="1:8" ht="15">
      <c r="A11" s="44">
        <v>2.2000000000000002</v>
      </c>
      <c r="B11" s="48" t="s">
        <v>189</v>
      </c>
      <c r="C11" s="566">
        <v>13777604.199999999</v>
      </c>
      <c r="D11" s="566">
        <v>8790878.5860000029</v>
      </c>
      <c r="E11" s="556">
        <f t="shared" si="0"/>
        <v>22568482.786000002</v>
      </c>
      <c r="F11" s="566">
        <v>10208161.356094886</v>
      </c>
      <c r="G11" s="566">
        <v>7616968.9142580172</v>
      </c>
      <c r="H11" s="567">
        <f t="shared" si="1"/>
        <v>17825130.270352904</v>
      </c>
    </row>
    <row r="12" spans="1:8" ht="15">
      <c r="A12" s="44">
        <v>2.2999999999999998</v>
      </c>
      <c r="B12" s="48" t="s">
        <v>188</v>
      </c>
      <c r="C12" s="566">
        <v>2014750.43</v>
      </c>
      <c r="D12" s="566">
        <v>607065.84600000002</v>
      </c>
      <c r="E12" s="556">
        <f t="shared" si="0"/>
        <v>2621816.2760000001</v>
      </c>
      <c r="F12" s="566">
        <v>1072505.7364757527</v>
      </c>
      <c r="G12" s="566">
        <v>5559.93</v>
      </c>
      <c r="H12" s="567">
        <f t="shared" si="1"/>
        <v>1078065.6664757526</v>
      </c>
    </row>
    <row r="13" spans="1:8" ht="15">
      <c r="A13" s="44">
        <v>2.4</v>
      </c>
      <c r="B13" s="48" t="s">
        <v>187</v>
      </c>
      <c r="C13" s="566">
        <v>1018836.48</v>
      </c>
      <c r="D13" s="566">
        <v>39531.281000000003</v>
      </c>
      <c r="E13" s="556">
        <f t="shared" si="0"/>
        <v>1058367.7609999999</v>
      </c>
      <c r="F13" s="566">
        <v>147730.43902794388</v>
      </c>
      <c r="G13" s="566">
        <v>40171.409997637224</v>
      </c>
      <c r="H13" s="567">
        <f t="shared" si="1"/>
        <v>187901.84902558109</v>
      </c>
    </row>
    <row r="14" spans="1:8" ht="15">
      <c r="A14" s="44">
        <v>2.5</v>
      </c>
      <c r="B14" s="48" t="s">
        <v>186</v>
      </c>
      <c r="C14" s="566">
        <v>79001.02</v>
      </c>
      <c r="D14" s="566">
        <v>3186691.1959999995</v>
      </c>
      <c r="E14" s="556">
        <f t="shared" si="0"/>
        <v>3265692.2159999995</v>
      </c>
      <c r="F14" s="566">
        <v>1791.930671386313</v>
      </c>
      <c r="G14" s="566">
        <v>992076.93460326188</v>
      </c>
      <c r="H14" s="567">
        <f t="shared" si="1"/>
        <v>993868.86527464818</v>
      </c>
    </row>
    <row r="15" spans="1:8" ht="15">
      <c r="A15" s="44">
        <v>2.6</v>
      </c>
      <c r="B15" s="48" t="s">
        <v>185</v>
      </c>
      <c r="C15" s="566">
        <v>3318.21</v>
      </c>
      <c r="D15" s="566">
        <v>40166.835999999996</v>
      </c>
      <c r="E15" s="556">
        <f t="shared" si="0"/>
        <v>43485.045999999995</v>
      </c>
      <c r="F15" s="566">
        <v>100555.53928063106</v>
      </c>
      <c r="G15" s="566">
        <v>0</v>
      </c>
      <c r="H15" s="567">
        <f t="shared" si="1"/>
        <v>100555.53928063106</v>
      </c>
    </row>
    <row r="16" spans="1:8" ht="15">
      <c r="A16" s="44">
        <v>2.7</v>
      </c>
      <c r="B16" s="48" t="s">
        <v>184</v>
      </c>
      <c r="C16" s="566">
        <v>75762.290000000008</v>
      </c>
      <c r="D16" s="566">
        <v>45223.946000000004</v>
      </c>
      <c r="E16" s="556">
        <f t="shared" si="0"/>
        <v>120986.236</v>
      </c>
      <c r="F16" s="566">
        <v>11765.423653087866</v>
      </c>
      <c r="G16" s="566">
        <v>4629.8326237408855</v>
      </c>
      <c r="H16" s="567">
        <f t="shared" si="1"/>
        <v>16395.256276828753</v>
      </c>
    </row>
    <row r="17" spans="1:8" ht="15">
      <c r="A17" s="44">
        <v>2.8</v>
      </c>
      <c r="B17" s="48" t="s">
        <v>183</v>
      </c>
      <c r="C17" s="566">
        <v>196500477.53999996</v>
      </c>
      <c r="D17" s="566">
        <v>5955171.4100000001</v>
      </c>
      <c r="E17" s="556">
        <f t="shared" si="0"/>
        <v>202455648.94999996</v>
      </c>
      <c r="F17" s="566">
        <v>156905448.01000002</v>
      </c>
      <c r="G17" s="566">
        <v>4830336.29</v>
      </c>
      <c r="H17" s="567">
        <f t="shared" si="1"/>
        <v>161735784.30000001</v>
      </c>
    </row>
    <row r="18" spans="1:8" ht="15">
      <c r="A18" s="44">
        <v>2.9</v>
      </c>
      <c r="B18" s="48" t="s">
        <v>182</v>
      </c>
      <c r="C18" s="566">
        <v>2959492.88</v>
      </c>
      <c r="D18" s="566">
        <v>2377268.449</v>
      </c>
      <c r="E18" s="556">
        <f t="shared" si="0"/>
        <v>5336761.3289999999</v>
      </c>
      <c r="F18" s="566">
        <v>681559.59479631076</v>
      </c>
      <c r="G18" s="566">
        <v>2582257.0085173426</v>
      </c>
      <c r="H18" s="567">
        <f t="shared" si="1"/>
        <v>3263816.6033136533</v>
      </c>
    </row>
    <row r="19" spans="1:8" ht="15">
      <c r="A19" s="44">
        <v>3</v>
      </c>
      <c r="B19" s="47" t="s">
        <v>181</v>
      </c>
      <c r="C19" s="566">
        <v>6126247.3799999999</v>
      </c>
      <c r="D19" s="566">
        <v>564141.28</v>
      </c>
      <c r="E19" s="556">
        <f t="shared" si="0"/>
        <v>6690388.6600000001</v>
      </c>
      <c r="F19" s="566">
        <v>4825123.1399999997</v>
      </c>
      <c r="G19" s="566">
        <v>309694.33999999997</v>
      </c>
      <c r="H19" s="567">
        <f t="shared" si="1"/>
        <v>5134817.4799999995</v>
      </c>
    </row>
    <row r="20" spans="1:8" ht="15">
      <c r="A20" s="44">
        <v>4</v>
      </c>
      <c r="B20" s="47" t="s">
        <v>180</v>
      </c>
      <c r="C20" s="566">
        <v>17212224.02</v>
      </c>
      <c r="D20" s="566">
        <v>0</v>
      </c>
      <c r="E20" s="556">
        <f t="shared" si="0"/>
        <v>17212224.02</v>
      </c>
      <c r="F20" s="566">
        <v>11440490.82</v>
      </c>
      <c r="G20" s="566">
        <v>0</v>
      </c>
      <c r="H20" s="567">
        <f t="shared" si="1"/>
        <v>11440490.82</v>
      </c>
    </row>
    <row r="21" spans="1:8" ht="15">
      <c r="A21" s="44">
        <v>5</v>
      </c>
      <c r="B21" s="47" t="s">
        <v>179</v>
      </c>
      <c r="C21" s="566">
        <v>1445943.59</v>
      </c>
      <c r="D21" s="566">
        <v>23670.54</v>
      </c>
      <c r="E21" s="556">
        <f t="shared" si="0"/>
        <v>1469614.1300000001</v>
      </c>
      <c r="F21" s="566">
        <v>108069.13</v>
      </c>
      <c r="G21" s="566">
        <v>33490.6</v>
      </c>
      <c r="H21" s="567">
        <f>F21+G21</f>
        <v>141559.73000000001</v>
      </c>
    </row>
    <row r="22" spans="1:8" ht="15">
      <c r="A22" s="44">
        <v>6</v>
      </c>
      <c r="B22" s="49" t="s">
        <v>178</v>
      </c>
      <c r="C22" s="568">
        <f>C8+C9+C19+C20+C21</f>
        <v>245443746.07999995</v>
      </c>
      <c r="D22" s="568">
        <f>D8+D9+D19+D20+D21</f>
        <v>21410401.480000004</v>
      </c>
      <c r="E22" s="556">
        <f>C22+D22</f>
        <v>266854147.55999994</v>
      </c>
      <c r="F22" s="568">
        <f>F8+F9+F19+F20+F21</f>
        <v>190211443.47999996</v>
      </c>
      <c r="G22" s="568">
        <f>G8+G9+G19+G20+G21</f>
        <v>17656963.920000002</v>
      </c>
      <c r="H22" s="567">
        <f>F22+G22</f>
        <v>207868407.39999998</v>
      </c>
    </row>
    <row r="23" spans="1:8" ht="15">
      <c r="A23" s="44"/>
      <c r="B23" s="211" t="s">
        <v>177</v>
      </c>
      <c r="C23" s="566"/>
      <c r="D23" s="566"/>
      <c r="E23" s="555"/>
      <c r="F23" s="566"/>
      <c r="G23" s="566"/>
      <c r="H23" s="569"/>
    </row>
    <row r="24" spans="1:8" ht="15">
      <c r="A24" s="44">
        <v>7</v>
      </c>
      <c r="B24" s="47" t="s">
        <v>176</v>
      </c>
      <c r="C24" s="566">
        <v>32096808.490000002</v>
      </c>
      <c r="D24" s="566">
        <v>1175929.2000000002</v>
      </c>
      <c r="E24" s="556">
        <f t="shared" si="0"/>
        <v>33272737.690000001</v>
      </c>
      <c r="F24" s="566">
        <v>28921263.800000001</v>
      </c>
      <c r="G24" s="566">
        <v>5570104.7400000002</v>
      </c>
      <c r="H24" s="567">
        <f t="shared" si="1"/>
        <v>34491368.539999999</v>
      </c>
    </row>
    <row r="25" spans="1:8" ht="15">
      <c r="A25" s="44">
        <v>8</v>
      </c>
      <c r="B25" s="47" t="s">
        <v>175</v>
      </c>
      <c r="C25" s="566">
        <v>46609933.409999996</v>
      </c>
      <c r="D25" s="566">
        <v>4916148.38</v>
      </c>
      <c r="E25" s="556">
        <f t="shared" si="0"/>
        <v>51526081.789999999</v>
      </c>
      <c r="F25" s="566">
        <v>42982290.969999999</v>
      </c>
      <c r="G25" s="566">
        <v>7241234.2799999993</v>
      </c>
      <c r="H25" s="567">
        <f t="shared" si="1"/>
        <v>50223525.25</v>
      </c>
    </row>
    <row r="26" spans="1:8" ht="15">
      <c r="A26" s="44">
        <v>9</v>
      </c>
      <c r="B26" s="47" t="s">
        <v>174</v>
      </c>
      <c r="C26" s="566">
        <v>133573.16</v>
      </c>
      <c r="D26" s="566">
        <v>2908.45</v>
      </c>
      <c r="E26" s="556">
        <f t="shared" si="0"/>
        <v>136481.61000000002</v>
      </c>
      <c r="F26" s="566">
        <v>215035.72</v>
      </c>
      <c r="G26" s="566">
        <v>25196.510000000002</v>
      </c>
      <c r="H26" s="567">
        <f t="shared" si="1"/>
        <v>240232.23</v>
      </c>
    </row>
    <row r="27" spans="1:8" ht="15">
      <c r="A27" s="44">
        <v>10</v>
      </c>
      <c r="B27" s="47" t="s">
        <v>173</v>
      </c>
      <c r="C27" s="566">
        <v>1066052.55</v>
      </c>
      <c r="D27" s="566">
        <v>6748606.3799999999</v>
      </c>
      <c r="E27" s="556">
        <f t="shared" si="0"/>
        <v>7814658.9299999997</v>
      </c>
      <c r="F27" s="566">
        <v>854373.46</v>
      </c>
      <c r="G27" s="566">
        <v>6232575.5099999998</v>
      </c>
      <c r="H27" s="567">
        <f t="shared" si="1"/>
        <v>7086948.9699999997</v>
      </c>
    </row>
    <row r="28" spans="1:8" ht="15">
      <c r="A28" s="44">
        <v>11</v>
      </c>
      <c r="B28" s="47" t="s">
        <v>172</v>
      </c>
      <c r="C28" s="566">
        <v>10592318.65</v>
      </c>
      <c r="D28" s="566">
        <v>1605846.2</v>
      </c>
      <c r="E28" s="556">
        <f t="shared" si="0"/>
        <v>12198164.85</v>
      </c>
      <c r="F28" s="566">
        <v>1545198.96</v>
      </c>
      <c r="G28" s="566">
        <v>276965.46000000002</v>
      </c>
      <c r="H28" s="567">
        <f t="shared" si="1"/>
        <v>1822164.42</v>
      </c>
    </row>
    <row r="29" spans="1:8" ht="15">
      <c r="A29" s="44">
        <v>12</v>
      </c>
      <c r="B29" s="47" t="s">
        <v>171</v>
      </c>
      <c r="C29" s="566">
        <v>198633.33</v>
      </c>
      <c r="D29" s="566">
        <v>1334816.8999999999</v>
      </c>
      <c r="E29" s="556">
        <f t="shared" si="0"/>
        <v>1533450.23</v>
      </c>
      <c r="F29" s="566">
        <v>245235.91</v>
      </c>
      <c r="G29" s="566">
        <v>1502271.5599999998</v>
      </c>
      <c r="H29" s="567">
        <f t="shared" si="1"/>
        <v>1747507.4699999997</v>
      </c>
    </row>
    <row r="30" spans="1:8" ht="15">
      <c r="A30" s="44">
        <v>13</v>
      </c>
      <c r="B30" s="50" t="s">
        <v>170</v>
      </c>
      <c r="C30" s="568">
        <f>SUM(C24:C29)</f>
        <v>90697319.590000004</v>
      </c>
      <c r="D30" s="568">
        <f>SUM(D24:D29)</f>
        <v>15784255.51</v>
      </c>
      <c r="E30" s="556">
        <f t="shared" si="0"/>
        <v>106481575.10000001</v>
      </c>
      <c r="F30" s="568">
        <f>SUM(F24:F29)</f>
        <v>74763398.819999978</v>
      </c>
      <c r="G30" s="568">
        <f>SUM(G24:G29)</f>
        <v>20848348.059999999</v>
      </c>
      <c r="H30" s="567">
        <f t="shared" si="1"/>
        <v>95611746.87999998</v>
      </c>
    </row>
    <row r="31" spans="1:8" ht="15">
      <c r="A31" s="44">
        <v>14</v>
      </c>
      <c r="B31" s="50" t="s">
        <v>169</v>
      </c>
      <c r="C31" s="568">
        <f>C22-C30</f>
        <v>154746426.48999995</v>
      </c>
      <c r="D31" s="568">
        <f>D22-D30</f>
        <v>5626145.9700000044</v>
      </c>
      <c r="E31" s="556">
        <f t="shared" si="0"/>
        <v>160372572.45999995</v>
      </c>
      <c r="F31" s="568">
        <f>F22-F30</f>
        <v>115448044.65999998</v>
      </c>
      <c r="G31" s="568">
        <f>G22-G30</f>
        <v>-3191384.1399999969</v>
      </c>
      <c r="H31" s="567">
        <f t="shared" si="1"/>
        <v>112256660.51999998</v>
      </c>
    </row>
    <row r="32" spans="1:8">
      <c r="A32" s="44"/>
      <c r="B32" s="51"/>
      <c r="C32" s="570"/>
      <c r="D32" s="570"/>
      <c r="E32" s="570"/>
      <c r="F32" s="570"/>
      <c r="G32" s="570"/>
      <c r="H32" s="571"/>
    </row>
    <row r="33" spans="1:8" ht="15">
      <c r="A33" s="44"/>
      <c r="B33" s="51" t="s">
        <v>168</v>
      </c>
      <c r="C33" s="566"/>
      <c r="D33" s="566"/>
      <c r="E33" s="555"/>
      <c r="F33" s="566"/>
      <c r="G33" s="566"/>
      <c r="H33" s="569"/>
    </row>
    <row r="34" spans="1:8" ht="15">
      <c r="A34" s="44">
        <v>15</v>
      </c>
      <c r="B34" s="52" t="s">
        <v>167</v>
      </c>
      <c r="C34" s="572">
        <f>C35-C36</f>
        <v>18660722.970000003</v>
      </c>
      <c r="D34" s="572">
        <f>D35-D36</f>
        <v>-2082730.5200000005</v>
      </c>
      <c r="E34" s="556">
        <f t="shared" si="0"/>
        <v>16577992.450000003</v>
      </c>
      <c r="F34" s="572">
        <f>F35-F36</f>
        <v>15912253.770000001</v>
      </c>
      <c r="G34" s="572">
        <f>G35-G36</f>
        <v>-2162957.620000001</v>
      </c>
      <c r="H34" s="567">
        <f t="shared" si="1"/>
        <v>13749296.15</v>
      </c>
    </row>
    <row r="35" spans="1:8" ht="15">
      <c r="A35" s="44">
        <v>15.1</v>
      </c>
      <c r="B35" s="48" t="s">
        <v>166</v>
      </c>
      <c r="C35" s="566">
        <v>22072804.990000002</v>
      </c>
      <c r="D35" s="566">
        <v>6082519.8300000001</v>
      </c>
      <c r="E35" s="556">
        <f t="shared" si="0"/>
        <v>28155324.82</v>
      </c>
      <c r="F35" s="566">
        <v>19001355.030000001</v>
      </c>
      <c r="G35" s="566">
        <v>4455969.6899999995</v>
      </c>
      <c r="H35" s="567">
        <f t="shared" si="1"/>
        <v>23457324.719999999</v>
      </c>
    </row>
    <row r="36" spans="1:8" ht="15">
      <c r="A36" s="44">
        <v>15.2</v>
      </c>
      <c r="B36" s="48" t="s">
        <v>165</v>
      </c>
      <c r="C36" s="566">
        <v>3412082.02</v>
      </c>
      <c r="D36" s="566">
        <v>8165250.3500000006</v>
      </c>
      <c r="E36" s="556">
        <f t="shared" si="0"/>
        <v>11577332.370000001</v>
      </c>
      <c r="F36" s="566">
        <v>3089101.2600000002</v>
      </c>
      <c r="G36" s="566">
        <v>6618927.3100000005</v>
      </c>
      <c r="H36" s="567">
        <f t="shared" si="1"/>
        <v>9708028.5700000003</v>
      </c>
    </row>
    <row r="37" spans="1:8" ht="15">
      <c r="A37" s="44">
        <v>16</v>
      </c>
      <c r="B37" s="47" t="s">
        <v>164</v>
      </c>
      <c r="C37" s="566">
        <v>0</v>
      </c>
      <c r="D37" s="566">
        <v>0</v>
      </c>
      <c r="E37" s="556">
        <f t="shared" si="0"/>
        <v>0</v>
      </c>
      <c r="F37" s="566">
        <v>0</v>
      </c>
      <c r="G37" s="566">
        <v>0</v>
      </c>
      <c r="H37" s="567">
        <f t="shared" si="1"/>
        <v>0</v>
      </c>
    </row>
    <row r="38" spans="1:8" ht="15">
      <c r="A38" s="44">
        <v>17</v>
      </c>
      <c r="B38" s="47" t="s">
        <v>163</v>
      </c>
      <c r="C38" s="566">
        <v>0</v>
      </c>
      <c r="D38" s="566">
        <v>0</v>
      </c>
      <c r="E38" s="556">
        <f t="shared" si="0"/>
        <v>0</v>
      </c>
      <c r="F38" s="566">
        <v>0</v>
      </c>
      <c r="G38" s="566">
        <v>0</v>
      </c>
      <c r="H38" s="567">
        <f t="shared" si="1"/>
        <v>0</v>
      </c>
    </row>
    <row r="39" spans="1:8" ht="15">
      <c r="A39" s="44">
        <v>18</v>
      </c>
      <c r="B39" s="47" t="s">
        <v>162</v>
      </c>
      <c r="C39" s="566">
        <v>61819.869999999995</v>
      </c>
      <c r="D39" s="566">
        <v>25424.59</v>
      </c>
      <c r="E39" s="556">
        <f t="shared" si="0"/>
        <v>87244.459999999992</v>
      </c>
      <c r="F39" s="566">
        <v>35352.450000000004</v>
      </c>
      <c r="G39" s="566">
        <v>26228.31</v>
      </c>
      <c r="H39" s="567">
        <f t="shared" si="1"/>
        <v>61580.760000000009</v>
      </c>
    </row>
    <row r="40" spans="1:8" ht="15">
      <c r="A40" s="44">
        <v>19</v>
      </c>
      <c r="B40" s="47" t="s">
        <v>161</v>
      </c>
      <c r="C40" s="566">
        <v>-1228764.5100000016</v>
      </c>
      <c r="D40" s="566">
        <v>0</v>
      </c>
      <c r="E40" s="556">
        <f t="shared" si="0"/>
        <v>-1228764.5100000016</v>
      </c>
      <c r="F40" s="566">
        <v>2734185.1799999997</v>
      </c>
      <c r="G40" s="566">
        <v>0</v>
      </c>
      <c r="H40" s="567">
        <f t="shared" si="1"/>
        <v>2734185.1799999997</v>
      </c>
    </row>
    <row r="41" spans="1:8" ht="15">
      <c r="A41" s="44">
        <v>20</v>
      </c>
      <c r="B41" s="47" t="s">
        <v>160</v>
      </c>
      <c r="C41" s="566">
        <v>840120.42000000644</v>
      </c>
      <c r="D41" s="566">
        <v>0</v>
      </c>
      <c r="E41" s="556">
        <f t="shared" si="0"/>
        <v>840120.42000000644</v>
      </c>
      <c r="F41" s="566">
        <v>3833303.9300000016</v>
      </c>
      <c r="G41" s="566">
        <v>0</v>
      </c>
      <c r="H41" s="567">
        <f t="shared" si="1"/>
        <v>3833303.9300000016</v>
      </c>
    </row>
    <row r="42" spans="1:8" ht="15">
      <c r="A42" s="44">
        <v>21</v>
      </c>
      <c r="B42" s="47" t="s">
        <v>159</v>
      </c>
      <c r="C42" s="566">
        <v>-573903.49</v>
      </c>
      <c r="D42" s="566">
        <v>0</v>
      </c>
      <c r="E42" s="556">
        <f t="shared" si="0"/>
        <v>-573903.49</v>
      </c>
      <c r="F42" s="566">
        <v>116688.28</v>
      </c>
      <c r="G42" s="566">
        <v>0</v>
      </c>
      <c r="H42" s="567">
        <f t="shared" si="1"/>
        <v>116688.28</v>
      </c>
    </row>
    <row r="43" spans="1:8" ht="15">
      <c r="A43" s="44">
        <v>22</v>
      </c>
      <c r="B43" s="47" t="s">
        <v>158</v>
      </c>
      <c r="C43" s="566">
        <v>18451.89</v>
      </c>
      <c r="D43" s="566">
        <v>36889.839999999997</v>
      </c>
      <c r="E43" s="556">
        <f t="shared" si="0"/>
        <v>55341.729999999996</v>
      </c>
      <c r="F43" s="566">
        <v>80991.48</v>
      </c>
      <c r="G43" s="566">
        <v>2575.12</v>
      </c>
      <c r="H43" s="567">
        <f t="shared" si="1"/>
        <v>83566.599999999991</v>
      </c>
    </row>
    <row r="44" spans="1:8" ht="15">
      <c r="A44" s="44">
        <v>23</v>
      </c>
      <c r="B44" s="47" t="s">
        <v>157</v>
      </c>
      <c r="C44" s="566">
        <v>4218139.92</v>
      </c>
      <c r="D44" s="566">
        <v>7575.17</v>
      </c>
      <c r="E44" s="556">
        <f t="shared" si="0"/>
        <v>4225715.09</v>
      </c>
      <c r="F44" s="566">
        <v>3356028.91</v>
      </c>
      <c r="G44" s="566">
        <v>85032.72</v>
      </c>
      <c r="H44" s="567">
        <f t="shared" si="1"/>
        <v>3441061.6300000004</v>
      </c>
    </row>
    <row r="45" spans="1:8" ht="15">
      <c r="A45" s="44">
        <v>24</v>
      </c>
      <c r="B45" s="50" t="s">
        <v>272</v>
      </c>
      <c r="C45" s="568">
        <f>C34+C37+C38+C39+C40+C41+C42+C43+C44</f>
        <v>21996587.070000008</v>
      </c>
      <c r="D45" s="568">
        <f>D34+D37+D38+D39+D40+D41+D42+D43+D44</f>
        <v>-2012840.9200000004</v>
      </c>
      <c r="E45" s="556">
        <f t="shared" si="0"/>
        <v>19983746.150000006</v>
      </c>
      <c r="F45" s="568">
        <f>F34+F37+F38+F39+F40+F41+F42+F43+F44</f>
        <v>26068804</v>
      </c>
      <c r="G45" s="568">
        <f>G34+G37+G38+G39+G40+G41+G42+G43+G44</f>
        <v>-2049121.4700000009</v>
      </c>
      <c r="H45" s="567">
        <f t="shared" si="1"/>
        <v>24019682.529999997</v>
      </c>
    </row>
    <row r="46" spans="1:8">
      <c r="A46" s="44"/>
      <c r="B46" s="211" t="s">
        <v>156</v>
      </c>
      <c r="C46" s="566"/>
      <c r="D46" s="566"/>
      <c r="E46" s="566"/>
      <c r="F46" s="566"/>
      <c r="G46" s="566"/>
      <c r="H46" s="573"/>
    </row>
    <row r="47" spans="1:8" ht="15">
      <c r="A47" s="44">
        <v>25</v>
      </c>
      <c r="B47" s="47" t="s">
        <v>155</v>
      </c>
      <c r="C47" s="566">
        <v>2642854.2000000002</v>
      </c>
      <c r="D47" s="566">
        <v>9937.39</v>
      </c>
      <c r="E47" s="556">
        <f t="shared" si="0"/>
        <v>2652791.5900000003</v>
      </c>
      <c r="F47" s="566">
        <v>2392987.7800000003</v>
      </c>
      <c r="G47" s="566">
        <v>4364.5</v>
      </c>
      <c r="H47" s="567">
        <f t="shared" si="1"/>
        <v>2397352.2800000003</v>
      </c>
    </row>
    <row r="48" spans="1:8" ht="15">
      <c r="A48" s="44">
        <v>26</v>
      </c>
      <c r="B48" s="47" t="s">
        <v>154</v>
      </c>
      <c r="C48" s="566">
        <v>6367626.1200000001</v>
      </c>
      <c r="D48" s="566">
        <v>608192.91</v>
      </c>
      <c r="E48" s="556">
        <f t="shared" si="0"/>
        <v>6975819.0300000003</v>
      </c>
      <c r="F48" s="566">
        <v>5327036.0599999996</v>
      </c>
      <c r="G48" s="566">
        <v>666485.18000000005</v>
      </c>
      <c r="H48" s="567">
        <f t="shared" si="1"/>
        <v>5993521.2399999993</v>
      </c>
    </row>
    <row r="49" spans="1:8" ht="15">
      <c r="A49" s="44">
        <v>27</v>
      </c>
      <c r="B49" s="47" t="s">
        <v>153</v>
      </c>
      <c r="C49" s="566">
        <v>57929258.120000005</v>
      </c>
      <c r="D49" s="566">
        <v>0</v>
      </c>
      <c r="E49" s="556">
        <f t="shared" si="0"/>
        <v>57929258.120000005</v>
      </c>
      <c r="F49" s="566">
        <v>58754974.850000001</v>
      </c>
      <c r="G49" s="566">
        <v>0</v>
      </c>
      <c r="H49" s="567">
        <f t="shared" si="1"/>
        <v>58754974.850000001</v>
      </c>
    </row>
    <row r="50" spans="1:8" ht="15">
      <c r="A50" s="44">
        <v>28</v>
      </c>
      <c r="B50" s="47" t="s">
        <v>152</v>
      </c>
      <c r="C50" s="566">
        <v>1246192.9900000002</v>
      </c>
      <c r="D50" s="566">
        <v>0</v>
      </c>
      <c r="E50" s="556">
        <f t="shared" si="0"/>
        <v>1246192.9900000002</v>
      </c>
      <c r="F50" s="566">
        <v>1251586.03</v>
      </c>
      <c r="G50" s="566">
        <v>0</v>
      </c>
      <c r="H50" s="567">
        <f t="shared" si="1"/>
        <v>1251586.03</v>
      </c>
    </row>
    <row r="51" spans="1:8" ht="15">
      <c r="A51" s="44">
        <v>29</v>
      </c>
      <c r="B51" s="47" t="s">
        <v>151</v>
      </c>
      <c r="C51" s="566">
        <v>25814120.830000002</v>
      </c>
      <c r="D51" s="566">
        <v>0</v>
      </c>
      <c r="E51" s="556">
        <f t="shared" si="0"/>
        <v>25814120.830000002</v>
      </c>
      <c r="F51" s="566">
        <v>24264959.330000002</v>
      </c>
      <c r="G51" s="566">
        <v>0</v>
      </c>
      <c r="H51" s="567">
        <f t="shared" si="1"/>
        <v>24264959.330000002</v>
      </c>
    </row>
    <row r="52" spans="1:8" ht="15">
      <c r="A52" s="44">
        <v>30</v>
      </c>
      <c r="B52" s="47" t="s">
        <v>150</v>
      </c>
      <c r="C52" s="566">
        <v>26323984.940000001</v>
      </c>
      <c r="D52" s="566">
        <v>1414793.29</v>
      </c>
      <c r="E52" s="556">
        <f t="shared" si="0"/>
        <v>27738778.23</v>
      </c>
      <c r="F52" s="566">
        <v>20582752.949999999</v>
      </c>
      <c r="G52" s="566">
        <v>278973.5</v>
      </c>
      <c r="H52" s="567">
        <f t="shared" si="1"/>
        <v>20861726.449999999</v>
      </c>
    </row>
    <row r="53" spans="1:8" ht="15">
      <c r="A53" s="44">
        <v>31</v>
      </c>
      <c r="B53" s="50" t="s">
        <v>273</v>
      </c>
      <c r="C53" s="568">
        <f>C47+C48+C49+C50+C51+C52</f>
        <v>120324037.2</v>
      </c>
      <c r="D53" s="568">
        <f>D47+D48+D49+D50+D51+D52</f>
        <v>2032923.59</v>
      </c>
      <c r="E53" s="556">
        <f t="shared" si="0"/>
        <v>122356960.79000001</v>
      </c>
      <c r="F53" s="568">
        <f>F47+F48+F49+F50+F51+F52</f>
        <v>112574297</v>
      </c>
      <c r="G53" s="568">
        <f>G47+G48+G49+G50+G51+G52</f>
        <v>949823.18</v>
      </c>
      <c r="H53" s="567">
        <f t="shared" si="1"/>
        <v>113524120.18000001</v>
      </c>
    </row>
    <row r="54" spans="1:8" ht="15">
      <c r="A54" s="44">
        <v>32</v>
      </c>
      <c r="B54" s="50" t="s">
        <v>274</v>
      </c>
      <c r="C54" s="568">
        <f>C45-C53</f>
        <v>-98327450.129999995</v>
      </c>
      <c r="D54" s="568">
        <f>D45-D53</f>
        <v>-4045764.5100000007</v>
      </c>
      <c r="E54" s="556">
        <f t="shared" si="0"/>
        <v>-102373214.64</v>
      </c>
      <c r="F54" s="568">
        <f>F45-F53</f>
        <v>-86505493</v>
      </c>
      <c r="G54" s="568">
        <f>G45-G53</f>
        <v>-2998944.6500000008</v>
      </c>
      <c r="H54" s="567">
        <f t="shared" si="1"/>
        <v>-89504437.650000006</v>
      </c>
    </row>
    <row r="55" spans="1:8">
      <c r="A55" s="44"/>
      <c r="B55" s="51"/>
      <c r="C55" s="570"/>
      <c r="D55" s="570"/>
      <c r="E55" s="570"/>
      <c r="F55" s="570"/>
      <c r="G55" s="570"/>
      <c r="H55" s="571"/>
    </row>
    <row r="56" spans="1:8" ht="15">
      <c r="A56" s="44">
        <v>33</v>
      </c>
      <c r="B56" s="50" t="s">
        <v>149</v>
      </c>
      <c r="C56" s="568">
        <f>C31+C54</f>
        <v>56418976.359999955</v>
      </c>
      <c r="D56" s="568">
        <f>D31+D54</f>
        <v>1580381.4600000037</v>
      </c>
      <c r="E56" s="556">
        <f t="shared" si="0"/>
        <v>57999357.819999956</v>
      </c>
      <c r="F56" s="568">
        <f>F31+F54</f>
        <v>28942551.659999982</v>
      </c>
      <c r="G56" s="568">
        <f>G31+G54</f>
        <v>-6190328.7899999972</v>
      </c>
      <c r="H56" s="567">
        <f t="shared" si="1"/>
        <v>22752222.869999982</v>
      </c>
    </row>
    <row r="57" spans="1:8">
      <c r="A57" s="44"/>
      <c r="B57" s="51"/>
      <c r="C57" s="570"/>
      <c r="D57" s="570"/>
      <c r="E57" s="570"/>
      <c r="F57" s="570"/>
      <c r="G57" s="570"/>
      <c r="H57" s="571"/>
    </row>
    <row r="58" spans="1:8" ht="15">
      <c r="A58" s="44">
        <v>34</v>
      </c>
      <c r="B58" s="47" t="s">
        <v>148</v>
      </c>
      <c r="C58" s="566">
        <v>20176741.899999999</v>
      </c>
      <c r="D58" s="566">
        <v>1201180.28</v>
      </c>
      <c r="E58" s="556">
        <f t="shared" si="0"/>
        <v>21377922.18</v>
      </c>
      <c r="F58" s="566">
        <v>36364638.009999998</v>
      </c>
      <c r="G58" s="566">
        <v>3342563.94</v>
      </c>
      <c r="H58" s="567">
        <f t="shared" si="1"/>
        <v>39707201.949999996</v>
      </c>
    </row>
    <row r="59" spans="1:8" s="212" customFormat="1" ht="15">
      <c r="A59" s="44">
        <v>35</v>
      </c>
      <c r="B59" s="47" t="s">
        <v>147</v>
      </c>
      <c r="C59" s="566">
        <v>0</v>
      </c>
      <c r="D59" s="566">
        <v>0</v>
      </c>
      <c r="E59" s="574">
        <f t="shared" si="0"/>
        <v>0</v>
      </c>
      <c r="F59" s="575">
        <v>-104000</v>
      </c>
      <c r="G59" s="575">
        <v>0</v>
      </c>
      <c r="H59" s="576">
        <f t="shared" si="1"/>
        <v>-104000</v>
      </c>
    </row>
    <row r="60" spans="1:8" ht="15">
      <c r="A60" s="44">
        <v>36</v>
      </c>
      <c r="B60" s="47" t="s">
        <v>146</v>
      </c>
      <c r="C60" s="566">
        <v>303496.2</v>
      </c>
      <c r="D60" s="566">
        <v>6610.46</v>
      </c>
      <c r="E60" s="556">
        <f t="shared" si="0"/>
        <v>310106.66000000003</v>
      </c>
      <c r="F60" s="566">
        <v>425557.33</v>
      </c>
      <c r="G60" s="566">
        <v>4133.8</v>
      </c>
      <c r="H60" s="567">
        <f t="shared" si="1"/>
        <v>429691.13</v>
      </c>
    </row>
    <row r="61" spans="1:8" ht="15">
      <c r="A61" s="44">
        <v>37</v>
      </c>
      <c r="B61" s="50" t="s">
        <v>145</v>
      </c>
      <c r="C61" s="568">
        <f>C58+C59+C60</f>
        <v>20480238.099999998</v>
      </c>
      <c r="D61" s="568">
        <f>D58+D59+D60</f>
        <v>1207790.74</v>
      </c>
      <c r="E61" s="556">
        <f t="shared" si="0"/>
        <v>21688028.839999996</v>
      </c>
      <c r="F61" s="568">
        <f>F58+F59+F60</f>
        <v>36686195.339999996</v>
      </c>
      <c r="G61" s="568">
        <f>G58+G59+G60</f>
        <v>3346697.7399999998</v>
      </c>
      <c r="H61" s="567">
        <f t="shared" si="1"/>
        <v>40032893.079999998</v>
      </c>
    </row>
    <row r="62" spans="1:8">
      <c r="A62" s="44"/>
      <c r="B62" s="53"/>
      <c r="C62" s="566"/>
      <c r="D62" s="566"/>
      <c r="E62" s="566"/>
      <c r="F62" s="566"/>
      <c r="G62" s="566"/>
      <c r="H62" s="573"/>
    </row>
    <row r="63" spans="1:8" ht="15">
      <c r="A63" s="44">
        <v>38</v>
      </c>
      <c r="B63" s="54" t="s">
        <v>144</v>
      </c>
      <c r="C63" s="568">
        <f>C56-C61</f>
        <v>35938738.259999961</v>
      </c>
      <c r="D63" s="568">
        <f>D56-D61</f>
        <v>372590.7200000037</v>
      </c>
      <c r="E63" s="556">
        <f t="shared" si="0"/>
        <v>36311328.979999967</v>
      </c>
      <c r="F63" s="568">
        <f>F56-F61</f>
        <v>-7743643.6800000146</v>
      </c>
      <c r="G63" s="568">
        <f>G56-G61</f>
        <v>-9537026.5299999975</v>
      </c>
      <c r="H63" s="567">
        <f t="shared" si="1"/>
        <v>-17280670.210000012</v>
      </c>
    </row>
    <row r="64" spans="1:8" ht="15">
      <c r="A64" s="40">
        <v>39</v>
      </c>
      <c r="B64" s="47" t="s">
        <v>143</v>
      </c>
      <c r="C64" s="577">
        <v>0</v>
      </c>
      <c r="D64" s="577">
        <v>0</v>
      </c>
      <c r="E64" s="556">
        <f t="shared" si="0"/>
        <v>0</v>
      </c>
      <c r="F64" s="577">
        <v>0</v>
      </c>
      <c r="G64" s="577">
        <v>0</v>
      </c>
      <c r="H64" s="567">
        <f t="shared" si="1"/>
        <v>0</v>
      </c>
    </row>
    <row r="65" spans="1:8" ht="15">
      <c r="A65" s="44">
        <v>40</v>
      </c>
      <c r="B65" s="50" t="s">
        <v>142</v>
      </c>
      <c r="C65" s="568">
        <f>C63-C64</f>
        <v>35938738.259999961</v>
      </c>
      <c r="D65" s="568">
        <f>D63-D64</f>
        <v>372590.7200000037</v>
      </c>
      <c r="E65" s="556">
        <f t="shared" si="0"/>
        <v>36311328.979999967</v>
      </c>
      <c r="F65" s="568">
        <f>F63-F64</f>
        <v>-7743643.6800000146</v>
      </c>
      <c r="G65" s="568">
        <f>G63-G64</f>
        <v>-9537026.5299999975</v>
      </c>
      <c r="H65" s="567">
        <f t="shared" si="1"/>
        <v>-17280670.210000012</v>
      </c>
    </row>
    <row r="66" spans="1:8" ht="15">
      <c r="A66" s="40">
        <v>41</v>
      </c>
      <c r="B66" s="47" t="s">
        <v>141</v>
      </c>
      <c r="C66" s="577">
        <v>0</v>
      </c>
      <c r="D66" s="577">
        <v>0</v>
      </c>
      <c r="E66" s="556">
        <f t="shared" si="0"/>
        <v>0</v>
      </c>
      <c r="F66" s="577">
        <v>0</v>
      </c>
      <c r="G66" s="577">
        <v>0</v>
      </c>
      <c r="H66" s="567">
        <f t="shared" si="1"/>
        <v>0</v>
      </c>
    </row>
    <row r="67" spans="1:8" ht="15.75" thickBot="1">
      <c r="A67" s="55">
        <v>42</v>
      </c>
      <c r="B67" s="56" t="s">
        <v>140</v>
      </c>
      <c r="C67" s="578">
        <f>C65+C66</f>
        <v>35938738.259999961</v>
      </c>
      <c r="D67" s="578">
        <f>D65+D66</f>
        <v>372590.7200000037</v>
      </c>
      <c r="E67" s="564">
        <f t="shared" si="0"/>
        <v>36311328.979999967</v>
      </c>
      <c r="F67" s="578">
        <f>F65+F66</f>
        <v>-7743643.6800000146</v>
      </c>
      <c r="G67" s="578">
        <f>G65+G66</f>
        <v>-9537026.5299999975</v>
      </c>
      <c r="H67" s="579">
        <f t="shared" si="1"/>
        <v>-17280670.210000012</v>
      </c>
    </row>
  </sheetData>
  <mergeCells count="2">
    <mergeCell ref="C5:E5"/>
    <mergeCell ref="F5:H5"/>
  </mergeCell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opLeftCell="A16" zoomScaleNormal="100" workbookViewId="0">
      <selection activeCell="D13" sqref="D12:D13"/>
    </sheetView>
  </sheetViews>
  <sheetFormatPr defaultColWidth="9.140625" defaultRowHeight="14.25"/>
  <cols>
    <col min="1" max="1" width="9.5703125" style="5" bestFit="1" customWidth="1"/>
    <col min="2" max="2" width="59.85546875" style="5" customWidth="1"/>
    <col min="3" max="3" width="13" style="5" customWidth="1"/>
    <col min="4" max="5" width="13.5703125" style="5" bestFit="1" customWidth="1"/>
    <col min="6" max="6" width="13.7109375" style="5" customWidth="1"/>
    <col min="7" max="8" width="13.5703125" style="5" bestFit="1" customWidth="1"/>
    <col min="9" max="16384" width="9.140625" style="5"/>
  </cols>
  <sheetData>
    <row r="1" spans="1:8">
      <c r="A1" s="2" t="s">
        <v>30</v>
      </c>
      <c r="B1" s="3" t="str">
        <f>'Info '!C2</f>
        <v>JSC "Liberty Bank"</v>
      </c>
    </row>
    <row r="2" spans="1:8">
      <c r="A2" s="2" t="s">
        <v>31</v>
      </c>
      <c r="B2" s="515">
        <f>'1. key ratios '!B2</f>
        <v>44469</v>
      </c>
    </row>
    <row r="3" spans="1:8">
      <c r="A3" s="4"/>
    </row>
    <row r="4" spans="1:8" ht="15" thickBot="1">
      <c r="A4" s="4" t="s">
        <v>74</v>
      </c>
      <c r="B4" s="4"/>
      <c r="C4" s="193"/>
      <c r="D4" s="193"/>
      <c r="E4" s="193"/>
      <c r="F4" s="194"/>
      <c r="G4" s="194"/>
      <c r="H4" s="195" t="s">
        <v>73</v>
      </c>
    </row>
    <row r="5" spans="1:8">
      <c r="A5" s="665" t="s">
        <v>6</v>
      </c>
      <c r="B5" s="667" t="s">
        <v>339</v>
      </c>
      <c r="C5" s="661" t="s">
        <v>68</v>
      </c>
      <c r="D5" s="662"/>
      <c r="E5" s="663"/>
      <c r="F5" s="661" t="s">
        <v>72</v>
      </c>
      <c r="G5" s="662"/>
      <c r="H5" s="664"/>
    </row>
    <row r="6" spans="1:8">
      <c r="A6" s="666"/>
      <c r="B6" s="668"/>
      <c r="C6" s="26" t="s">
        <v>286</v>
      </c>
      <c r="D6" s="26" t="s">
        <v>121</v>
      </c>
      <c r="E6" s="26" t="s">
        <v>108</v>
      </c>
      <c r="F6" s="26" t="s">
        <v>286</v>
      </c>
      <c r="G6" s="26" t="s">
        <v>121</v>
      </c>
      <c r="H6" s="27" t="s">
        <v>108</v>
      </c>
    </row>
    <row r="7" spans="1:8" s="15" customFormat="1" ht="15.75">
      <c r="A7" s="196">
        <v>1</v>
      </c>
      <c r="B7" s="197" t="s">
        <v>373</v>
      </c>
      <c r="C7" s="580">
        <f>SUM(C8:C11)</f>
        <v>74719095.349999994</v>
      </c>
      <c r="D7" s="580">
        <f t="shared" ref="D7" si="0">SUM(D8:D11)</f>
        <v>48351978.473627999</v>
      </c>
      <c r="E7" s="580">
        <f>C7+D7</f>
        <v>123071073.82362799</v>
      </c>
      <c r="F7" s="580">
        <f>SUM(F8:F11)</f>
        <v>86313826.24000001</v>
      </c>
      <c r="G7" s="580">
        <f>SUM(G8:G11)</f>
        <v>78206521.460000008</v>
      </c>
      <c r="H7" s="581">
        <f t="shared" ref="H7:H53" si="1">F7+G7</f>
        <v>164520347.70000002</v>
      </c>
    </row>
    <row r="8" spans="1:8" s="15" customFormat="1" ht="15.75">
      <c r="A8" s="196">
        <v>1.1000000000000001</v>
      </c>
      <c r="B8" s="246" t="s">
        <v>304</v>
      </c>
      <c r="C8" s="582">
        <v>5191978.9800000004</v>
      </c>
      <c r="D8" s="582">
        <v>6187571.9290000005</v>
      </c>
      <c r="E8" s="580">
        <f t="shared" ref="E8:E52" si="2">C8+D8</f>
        <v>11379550.909000002</v>
      </c>
      <c r="F8" s="582">
        <v>5555077.8700000001</v>
      </c>
      <c r="G8" s="582">
        <v>7262169.04</v>
      </c>
      <c r="H8" s="581">
        <f t="shared" si="1"/>
        <v>12817246.91</v>
      </c>
    </row>
    <row r="9" spans="1:8" s="15" customFormat="1" ht="15.75">
      <c r="A9" s="196">
        <v>1.2</v>
      </c>
      <c r="B9" s="246" t="s">
        <v>305</v>
      </c>
      <c r="C9" s="582">
        <v>1477200.76</v>
      </c>
      <c r="D9" s="582">
        <v>756732.13662799995</v>
      </c>
      <c r="E9" s="580">
        <f t="shared" si="2"/>
        <v>2233932.8966279998</v>
      </c>
      <c r="F9" s="582">
        <v>3803568.95</v>
      </c>
      <c r="G9" s="582">
        <v>0</v>
      </c>
      <c r="H9" s="581">
        <f t="shared" si="1"/>
        <v>3803568.95</v>
      </c>
    </row>
    <row r="10" spans="1:8" s="15" customFormat="1" ht="15.75">
      <c r="A10" s="196">
        <v>1.3</v>
      </c>
      <c r="B10" s="246" t="s">
        <v>306</v>
      </c>
      <c r="C10" s="582">
        <v>67649915.609999999</v>
      </c>
      <c r="D10" s="582">
        <v>41407674.408</v>
      </c>
      <c r="E10" s="580">
        <f t="shared" si="2"/>
        <v>109057590.01800001</v>
      </c>
      <c r="F10" s="582">
        <v>76755179.420000002</v>
      </c>
      <c r="G10" s="582">
        <v>70835445.719999999</v>
      </c>
      <c r="H10" s="581">
        <f t="shared" si="1"/>
        <v>147590625.13999999</v>
      </c>
    </row>
    <row r="11" spans="1:8" s="15" customFormat="1" ht="15.75">
      <c r="A11" s="196">
        <v>1.4</v>
      </c>
      <c r="B11" s="246" t="s">
        <v>287</v>
      </c>
      <c r="C11" s="582">
        <v>400000</v>
      </c>
      <c r="D11" s="582">
        <v>0</v>
      </c>
      <c r="E11" s="580">
        <f t="shared" si="2"/>
        <v>400000</v>
      </c>
      <c r="F11" s="582">
        <v>200000</v>
      </c>
      <c r="G11" s="582">
        <v>108906.7</v>
      </c>
      <c r="H11" s="581">
        <f t="shared" si="1"/>
        <v>308906.7</v>
      </c>
    </row>
    <row r="12" spans="1:8" s="15" customFormat="1" ht="29.25" customHeight="1">
      <c r="A12" s="196">
        <v>2</v>
      </c>
      <c r="B12" s="199" t="s">
        <v>308</v>
      </c>
      <c r="C12" s="580">
        <v>0</v>
      </c>
      <c r="D12" s="580">
        <v>0</v>
      </c>
      <c r="E12" s="580">
        <f t="shared" si="2"/>
        <v>0</v>
      </c>
      <c r="F12" s="580">
        <v>0</v>
      </c>
      <c r="G12" s="580">
        <v>0</v>
      </c>
      <c r="H12" s="581">
        <f t="shared" si="1"/>
        <v>0</v>
      </c>
    </row>
    <row r="13" spans="1:8" s="15" customFormat="1" ht="19.899999999999999" customHeight="1">
      <c r="A13" s="196">
        <v>3</v>
      </c>
      <c r="B13" s="199" t="s">
        <v>307</v>
      </c>
      <c r="C13" s="580">
        <f>SUM(C14:C15)</f>
        <v>109708000</v>
      </c>
      <c r="D13" s="580">
        <f t="shared" ref="D13" si="3">SUM(D14:D15)</f>
        <v>0</v>
      </c>
      <c r="E13" s="580">
        <f t="shared" si="2"/>
        <v>109708000</v>
      </c>
      <c r="F13" s="580">
        <f>SUM(F14:F15)</f>
        <v>85010000</v>
      </c>
      <c r="G13" s="580">
        <f t="shared" ref="G13" si="4">SUM(G14:G15)</f>
        <v>0</v>
      </c>
      <c r="H13" s="581">
        <f t="shared" si="1"/>
        <v>85010000</v>
      </c>
    </row>
    <row r="14" spans="1:8" s="15" customFormat="1" ht="15.75">
      <c r="A14" s="196">
        <v>3.1</v>
      </c>
      <c r="B14" s="247" t="s">
        <v>288</v>
      </c>
      <c r="C14" s="582">
        <v>109708000</v>
      </c>
      <c r="D14" s="582">
        <v>0</v>
      </c>
      <c r="E14" s="580">
        <f t="shared" si="2"/>
        <v>109708000</v>
      </c>
      <c r="F14" s="582">
        <v>85010000</v>
      </c>
      <c r="G14" s="582">
        <v>0</v>
      </c>
      <c r="H14" s="581">
        <f t="shared" si="1"/>
        <v>85010000</v>
      </c>
    </row>
    <row r="15" spans="1:8" s="15" customFormat="1" ht="15.75">
      <c r="A15" s="196">
        <v>3.2</v>
      </c>
      <c r="B15" s="247" t="s">
        <v>289</v>
      </c>
      <c r="C15" s="582">
        <v>0</v>
      </c>
      <c r="D15" s="582">
        <v>0</v>
      </c>
      <c r="E15" s="580">
        <f t="shared" si="2"/>
        <v>0</v>
      </c>
      <c r="F15" s="582">
        <v>0</v>
      </c>
      <c r="G15" s="582">
        <v>0</v>
      </c>
      <c r="H15" s="581">
        <f t="shared" si="1"/>
        <v>0</v>
      </c>
    </row>
    <row r="16" spans="1:8" s="15" customFormat="1" ht="15.75">
      <c r="A16" s="196">
        <v>4</v>
      </c>
      <c r="B16" s="250" t="s">
        <v>318</v>
      </c>
      <c r="C16" s="580">
        <f>SUM(C17:C18)</f>
        <v>426530449.29999924</v>
      </c>
      <c r="D16" s="580">
        <f t="shared" ref="D16" si="5">SUM(D17:D18)</f>
        <v>7800827098.9899998</v>
      </c>
      <c r="E16" s="580">
        <f t="shared" si="2"/>
        <v>8227357548.289999</v>
      </c>
      <c r="F16" s="580">
        <f t="shared" ref="F16" si="6">SUM(F17:F18)</f>
        <v>484313638.88999999</v>
      </c>
      <c r="G16" s="580">
        <f>SUM(G17:G18)</f>
        <v>2686031614.8099999</v>
      </c>
      <c r="H16" s="581">
        <f t="shared" si="1"/>
        <v>3170345253.6999998</v>
      </c>
    </row>
    <row r="17" spans="1:8" s="15" customFormat="1" ht="15.75">
      <c r="A17" s="196">
        <v>4.0999999999999996</v>
      </c>
      <c r="B17" s="247" t="s">
        <v>309</v>
      </c>
      <c r="C17" s="582">
        <v>0</v>
      </c>
      <c r="D17" s="582">
        <v>0</v>
      </c>
      <c r="E17" s="580">
        <f t="shared" si="2"/>
        <v>0</v>
      </c>
      <c r="F17" s="582">
        <v>0</v>
      </c>
      <c r="G17" s="582">
        <v>0</v>
      </c>
      <c r="H17" s="581">
        <f t="shared" si="1"/>
        <v>0</v>
      </c>
    </row>
    <row r="18" spans="1:8" s="15" customFormat="1" ht="15.75">
      <c r="A18" s="196">
        <v>4.2</v>
      </c>
      <c r="B18" s="247" t="s">
        <v>303</v>
      </c>
      <c r="C18" s="582">
        <v>426530449.29999924</v>
      </c>
      <c r="D18" s="582">
        <v>7800827098.9899998</v>
      </c>
      <c r="E18" s="580">
        <f t="shared" si="2"/>
        <v>8227357548.289999</v>
      </c>
      <c r="F18" s="582">
        <v>484313638.88999999</v>
      </c>
      <c r="G18" s="582">
        <v>2686031614.8099999</v>
      </c>
      <c r="H18" s="581">
        <f t="shared" si="1"/>
        <v>3170345253.6999998</v>
      </c>
    </row>
    <row r="19" spans="1:8" s="15" customFormat="1" ht="15.75">
      <c r="A19" s="196">
        <v>5</v>
      </c>
      <c r="B19" s="199" t="s">
        <v>317</v>
      </c>
      <c r="C19" s="580">
        <f>SUM(C20,C21,C22,C28,C29,C30,C31)</f>
        <v>194066906.10000002</v>
      </c>
      <c r="D19" s="580">
        <f t="shared" ref="D19" si="7">SUM(D20,D21,D22,D28,D29,D30,D31)</f>
        <v>3295803041.2699995</v>
      </c>
      <c r="E19" s="580">
        <f>C19+D19</f>
        <v>3489869947.3699994</v>
      </c>
      <c r="F19" s="580">
        <f>SUM(F20,F21,F22,F28,F29,F30,F31)</f>
        <v>154991428.97999999</v>
      </c>
      <c r="G19" s="580">
        <f t="shared" ref="G19" si="8">SUM(G20,G21,G22,G28,G29,G30,G31)</f>
        <v>2757473782.9700003</v>
      </c>
      <c r="H19" s="581">
        <f>F19+G19</f>
        <v>2912465211.9500003</v>
      </c>
    </row>
    <row r="20" spans="1:8" s="15" customFormat="1" ht="15.75">
      <c r="A20" s="196">
        <v>5.0999999999999996</v>
      </c>
      <c r="B20" s="248" t="s">
        <v>292</v>
      </c>
      <c r="C20" s="582">
        <v>27744502.300000001</v>
      </c>
      <c r="D20" s="582">
        <v>8049000.4900000002</v>
      </c>
      <c r="E20" s="580">
        <f t="shared" si="2"/>
        <v>35793502.789999999</v>
      </c>
      <c r="F20" s="582">
        <v>6477647.2400000002</v>
      </c>
      <c r="G20" s="582">
        <v>42564551.770000003</v>
      </c>
      <c r="H20" s="581">
        <f>F20+G20</f>
        <v>49042199.010000005</v>
      </c>
    </row>
    <row r="21" spans="1:8" s="15" customFormat="1" ht="15.75">
      <c r="A21" s="196">
        <v>5.2</v>
      </c>
      <c r="B21" s="248" t="s">
        <v>291</v>
      </c>
      <c r="C21" s="582">
        <v>66130465.32</v>
      </c>
      <c r="D21" s="582">
        <v>99088652.379999995</v>
      </c>
      <c r="E21" s="580">
        <f t="shared" si="2"/>
        <v>165219117.69999999</v>
      </c>
      <c r="F21" s="582">
        <v>78711495</v>
      </c>
      <c r="G21" s="582">
        <v>106203723.2</v>
      </c>
      <c r="H21" s="581">
        <f>F21+G21</f>
        <v>184915218.19999999</v>
      </c>
    </row>
    <row r="22" spans="1:8" s="15" customFormat="1" ht="15.75">
      <c r="A22" s="196">
        <v>5.3</v>
      </c>
      <c r="B22" s="248" t="s">
        <v>290</v>
      </c>
      <c r="C22" s="580">
        <f>SUM(C23:C27)</f>
        <v>743500</v>
      </c>
      <c r="D22" s="580">
        <f>SUM(D23:D27)</f>
        <v>2084165695.9999998</v>
      </c>
      <c r="E22" s="580">
        <f>C22+D22</f>
        <v>2084909195.9999998</v>
      </c>
      <c r="F22" s="580">
        <f>SUM(F23:F27)</f>
        <v>1040031</v>
      </c>
      <c r="G22" s="580">
        <f>SUM(G23:G27)</f>
        <v>1594977505</v>
      </c>
      <c r="H22" s="581">
        <f t="shared" si="1"/>
        <v>1596017536</v>
      </c>
    </row>
    <row r="23" spans="1:8" s="15" customFormat="1" ht="15.75">
      <c r="A23" s="196" t="s">
        <v>15</v>
      </c>
      <c r="B23" s="200" t="s">
        <v>75</v>
      </c>
      <c r="C23" s="582">
        <v>413800</v>
      </c>
      <c r="D23" s="582">
        <v>1026116147.8126405</v>
      </c>
      <c r="E23" s="580">
        <f t="shared" si="2"/>
        <v>1026529947.8126405</v>
      </c>
      <c r="F23" s="582">
        <v>948531</v>
      </c>
      <c r="G23" s="582">
        <v>853180122.81004</v>
      </c>
      <c r="H23" s="581">
        <f t="shared" si="1"/>
        <v>854128653.81004</v>
      </c>
    </row>
    <row r="24" spans="1:8" s="15" customFormat="1" ht="15.75">
      <c r="A24" s="196" t="s">
        <v>16</v>
      </c>
      <c r="B24" s="200" t="s">
        <v>76</v>
      </c>
      <c r="C24" s="582">
        <v>11000</v>
      </c>
      <c r="D24" s="582">
        <v>558926935.10439944</v>
      </c>
      <c r="E24" s="580">
        <f t="shared" si="2"/>
        <v>558937935.10439944</v>
      </c>
      <c r="F24" s="582">
        <v>11000</v>
      </c>
      <c r="G24" s="582">
        <v>454141581.5837999</v>
      </c>
      <c r="H24" s="581">
        <f t="shared" si="1"/>
        <v>454152581.5837999</v>
      </c>
    </row>
    <row r="25" spans="1:8" s="15" customFormat="1" ht="15.75">
      <c r="A25" s="196" t="s">
        <v>17</v>
      </c>
      <c r="B25" s="200" t="s">
        <v>77</v>
      </c>
      <c r="C25" s="582">
        <v>0</v>
      </c>
      <c r="D25" s="582">
        <v>53006410.322800003</v>
      </c>
      <c r="E25" s="580">
        <f t="shared" si="2"/>
        <v>53006410.322800003</v>
      </c>
      <c r="F25" s="582">
        <v>0</v>
      </c>
      <c r="G25" s="582">
        <v>52105057.687799998</v>
      </c>
      <c r="H25" s="581">
        <f t="shared" si="1"/>
        <v>52105057.687799998</v>
      </c>
    </row>
    <row r="26" spans="1:8" s="15" customFormat="1" ht="15.75">
      <c r="A26" s="196" t="s">
        <v>18</v>
      </c>
      <c r="B26" s="200" t="s">
        <v>78</v>
      </c>
      <c r="C26" s="582">
        <v>283700</v>
      </c>
      <c r="D26" s="582">
        <v>357358478.46880007</v>
      </c>
      <c r="E26" s="580">
        <f t="shared" si="2"/>
        <v>357642178.46880007</v>
      </c>
      <c r="F26" s="582">
        <v>80500</v>
      </c>
      <c r="G26" s="582">
        <v>148510268.10360017</v>
      </c>
      <c r="H26" s="581">
        <f t="shared" si="1"/>
        <v>148590768.10360017</v>
      </c>
    </row>
    <row r="27" spans="1:8" s="15" customFormat="1" ht="15.75">
      <c r="A27" s="196" t="s">
        <v>19</v>
      </c>
      <c r="B27" s="200" t="s">
        <v>79</v>
      </c>
      <c r="C27" s="582">
        <v>35000</v>
      </c>
      <c r="D27" s="582">
        <v>88757724.291359991</v>
      </c>
      <c r="E27" s="580">
        <f t="shared" si="2"/>
        <v>88792724.291359991</v>
      </c>
      <c r="F27" s="582">
        <v>0</v>
      </c>
      <c r="G27" s="582">
        <v>87040474.81475991</v>
      </c>
      <c r="H27" s="581">
        <f t="shared" si="1"/>
        <v>87040474.81475991</v>
      </c>
    </row>
    <row r="28" spans="1:8" s="15" customFormat="1" ht="15.75">
      <c r="A28" s="196">
        <v>5.4</v>
      </c>
      <c r="B28" s="248" t="s">
        <v>293</v>
      </c>
      <c r="C28" s="582">
        <v>3706322.93</v>
      </c>
      <c r="D28" s="582">
        <v>188632276.5</v>
      </c>
      <c r="E28" s="580">
        <f t="shared" si="2"/>
        <v>192338599.43000001</v>
      </c>
      <c r="F28" s="582">
        <v>4017057.74</v>
      </c>
      <c r="G28" s="582">
        <v>186773689.30000001</v>
      </c>
      <c r="H28" s="581">
        <f t="shared" si="1"/>
        <v>190790747.04000002</v>
      </c>
    </row>
    <row r="29" spans="1:8" s="15" customFormat="1" ht="15.75">
      <c r="A29" s="196">
        <v>5.5</v>
      </c>
      <c r="B29" s="248" t="s">
        <v>294</v>
      </c>
      <c r="C29" s="582">
        <v>10000000</v>
      </c>
      <c r="D29" s="582">
        <v>330456103.10000002</v>
      </c>
      <c r="E29" s="580">
        <f t="shared" si="2"/>
        <v>340456103.10000002</v>
      </c>
      <c r="F29" s="582">
        <v>10000000</v>
      </c>
      <c r="G29" s="582">
        <v>211007300</v>
      </c>
      <c r="H29" s="581">
        <f t="shared" si="1"/>
        <v>221007300</v>
      </c>
    </row>
    <row r="30" spans="1:8" s="15" customFormat="1" ht="15.75">
      <c r="A30" s="196">
        <v>5.6</v>
      </c>
      <c r="B30" s="248" t="s">
        <v>295</v>
      </c>
      <c r="C30" s="582">
        <v>9000000</v>
      </c>
      <c r="D30" s="582">
        <v>214441394.59999999</v>
      </c>
      <c r="E30" s="580">
        <f t="shared" si="2"/>
        <v>223441394.59999999</v>
      </c>
      <c r="F30" s="582">
        <v>9000000</v>
      </c>
      <c r="G30" s="582">
        <v>219337867.30000001</v>
      </c>
      <c r="H30" s="581">
        <f t="shared" si="1"/>
        <v>228337867.30000001</v>
      </c>
    </row>
    <row r="31" spans="1:8" s="15" customFormat="1" ht="15.75">
      <c r="A31" s="196">
        <v>5.7</v>
      </c>
      <c r="B31" s="248" t="s">
        <v>79</v>
      </c>
      <c r="C31" s="582">
        <v>76742115.549999997</v>
      </c>
      <c r="D31" s="582">
        <v>370969918.19999999</v>
      </c>
      <c r="E31" s="580">
        <f t="shared" si="2"/>
        <v>447712033.75</v>
      </c>
      <c r="F31" s="582">
        <v>45745198</v>
      </c>
      <c r="G31" s="582">
        <v>396609146.39999998</v>
      </c>
      <c r="H31" s="581">
        <f t="shared" si="1"/>
        <v>442354344.39999998</v>
      </c>
    </row>
    <row r="32" spans="1:8" s="15" customFormat="1" ht="15.75">
      <c r="A32" s="196">
        <v>6</v>
      </c>
      <c r="B32" s="199" t="s">
        <v>323</v>
      </c>
      <c r="C32" s="580">
        <f>SUM(C33:C39)</f>
        <v>162066043.02000001</v>
      </c>
      <c r="D32" s="580">
        <f>SUM(D33:D39)</f>
        <v>380361885.38999999</v>
      </c>
      <c r="E32" s="580">
        <f t="shared" si="2"/>
        <v>542427928.40999997</v>
      </c>
      <c r="F32" s="580">
        <f>SUM(F33:F39)</f>
        <v>143722591.5</v>
      </c>
      <c r="G32" s="580">
        <f>SUM(G33:G39)</f>
        <v>375297950.48000002</v>
      </c>
      <c r="H32" s="581">
        <f t="shared" si="1"/>
        <v>519020541.98000002</v>
      </c>
    </row>
    <row r="33" spans="1:8" s="15" customFormat="1" ht="15.75">
      <c r="A33" s="196">
        <v>6.1</v>
      </c>
      <c r="B33" s="249" t="s">
        <v>313</v>
      </c>
      <c r="C33" s="582">
        <v>11402984.020000011</v>
      </c>
      <c r="D33" s="582">
        <v>248287890.35999998</v>
      </c>
      <c r="E33" s="580">
        <f t="shared" si="2"/>
        <v>259690874.38</v>
      </c>
      <c r="F33" s="582">
        <v>42492933.00000003</v>
      </c>
      <c r="G33" s="582">
        <v>210134590.92999998</v>
      </c>
      <c r="H33" s="581">
        <f t="shared" si="1"/>
        <v>252627523.93000001</v>
      </c>
    </row>
    <row r="34" spans="1:8" s="15" customFormat="1" ht="15.75">
      <c r="A34" s="196">
        <v>6.2</v>
      </c>
      <c r="B34" s="249" t="s">
        <v>314</v>
      </c>
      <c r="C34" s="582">
        <v>150663059</v>
      </c>
      <c r="D34" s="582">
        <v>132073995.02999999</v>
      </c>
      <c r="E34" s="580">
        <f t="shared" si="2"/>
        <v>282737054.02999997</v>
      </c>
      <c r="F34" s="582">
        <v>101229658.49999997</v>
      </c>
      <c r="G34" s="582">
        <v>165163359.55000001</v>
      </c>
      <c r="H34" s="581">
        <f t="shared" si="1"/>
        <v>266393018.04999998</v>
      </c>
    </row>
    <row r="35" spans="1:8" s="15" customFormat="1" ht="15.75">
      <c r="A35" s="196">
        <v>6.3</v>
      </c>
      <c r="B35" s="249" t="s">
        <v>310</v>
      </c>
      <c r="C35" s="582"/>
      <c r="D35" s="582"/>
      <c r="E35" s="580">
        <f t="shared" si="2"/>
        <v>0</v>
      </c>
      <c r="F35" s="582">
        <v>0</v>
      </c>
      <c r="G35" s="582">
        <v>0</v>
      </c>
      <c r="H35" s="581">
        <f t="shared" si="1"/>
        <v>0</v>
      </c>
    </row>
    <row r="36" spans="1:8" s="15" customFormat="1" ht="15.75">
      <c r="A36" s="196">
        <v>6.4</v>
      </c>
      <c r="B36" s="249" t="s">
        <v>311</v>
      </c>
      <c r="C36" s="582">
        <v>0</v>
      </c>
      <c r="D36" s="582">
        <v>0</v>
      </c>
      <c r="E36" s="580">
        <f t="shared" si="2"/>
        <v>0</v>
      </c>
      <c r="F36" s="582">
        <v>0</v>
      </c>
      <c r="G36" s="582">
        <v>0</v>
      </c>
      <c r="H36" s="581">
        <f t="shared" si="1"/>
        <v>0</v>
      </c>
    </row>
    <row r="37" spans="1:8" s="15" customFormat="1" ht="15.75">
      <c r="A37" s="196">
        <v>6.5</v>
      </c>
      <c r="B37" s="249" t="s">
        <v>312</v>
      </c>
      <c r="C37" s="582">
        <v>0</v>
      </c>
      <c r="D37" s="582">
        <v>0</v>
      </c>
      <c r="E37" s="580">
        <f t="shared" si="2"/>
        <v>0</v>
      </c>
      <c r="F37" s="582">
        <v>0</v>
      </c>
      <c r="G37" s="582">
        <v>0</v>
      </c>
      <c r="H37" s="581">
        <f t="shared" si="1"/>
        <v>0</v>
      </c>
    </row>
    <row r="38" spans="1:8" s="15" customFormat="1" ht="15.75">
      <c r="A38" s="196">
        <v>6.6</v>
      </c>
      <c r="B38" s="249" t="s">
        <v>315</v>
      </c>
      <c r="C38" s="582">
        <v>0</v>
      </c>
      <c r="D38" s="582">
        <v>0</v>
      </c>
      <c r="E38" s="580">
        <f t="shared" si="2"/>
        <v>0</v>
      </c>
      <c r="F38" s="582">
        <v>0</v>
      </c>
      <c r="G38" s="582">
        <v>0</v>
      </c>
      <c r="H38" s="581">
        <f t="shared" si="1"/>
        <v>0</v>
      </c>
    </row>
    <row r="39" spans="1:8" s="15" customFormat="1" ht="15.75">
      <c r="A39" s="196">
        <v>6.7</v>
      </c>
      <c r="B39" s="249" t="s">
        <v>316</v>
      </c>
      <c r="C39" s="582">
        <v>0</v>
      </c>
      <c r="D39" s="582">
        <v>0</v>
      </c>
      <c r="E39" s="580">
        <f t="shared" si="2"/>
        <v>0</v>
      </c>
      <c r="F39" s="582">
        <v>0</v>
      </c>
      <c r="G39" s="582">
        <v>0</v>
      </c>
      <c r="H39" s="581">
        <f t="shared" si="1"/>
        <v>0</v>
      </c>
    </row>
    <row r="40" spans="1:8" s="15" customFormat="1" ht="15.75">
      <c r="A40" s="196">
        <v>7</v>
      </c>
      <c r="B40" s="199" t="s">
        <v>319</v>
      </c>
      <c r="C40" s="580">
        <f>SUM(C41:C44)-C41-C42</f>
        <v>120819983.07999969</v>
      </c>
      <c r="D40" s="580">
        <f>SUM(D41:D44)-D41-D42</f>
        <v>2231811.8484627102</v>
      </c>
      <c r="E40" s="580">
        <f t="shared" si="2"/>
        <v>123051794.9284624</v>
      </c>
      <c r="F40" s="580">
        <f>SUM(F41:F44)-F41-F42</f>
        <v>95111107.779999733</v>
      </c>
      <c r="G40" s="580">
        <f>SUM(G41:G44)-G41-G42</f>
        <v>1937878.6449927101</v>
      </c>
      <c r="H40" s="581">
        <f t="shared" si="1"/>
        <v>97048986.424992442</v>
      </c>
    </row>
    <row r="41" spans="1:8" s="15" customFormat="1" ht="15.75">
      <c r="A41" s="196">
        <v>7.1</v>
      </c>
      <c r="B41" s="198" t="s">
        <v>320</v>
      </c>
      <c r="C41" s="582">
        <v>241468.90999999829</v>
      </c>
      <c r="D41" s="582">
        <v>3313.005176000006</v>
      </c>
      <c r="E41" s="580">
        <f t="shared" si="2"/>
        <v>244781.91517599829</v>
      </c>
      <c r="F41" s="582">
        <v>80654.950000000012</v>
      </c>
      <c r="G41" s="582">
        <v>0</v>
      </c>
      <c r="H41" s="581">
        <f t="shared" si="1"/>
        <v>80654.950000000012</v>
      </c>
    </row>
    <row r="42" spans="1:8" s="15" customFormat="1" ht="25.5">
      <c r="A42" s="196">
        <v>7.2</v>
      </c>
      <c r="B42" s="198" t="s">
        <v>321</v>
      </c>
      <c r="C42" s="582">
        <v>0</v>
      </c>
      <c r="D42" s="582">
        <v>0</v>
      </c>
      <c r="E42" s="580">
        <f t="shared" si="2"/>
        <v>0</v>
      </c>
      <c r="F42" s="582">
        <v>0</v>
      </c>
      <c r="G42" s="582">
        <v>0</v>
      </c>
      <c r="H42" s="581">
        <f t="shared" si="1"/>
        <v>0</v>
      </c>
    </row>
    <row r="43" spans="1:8" s="15" customFormat="1" ht="25.5">
      <c r="A43" s="196">
        <v>7.3</v>
      </c>
      <c r="B43" s="198" t="s">
        <v>324</v>
      </c>
      <c r="C43" s="582">
        <v>120819983.07999969</v>
      </c>
      <c r="D43" s="582">
        <v>2231811.8484627102</v>
      </c>
      <c r="E43" s="580">
        <f t="shared" si="2"/>
        <v>123051794.9284624</v>
      </c>
      <c r="F43" s="582">
        <v>95111107.779999733</v>
      </c>
      <c r="G43" s="582">
        <v>1937878.6449927101</v>
      </c>
      <c r="H43" s="581">
        <f t="shared" si="1"/>
        <v>97048986.424992442</v>
      </c>
    </row>
    <row r="44" spans="1:8" s="15" customFormat="1" ht="25.5">
      <c r="A44" s="196">
        <v>7.4</v>
      </c>
      <c r="B44" s="198" t="s">
        <v>325</v>
      </c>
      <c r="C44" s="582">
        <v>0</v>
      </c>
      <c r="D44" s="582">
        <v>0</v>
      </c>
      <c r="E44" s="580">
        <f t="shared" si="2"/>
        <v>0</v>
      </c>
      <c r="F44" s="582">
        <v>0</v>
      </c>
      <c r="G44" s="582">
        <v>0</v>
      </c>
      <c r="H44" s="581">
        <f t="shared" si="1"/>
        <v>0</v>
      </c>
    </row>
    <row r="45" spans="1:8" s="15" customFormat="1" ht="15.75">
      <c r="A45" s="196">
        <v>8</v>
      </c>
      <c r="B45" s="199" t="s">
        <v>302</v>
      </c>
      <c r="C45" s="580">
        <f>SUM(C46:C52)</f>
        <v>3830235.0735417916</v>
      </c>
      <c r="D45" s="580">
        <f t="shared" ref="D45" si="9">SUM(D46:D52)</f>
        <v>43537682.210945994</v>
      </c>
      <c r="E45" s="580">
        <f t="shared" si="2"/>
        <v>47367917.284487784</v>
      </c>
      <c r="F45" s="580">
        <f t="shared" ref="F45:G45" si="10">SUM(F46:F52)</f>
        <v>3322776.4146526484</v>
      </c>
      <c r="G45" s="580">
        <f t="shared" si="10"/>
        <v>50701280.024344392</v>
      </c>
      <c r="H45" s="581">
        <f t="shared" si="1"/>
        <v>54024056.438997038</v>
      </c>
    </row>
    <row r="46" spans="1:8" s="15" customFormat="1" ht="15.75">
      <c r="A46" s="196">
        <v>8.1</v>
      </c>
      <c r="B46" s="247" t="s">
        <v>326</v>
      </c>
      <c r="C46" s="582">
        <v>0</v>
      </c>
      <c r="D46" s="582">
        <v>0</v>
      </c>
      <c r="E46" s="580">
        <f t="shared" si="2"/>
        <v>0</v>
      </c>
      <c r="F46" s="582">
        <v>0</v>
      </c>
      <c r="G46" s="582">
        <v>0</v>
      </c>
      <c r="H46" s="581">
        <f t="shared" si="1"/>
        <v>0</v>
      </c>
    </row>
    <row r="47" spans="1:8" s="15" customFormat="1" ht="15.75">
      <c r="A47" s="196">
        <v>8.1999999999999993</v>
      </c>
      <c r="B47" s="247" t="s">
        <v>327</v>
      </c>
      <c r="C47" s="582">
        <v>1509898.380156344</v>
      </c>
      <c r="D47" s="582">
        <v>8159361.8859919989</v>
      </c>
      <c r="E47" s="580">
        <f t="shared" si="2"/>
        <v>9669260.2661483437</v>
      </c>
      <c r="F47" s="582">
        <v>925337.91465264838</v>
      </c>
      <c r="G47" s="582">
        <v>10024248.5511204</v>
      </c>
      <c r="H47" s="581">
        <f t="shared" si="1"/>
        <v>10949586.46577305</v>
      </c>
    </row>
    <row r="48" spans="1:8" s="15" customFormat="1" ht="15.75">
      <c r="A48" s="196">
        <v>8.3000000000000007</v>
      </c>
      <c r="B48" s="247" t="s">
        <v>328</v>
      </c>
      <c r="C48" s="582">
        <v>747160.39338544791</v>
      </c>
      <c r="D48" s="582">
        <v>7139525.1068879981</v>
      </c>
      <c r="E48" s="580">
        <f t="shared" si="2"/>
        <v>7886685.5002734456</v>
      </c>
      <c r="F48" s="582">
        <v>416944</v>
      </c>
      <c r="G48" s="582">
        <v>8903391.5347983986</v>
      </c>
      <c r="H48" s="581">
        <f t="shared" si="1"/>
        <v>9320335.5347983986</v>
      </c>
    </row>
    <row r="49" spans="1:8" s="15" customFormat="1" ht="15.75">
      <c r="A49" s="196">
        <v>8.4</v>
      </c>
      <c r="B49" s="247" t="s">
        <v>329</v>
      </c>
      <c r="C49" s="582">
        <v>368063.4</v>
      </c>
      <c r="D49" s="582">
        <v>6502239.6968879988</v>
      </c>
      <c r="E49" s="580">
        <f t="shared" si="2"/>
        <v>6870303.0968879992</v>
      </c>
      <c r="F49" s="582">
        <v>402358</v>
      </c>
      <c r="G49" s="582">
        <v>7438078.3341055969</v>
      </c>
      <c r="H49" s="581">
        <f t="shared" si="1"/>
        <v>7840436.3341055969</v>
      </c>
    </row>
    <row r="50" spans="1:8" s="15" customFormat="1" ht="15.75">
      <c r="A50" s="196">
        <v>8.5</v>
      </c>
      <c r="B50" s="247" t="s">
        <v>330</v>
      </c>
      <c r="C50" s="582">
        <v>349223.4</v>
      </c>
      <c r="D50" s="582">
        <v>5671293.844887998</v>
      </c>
      <c r="E50" s="580">
        <f t="shared" si="2"/>
        <v>6020517.2448879983</v>
      </c>
      <c r="F50" s="582">
        <v>369968</v>
      </c>
      <c r="G50" s="582">
        <v>6154652.8839199971</v>
      </c>
      <c r="H50" s="581">
        <f t="shared" si="1"/>
        <v>6524620.8839199971</v>
      </c>
    </row>
    <row r="51" spans="1:8" s="15" customFormat="1" ht="15.75">
      <c r="A51" s="196">
        <v>8.6</v>
      </c>
      <c r="B51" s="247" t="s">
        <v>331</v>
      </c>
      <c r="C51" s="582">
        <v>322873.40000000002</v>
      </c>
      <c r="D51" s="582">
        <v>4608058.5148879997</v>
      </c>
      <c r="E51" s="580">
        <f t="shared" si="2"/>
        <v>4930931.9148880001</v>
      </c>
      <c r="F51" s="582">
        <v>353928</v>
      </c>
      <c r="G51" s="582">
        <v>5244622.7219199985</v>
      </c>
      <c r="H51" s="581">
        <f t="shared" si="1"/>
        <v>5598550.7219199985</v>
      </c>
    </row>
    <row r="52" spans="1:8" s="15" customFormat="1" ht="15.75">
      <c r="A52" s="196">
        <v>8.6999999999999993</v>
      </c>
      <c r="B52" s="247" t="s">
        <v>332</v>
      </c>
      <c r="C52" s="582">
        <v>533016.1</v>
      </c>
      <c r="D52" s="582">
        <v>11457203.161401998</v>
      </c>
      <c r="E52" s="580">
        <f t="shared" si="2"/>
        <v>11990219.261401998</v>
      </c>
      <c r="F52" s="582">
        <v>854240.5</v>
      </c>
      <c r="G52" s="582">
        <v>12936285.99848</v>
      </c>
      <c r="H52" s="581">
        <f t="shared" si="1"/>
        <v>13790526.49848</v>
      </c>
    </row>
    <row r="53" spans="1:8" s="15" customFormat="1" ht="16.5" thickBot="1">
      <c r="A53" s="201">
        <v>9</v>
      </c>
      <c r="B53" s="202" t="s">
        <v>322</v>
      </c>
      <c r="C53" s="583">
        <v>44606.8</v>
      </c>
      <c r="D53" s="583">
        <v>1589725.763364</v>
      </c>
      <c r="E53" s="583">
        <f>C53+D53</f>
        <v>1634332.5633640001</v>
      </c>
      <c r="F53" s="583">
        <v>609585</v>
      </c>
      <c r="G53" s="583">
        <v>3443446</v>
      </c>
      <c r="H53" s="584">
        <f t="shared" si="1"/>
        <v>4053031</v>
      </c>
    </row>
  </sheetData>
  <mergeCells count="4">
    <mergeCell ref="A5:A6"/>
    <mergeCell ref="B5:B6"/>
    <mergeCell ref="C5:E5"/>
    <mergeCell ref="F5:H5"/>
  </mergeCells>
  <pageMargins left="0.25" right="0.25"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D13" sqref="D12:D13"/>
      <selection pane="topRight" activeCell="D13" sqref="D12:D13"/>
      <selection pane="bottomLeft" activeCell="D13" sqref="D12:D13"/>
      <selection pane="bottomRight" activeCell="D13" sqref="D12:D13"/>
    </sheetView>
  </sheetViews>
  <sheetFormatPr defaultColWidth="9.140625" defaultRowHeight="12.75"/>
  <cols>
    <col min="1" max="1" width="9.5703125" style="4" bestFit="1" customWidth="1"/>
    <col min="2" max="2" width="75.85546875" style="4" customWidth="1"/>
    <col min="3" max="4" width="15.85546875" style="4" customWidth="1"/>
    <col min="5" max="7" width="15.85546875" style="35" customWidth="1"/>
    <col min="8" max="11" width="9.7109375" style="35" customWidth="1"/>
    <col min="12" max="16384" width="9.140625" style="35"/>
  </cols>
  <sheetData>
    <row r="1" spans="1:8">
      <c r="A1" s="2" t="s">
        <v>30</v>
      </c>
      <c r="B1" s="3" t="str">
        <f>'Info '!C2</f>
        <v>JSC "Liberty Bank"</v>
      </c>
      <c r="C1" s="3"/>
    </row>
    <row r="2" spans="1:8">
      <c r="A2" s="2" t="s">
        <v>31</v>
      </c>
      <c r="B2" s="515">
        <f>'1. key ratios '!B2</f>
        <v>44469</v>
      </c>
      <c r="C2" s="6"/>
      <c r="D2" s="7"/>
      <c r="E2" s="57"/>
      <c r="F2" s="57"/>
      <c r="G2" s="57"/>
      <c r="H2" s="57"/>
    </row>
    <row r="3" spans="1:8">
      <c r="A3" s="2"/>
      <c r="B3" s="3"/>
      <c r="C3" s="6"/>
      <c r="D3" s="7"/>
      <c r="E3" s="57"/>
      <c r="F3" s="57"/>
      <c r="G3" s="57"/>
      <c r="H3" s="57"/>
    </row>
    <row r="4" spans="1:8" ht="15" customHeight="1" thickBot="1">
      <c r="A4" s="7" t="s">
        <v>197</v>
      </c>
      <c r="B4" s="157" t="s">
        <v>296</v>
      </c>
      <c r="C4" s="58" t="s">
        <v>73</v>
      </c>
    </row>
    <row r="5" spans="1:8" ht="15" customHeight="1">
      <c r="A5" s="232" t="s">
        <v>6</v>
      </c>
      <c r="B5" s="233"/>
      <c r="C5" s="590" t="str">
        <f>INT((MONTH($B$2))/3)&amp;"Q"&amp;"-"&amp;YEAR($B$2)</f>
        <v>3Q-2021</v>
      </c>
      <c r="D5" s="590" t="str">
        <f>IF(INT(MONTH($B$2))=3, "4"&amp;"Q"&amp;"-"&amp;YEAR($B$2)-1, IF(INT(MONTH($B$2))=6, "1"&amp;"Q"&amp;"-"&amp;YEAR($B$2), IF(INT(MONTH($B$2))=9, "2"&amp;"Q"&amp;"-"&amp;YEAR($B$2),IF(INT(MONTH($B$2))=12, "3"&amp;"Q"&amp;"-"&amp;YEAR($B$2), 0))))</f>
        <v>2Q-2021</v>
      </c>
      <c r="E5" s="590" t="str">
        <f>IF(INT(MONTH($B$2))=3, "3"&amp;"Q"&amp;"-"&amp;YEAR($B$2)-1, IF(INT(MONTH($B$2))=6, "4"&amp;"Q"&amp;"-"&amp;YEAR($B$2)-1, IF(INT(MONTH($B$2))=9, "1"&amp;"Q"&amp;"-"&amp;YEAR($B$2),IF(INT(MONTH($B$2))=12, "2"&amp;"Q"&amp;"-"&amp;YEAR($B$2), 0))))</f>
        <v>1Q-2021</v>
      </c>
      <c r="F5" s="590" t="str">
        <f>IF(INT(MONTH($B$2))=3, "2"&amp;"Q"&amp;"-"&amp;YEAR($B$2)-1, IF(INT(MONTH($B$2))=6, "3"&amp;"Q"&amp;"-"&amp;YEAR($B$2)-1, IF(INT(MONTH($B$2))=9, "4"&amp;"Q"&amp;"-"&amp;YEAR($B$2)-1,IF(INT(MONTH($B$2))=12, "1"&amp;"Q"&amp;"-"&amp;YEAR($B$2), 0))))</f>
        <v>4Q-2020</v>
      </c>
      <c r="G5" s="591" t="str">
        <f>IF(INT(MONTH($B$2))=3, "1"&amp;"Q"&amp;"-"&amp;YEAR($B$2)-1, IF(INT(MONTH($B$2))=6, "2"&amp;"Q"&amp;"-"&amp;YEAR($B$2)-1, IF(INT(MONTH($B$2))=9, "3"&amp;"Q"&amp;"-"&amp;YEAR($B$2)-1,IF(INT(MONTH($B$2))=12, "4"&amp;"Q"&amp;"-"&amp;YEAR($B$2)-1, 0))))</f>
        <v>3Q-2020</v>
      </c>
    </row>
    <row r="6" spans="1:8" ht="15" customHeight="1">
      <c r="A6" s="59">
        <v>1</v>
      </c>
      <c r="B6" s="320" t="s">
        <v>300</v>
      </c>
      <c r="C6" s="585">
        <f>C7+C9+C10</f>
        <v>1780598579.803659</v>
      </c>
      <c r="D6" s="586">
        <f>D7+D9+D10</f>
        <v>1778050218.9147983</v>
      </c>
      <c r="E6" s="586">
        <f t="shared" ref="E6:G6" si="0">E7+E9+E10</f>
        <v>1800373041.6831629</v>
      </c>
      <c r="F6" s="585">
        <f t="shared" si="0"/>
        <v>1802773675.9819503</v>
      </c>
      <c r="G6" s="391">
        <f t="shared" si="0"/>
        <v>1648923127.4430413</v>
      </c>
    </row>
    <row r="7" spans="1:8" ht="15" customHeight="1">
      <c r="A7" s="59">
        <v>1.1000000000000001</v>
      </c>
      <c r="B7" s="320" t="s">
        <v>480</v>
      </c>
      <c r="C7" s="587">
        <v>1744460999.7263458</v>
      </c>
      <c r="D7" s="588">
        <v>1740250366.1122696</v>
      </c>
      <c r="E7" s="588">
        <v>1761942211.0842853</v>
      </c>
      <c r="F7" s="587">
        <v>1764850263.7941375</v>
      </c>
      <c r="G7" s="392">
        <v>1599721772.1414185</v>
      </c>
    </row>
    <row r="8" spans="1:8" ht="25.5">
      <c r="A8" s="59" t="s">
        <v>14</v>
      </c>
      <c r="B8" s="320" t="s">
        <v>196</v>
      </c>
      <c r="C8" s="587">
        <v>0</v>
      </c>
      <c r="D8" s="588">
        <v>0</v>
      </c>
      <c r="E8" s="588">
        <v>0</v>
      </c>
      <c r="F8" s="587">
        <v>0</v>
      </c>
      <c r="G8" s="392">
        <v>0</v>
      </c>
    </row>
    <row r="9" spans="1:8" ht="15" customHeight="1">
      <c r="A9" s="59">
        <v>1.2</v>
      </c>
      <c r="B9" s="321" t="s">
        <v>195</v>
      </c>
      <c r="C9" s="587">
        <v>22603940.971120998</v>
      </c>
      <c r="D9" s="588">
        <v>24450111.569896743</v>
      </c>
      <c r="E9" s="588">
        <v>21616449.361900996</v>
      </c>
      <c r="F9" s="587">
        <v>22533462.118989997</v>
      </c>
      <c r="G9" s="392">
        <v>36684352.895354643</v>
      </c>
    </row>
    <row r="10" spans="1:8" ht="15" customHeight="1">
      <c r="A10" s="59">
        <v>1.3</v>
      </c>
      <c r="B10" s="320" t="s">
        <v>28</v>
      </c>
      <c r="C10" s="589">
        <v>13533639.106192</v>
      </c>
      <c r="D10" s="588">
        <v>13349741.232632</v>
      </c>
      <c r="E10" s="588">
        <v>16814381.236976728</v>
      </c>
      <c r="F10" s="587">
        <v>15389950.068822881</v>
      </c>
      <c r="G10" s="393">
        <v>12517002.406268001</v>
      </c>
    </row>
    <row r="11" spans="1:8" ht="15" customHeight="1">
      <c r="A11" s="59">
        <v>2</v>
      </c>
      <c r="B11" s="320" t="s">
        <v>297</v>
      </c>
      <c r="C11" s="587">
        <v>34662122.415000245</v>
      </c>
      <c r="D11" s="588">
        <v>15556362.330999991</v>
      </c>
      <c r="E11" s="588">
        <v>37835354.849999949</v>
      </c>
      <c r="F11" s="587">
        <v>42402189.649999894</v>
      </c>
      <c r="G11" s="392">
        <v>17478868.699999623</v>
      </c>
    </row>
    <row r="12" spans="1:8" ht="15" customHeight="1">
      <c r="A12" s="59">
        <v>3</v>
      </c>
      <c r="B12" s="320" t="s">
        <v>298</v>
      </c>
      <c r="C12" s="589">
        <v>381833772.73749995</v>
      </c>
      <c r="D12" s="588">
        <v>381833772.73749995</v>
      </c>
      <c r="E12" s="588">
        <v>381833772.73749995</v>
      </c>
      <c r="F12" s="587">
        <v>381833772.73749995</v>
      </c>
      <c r="G12" s="393">
        <v>400856479.99999988</v>
      </c>
    </row>
    <row r="13" spans="1:8" ht="15" customHeight="1" thickBot="1">
      <c r="A13" s="61">
        <v>4</v>
      </c>
      <c r="B13" s="62" t="s">
        <v>299</v>
      </c>
      <c r="C13" s="322">
        <f>C6+C11+C12</f>
        <v>2197094474.9561591</v>
      </c>
      <c r="D13" s="390">
        <f>D6+D11+D12</f>
        <v>2175440353.9832983</v>
      </c>
      <c r="E13" s="390">
        <f t="shared" ref="E13:G13" si="1">E6+E11+E12</f>
        <v>2220042169.2706628</v>
      </c>
      <c r="F13" s="322">
        <f t="shared" si="1"/>
        <v>2227009638.3694501</v>
      </c>
      <c r="G13" s="394">
        <f t="shared" si="1"/>
        <v>2067258476.1430407</v>
      </c>
    </row>
    <row r="14" spans="1:8">
      <c r="B14" s="65"/>
    </row>
    <row r="15" spans="1:8" ht="25.5">
      <c r="B15" s="66" t="s">
        <v>481</v>
      </c>
    </row>
    <row r="16" spans="1:8">
      <c r="B16" s="66"/>
    </row>
    <row r="17" spans="1:4" ht="11.25">
      <c r="A17" s="35"/>
      <c r="B17" s="35"/>
      <c r="C17" s="35"/>
      <c r="D17" s="35"/>
    </row>
    <row r="18" spans="1:4" ht="11.25">
      <c r="A18" s="35"/>
      <c r="B18" s="35"/>
      <c r="C18" s="35"/>
      <c r="D18" s="35"/>
    </row>
    <row r="19" spans="1:4" ht="11.25">
      <c r="A19" s="35"/>
      <c r="B19" s="35"/>
      <c r="C19" s="35"/>
      <c r="D19" s="35"/>
    </row>
    <row r="20" spans="1:4" ht="11.25">
      <c r="A20" s="35"/>
      <c r="B20" s="35"/>
      <c r="C20" s="35"/>
      <c r="D20" s="35"/>
    </row>
    <row r="21" spans="1:4" ht="11.25">
      <c r="A21" s="35"/>
      <c r="B21" s="35"/>
      <c r="C21" s="35"/>
      <c r="D21" s="35"/>
    </row>
    <row r="22" spans="1:4" ht="11.25">
      <c r="A22" s="35"/>
      <c r="B22" s="35"/>
      <c r="C22" s="35"/>
      <c r="D22" s="35"/>
    </row>
    <row r="23" spans="1:4" ht="11.25">
      <c r="A23" s="35"/>
      <c r="B23" s="35"/>
      <c r="C23" s="35"/>
      <c r="D23" s="35"/>
    </row>
    <row r="24" spans="1:4" ht="11.25">
      <c r="A24" s="35"/>
      <c r="B24" s="35"/>
      <c r="C24" s="35"/>
      <c r="D24" s="35"/>
    </row>
    <row r="25" spans="1:4" ht="11.25">
      <c r="A25" s="35"/>
      <c r="B25" s="35"/>
      <c r="C25" s="35"/>
      <c r="D25" s="35"/>
    </row>
    <row r="26" spans="1:4" ht="11.25">
      <c r="A26" s="35"/>
      <c r="B26" s="35"/>
      <c r="C26" s="35"/>
      <c r="D26" s="35"/>
    </row>
    <row r="27" spans="1:4" ht="11.25">
      <c r="A27" s="35"/>
      <c r="B27" s="35"/>
      <c r="C27" s="35"/>
      <c r="D27" s="35"/>
    </row>
    <row r="28" spans="1:4" ht="11.25">
      <c r="A28" s="35"/>
      <c r="B28" s="35"/>
      <c r="C28" s="35"/>
      <c r="D28" s="35"/>
    </row>
    <row r="29" spans="1:4" ht="11.25">
      <c r="A29" s="35"/>
      <c r="B29" s="35"/>
      <c r="C29" s="35"/>
      <c r="D29" s="35"/>
    </row>
  </sheetData>
  <pageMargins left="0.7" right="0.7" top="0.75" bottom="0.75" header="0.3" footer="0.3"/>
  <pageSetup paperSize="9" scale="5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Normal="100" workbookViewId="0">
      <pane xSplit="1" ySplit="4" topLeftCell="B5" activePane="bottomRight" state="frozen"/>
      <selection activeCell="D13" sqref="D12:D13"/>
      <selection pane="topRight" activeCell="D13" sqref="D12:D13"/>
      <selection pane="bottomLeft" activeCell="D13" sqref="D12:D13"/>
      <selection pane="bottomRight" activeCell="D13" sqref="D12:D13"/>
    </sheetView>
  </sheetViews>
  <sheetFormatPr defaultColWidth="9.140625" defaultRowHeight="14.25"/>
  <cols>
    <col min="1" max="1" width="9.5703125" style="4" bestFit="1" customWidth="1"/>
    <col min="2" max="2" width="62.5703125" style="4" customWidth="1"/>
    <col min="3" max="3" width="30.7109375" style="4" customWidth="1"/>
    <col min="4" max="16384" width="9.140625" style="5"/>
  </cols>
  <sheetData>
    <row r="1" spans="1:3">
      <c r="A1" s="2" t="s">
        <v>30</v>
      </c>
      <c r="B1" s="3" t="str">
        <f>'Info '!C2</f>
        <v>JSC "Liberty Bank"</v>
      </c>
    </row>
    <row r="2" spans="1:3">
      <c r="A2" s="2" t="s">
        <v>31</v>
      </c>
      <c r="B2" s="515">
        <f>'1. key ratios '!B2</f>
        <v>44469</v>
      </c>
    </row>
    <row r="4" spans="1:3" ht="27.95" customHeight="1" thickBot="1">
      <c r="A4" s="67" t="s">
        <v>80</v>
      </c>
      <c r="B4" s="68" t="s">
        <v>266</v>
      </c>
      <c r="C4" s="69"/>
    </row>
    <row r="5" spans="1:3">
      <c r="A5" s="70"/>
      <c r="B5" s="384" t="s">
        <v>81</v>
      </c>
      <c r="C5" s="385" t="s">
        <v>494</v>
      </c>
    </row>
    <row r="6" spans="1:3">
      <c r="A6" s="71">
        <v>1</v>
      </c>
      <c r="B6" s="518" t="s">
        <v>741</v>
      </c>
      <c r="C6" s="519" t="s">
        <v>744</v>
      </c>
    </row>
    <row r="7" spans="1:3">
      <c r="A7" s="71">
        <v>2</v>
      </c>
      <c r="B7" s="518" t="s">
        <v>745</v>
      </c>
      <c r="C7" s="519" t="s">
        <v>746</v>
      </c>
    </row>
    <row r="8" spans="1:3">
      <c r="A8" s="71">
        <v>3</v>
      </c>
      <c r="B8" s="518" t="s">
        <v>747</v>
      </c>
      <c r="C8" s="519" t="s">
        <v>746</v>
      </c>
    </row>
    <row r="9" spans="1:3">
      <c r="A9" s="71">
        <v>4</v>
      </c>
      <c r="B9" s="518" t="s">
        <v>748</v>
      </c>
      <c r="C9" s="519" t="s">
        <v>746</v>
      </c>
    </row>
    <row r="10" spans="1:3">
      <c r="A10" s="71">
        <v>5</v>
      </c>
      <c r="B10" s="518" t="s">
        <v>749</v>
      </c>
      <c r="C10" s="519" t="s">
        <v>750</v>
      </c>
    </row>
    <row r="11" spans="1:3">
      <c r="A11" s="71"/>
      <c r="B11" s="518"/>
      <c r="C11" s="519"/>
    </row>
    <row r="12" spans="1:3">
      <c r="A12" s="71"/>
      <c r="B12" s="386"/>
      <c r="C12" s="387"/>
    </row>
    <row r="13" spans="1:3" ht="25.5">
      <c r="A13" s="71"/>
      <c r="B13" s="388" t="s">
        <v>82</v>
      </c>
      <c r="C13" s="389" t="s">
        <v>495</v>
      </c>
    </row>
    <row r="14" spans="1:3">
      <c r="A14" s="71">
        <v>1</v>
      </c>
      <c r="B14" s="518" t="s">
        <v>742</v>
      </c>
      <c r="C14" s="520" t="s">
        <v>751</v>
      </c>
    </row>
    <row r="15" spans="1:3">
      <c r="A15" s="71">
        <v>2</v>
      </c>
      <c r="B15" s="521" t="s">
        <v>752</v>
      </c>
      <c r="C15" s="520" t="s">
        <v>753</v>
      </c>
    </row>
    <row r="16" spans="1:3">
      <c r="A16" s="71">
        <v>3</v>
      </c>
      <c r="B16" s="521" t="s">
        <v>754</v>
      </c>
      <c r="C16" s="520" t="s">
        <v>755</v>
      </c>
    </row>
    <row r="17" spans="1:3">
      <c r="A17" s="71"/>
      <c r="B17" s="522"/>
      <c r="C17" s="520"/>
    </row>
    <row r="18" spans="1:3" ht="15.75" customHeight="1">
      <c r="A18" s="71"/>
      <c r="B18" s="72"/>
      <c r="C18" s="74"/>
    </row>
    <row r="19" spans="1:3" ht="30" customHeight="1">
      <c r="A19" s="71"/>
      <c r="B19" s="669" t="s">
        <v>83</v>
      </c>
      <c r="C19" s="670"/>
    </row>
    <row r="20" spans="1:3">
      <c r="A20" s="71">
        <v>1</v>
      </c>
      <c r="B20" s="524" t="s">
        <v>756</v>
      </c>
      <c r="C20" s="592">
        <v>0.9198539</v>
      </c>
    </row>
    <row r="21" spans="1:3">
      <c r="A21" s="71">
        <v>2</v>
      </c>
      <c r="B21" s="524" t="s">
        <v>757</v>
      </c>
      <c r="C21" s="592">
        <v>4.2360000000000002E-2</v>
      </c>
    </row>
    <row r="22" spans="1:3">
      <c r="A22" s="71">
        <v>3</v>
      </c>
      <c r="B22" s="524" t="s">
        <v>758</v>
      </c>
      <c r="C22" s="593">
        <v>1.03369E-2</v>
      </c>
    </row>
    <row r="23" spans="1:3">
      <c r="A23" s="71">
        <v>4</v>
      </c>
      <c r="B23" s="524" t="s">
        <v>759</v>
      </c>
      <c r="C23" s="594">
        <v>2.74492E-2</v>
      </c>
    </row>
    <row r="24" spans="1:3">
      <c r="A24" s="71"/>
      <c r="B24" s="527"/>
      <c r="C24" s="525"/>
    </row>
    <row r="25" spans="1:3" ht="15.75" customHeight="1">
      <c r="A25" s="71"/>
      <c r="B25" s="72"/>
      <c r="C25" s="73"/>
    </row>
    <row r="26" spans="1:3" ht="29.25" customHeight="1">
      <c r="A26" s="71"/>
      <c r="B26" s="669" t="s">
        <v>84</v>
      </c>
      <c r="C26" s="670"/>
    </row>
    <row r="27" spans="1:3">
      <c r="A27" s="71">
        <v>1</v>
      </c>
      <c r="B27" s="524" t="s">
        <v>741</v>
      </c>
      <c r="C27" s="592">
        <v>0.30661797782283562</v>
      </c>
    </row>
    <row r="28" spans="1:3">
      <c r="A28" s="523">
        <v>2</v>
      </c>
      <c r="B28" s="526" t="s">
        <v>760</v>
      </c>
      <c r="C28" s="592">
        <v>0.30661797782283562</v>
      </c>
    </row>
    <row r="29" spans="1:3">
      <c r="A29" s="523">
        <v>3</v>
      </c>
      <c r="B29" s="524" t="s">
        <v>761</v>
      </c>
      <c r="C29" s="593">
        <v>0.30661797782283562</v>
      </c>
    </row>
    <row r="30" spans="1:3">
      <c r="A30" s="523"/>
      <c r="B30" s="528"/>
      <c r="C30" s="529"/>
    </row>
    <row r="31" spans="1:3" ht="15" thickBot="1">
      <c r="A31" s="75"/>
      <c r="B31" s="76"/>
      <c r="C31" s="77"/>
    </row>
  </sheetData>
  <mergeCells count="2">
    <mergeCell ref="B26:C26"/>
    <mergeCell ref="B19:C19"/>
  </mergeCells>
  <dataValidations count="1">
    <dataValidation type="list" allowBlank="1" showInputMessage="1" showErrorMessage="1" sqref="C6:C11">
      <formula1>"Independent chair, Non-independent chair, Independent member, Non-independent member"</formula1>
    </dataValidation>
  </dataValidations>
  <pageMargins left="0.7" right="0.7" top="0.75" bottom="0.75" header="0.3" footer="0.3"/>
  <pageSetup paperSize="9" scale="8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Normal="100" workbookViewId="0">
      <pane xSplit="1" ySplit="5" topLeftCell="B6" activePane="bottomRight" state="frozen"/>
      <selection activeCell="D13" sqref="D12:D13"/>
      <selection pane="topRight" activeCell="D13" sqref="D12:D13"/>
      <selection pane="bottomLeft" activeCell="D13" sqref="D12:D13"/>
      <selection pane="bottomRight" activeCell="D13" sqref="D12:D13"/>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269" t="s">
        <v>30</v>
      </c>
      <c r="B1" s="3" t="str">
        <f>'Info '!C2</f>
        <v>JSC "Liberty Bank"</v>
      </c>
      <c r="C1" s="90"/>
      <c r="D1" s="90"/>
      <c r="E1" s="90"/>
      <c r="F1" s="15"/>
    </row>
    <row r="2" spans="1:7" s="78" customFormat="1" ht="15.75" customHeight="1">
      <c r="A2" s="269" t="s">
        <v>31</v>
      </c>
      <c r="B2" s="515">
        <f>'1. key ratios '!B2</f>
        <v>44469</v>
      </c>
    </row>
    <row r="3" spans="1:7" s="78" customFormat="1" ht="15.75" customHeight="1">
      <c r="A3" s="269"/>
    </row>
    <row r="4" spans="1:7" s="78" customFormat="1" ht="15.75" customHeight="1" thickBot="1">
      <c r="A4" s="270" t="s">
        <v>201</v>
      </c>
      <c r="B4" s="675" t="s">
        <v>346</v>
      </c>
      <c r="C4" s="676"/>
      <c r="D4" s="676"/>
      <c r="E4" s="676"/>
    </row>
    <row r="5" spans="1:7" s="82" customFormat="1" ht="17.45" customHeight="1">
      <c r="A5" s="213"/>
      <c r="B5" s="214"/>
      <c r="C5" s="80" t="s">
        <v>0</v>
      </c>
      <c r="D5" s="80" t="s">
        <v>1</v>
      </c>
      <c r="E5" s="81" t="s">
        <v>2</v>
      </c>
    </row>
    <row r="6" spans="1:7" s="15" customFormat="1" ht="14.45" customHeight="1">
      <c r="A6" s="271"/>
      <c r="B6" s="671" t="s">
        <v>353</v>
      </c>
      <c r="C6" s="671" t="s">
        <v>92</v>
      </c>
      <c r="D6" s="673" t="s">
        <v>200</v>
      </c>
      <c r="E6" s="674"/>
      <c r="G6" s="5"/>
    </row>
    <row r="7" spans="1:7" s="15" customFormat="1" ht="99.6" customHeight="1">
      <c r="A7" s="271"/>
      <c r="B7" s="672"/>
      <c r="C7" s="671"/>
      <c r="D7" s="300" t="s">
        <v>199</v>
      </c>
      <c r="E7" s="301" t="s">
        <v>354</v>
      </c>
      <c r="G7" s="5"/>
    </row>
    <row r="8" spans="1:7">
      <c r="A8" s="272">
        <v>1</v>
      </c>
      <c r="B8" s="302" t="s">
        <v>35</v>
      </c>
      <c r="C8" s="610">
        <v>278811721.79900002</v>
      </c>
      <c r="D8" s="610"/>
      <c r="E8" s="611">
        <f>C8-D8</f>
        <v>278811721.79900002</v>
      </c>
      <c r="F8" s="15"/>
    </row>
    <row r="9" spans="1:7">
      <c r="A9" s="272">
        <v>2</v>
      </c>
      <c r="B9" s="302" t="s">
        <v>36</v>
      </c>
      <c r="C9" s="610">
        <v>62957430.603999995</v>
      </c>
      <c r="D9" s="610"/>
      <c r="E9" s="611">
        <f t="shared" ref="E9:E20" si="0">C9-D9</f>
        <v>62957430.603999995</v>
      </c>
      <c r="F9" s="15"/>
    </row>
    <row r="10" spans="1:7">
      <c r="A10" s="272">
        <v>3</v>
      </c>
      <c r="B10" s="302" t="s">
        <v>37</v>
      </c>
      <c r="C10" s="610">
        <v>237418063.42000002</v>
      </c>
      <c r="D10" s="610"/>
      <c r="E10" s="611">
        <f t="shared" si="0"/>
        <v>237418063.42000002</v>
      </c>
      <c r="F10" s="15"/>
    </row>
    <row r="11" spans="1:7">
      <c r="A11" s="272">
        <v>4</v>
      </c>
      <c r="B11" s="302" t="s">
        <v>38</v>
      </c>
      <c r="C11" s="610">
        <v>0</v>
      </c>
      <c r="D11" s="610"/>
      <c r="E11" s="611">
        <f t="shared" si="0"/>
        <v>0</v>
      </c>
      <c r="F11" s="15"/>
    </row>
    <row r="12" spans="1:7">
      <c r="A12" s="272">
        <v>5</v>
      </c>
      <c r="B12" s="302" t="s">
        <v>39</v>
      </c>
      <c r="C12" s="610">
        <v>233842165.69000003</v>
      </c>
      <c r="D12" s="610"/>
      <c r="E12" s="611">
        <f t="shared" si="0"/>
        <v>233842165.69000003</v>
      </c>
      <c r="F12" s="15"/>
    </row>
    <row r="13" spans="1:7">
      <c r="A13" s="272">
        <v>6.1</v>
      </c>
      <c r="B13" s="303" t="s">
        <v>40</v>
      </c>
      <c r="C13" s="612">
        <v>1887219399.1270099</v>
      </c>
      <c r="D13" s="610"/>
      <c r="E13" s="611">
        <f t="shared" si="0"/>
        <v>1887219399.1270099</v>
      </c>
      <c r="F13" s="15"/>
    </row>
    <row r="14" spans="1:7">
      <c r="A14" s="272">
        <v>6.2</v>
      </c>
      <c r="B14" s="304" t="s">
        <v>41</v>
      </c>
      <c r="C14" s="612">
        <v>-128899277.98199911</v>
      </c>
      <c r="D14" s="610"/>
      <c r="E14" s="611">
        <f t="shared" si="0"/>
        <v>-128899277.98199911</v>
      </c>
      <c r="F14" s="15"/>
    </row>
    <row r="15" spans="1:7">
      <c r="A15" s="272">
        <v>6</v>
      </c>
      <c r="B15" s="302" t="s">
        <v>42</v>
      </c>
      <c r="C15" s="610">
        <v>1758320121.1450107</v>
      </c>
      <c r="D15" s="610"/>
      <c r="E15" s="611">
        <f t="shared" si="0"/>
        <v>1758320121.1450107</v>
      </c>
      <c r="F15" s="15"/>
    </row>
    <row r="16" spans="1:7">
      <c r="A16" s="272">
        <v>7</v>
      </c>
      <c r="B16" s="302" t="s">
        <v>43</v>
      </c>
      <c r="C16" s="610">
        <v>35748705.037</v>
      </c>
      <c r="D16" s="610"/>
      <c r="E16" s="611">
        <f t="shared" si="0"/>
        <v>35748705.037</v>
      </c>
      <c r="F16" s="15"/>
    </row>
    <row r="17" spans="1:7">
      <c r="A17" s="272">
        <v>8</v>
      </c>
      <c r="B17" s="302" t="s">
        <v>198</v>
      </c>
      <c r="C17" s="610">
        <v>144456.05399999954</v>
      </c>
      <c r="D17" s="610"/>
      <c r="E17" s="611">
        <f t="shared" si="0"/>
        <v>144456.05399999954</v>
      </c>
      <c r="F17" s="273"/>
      <c r="G17" s="84"/>
    </row>
    <row r="18" spans="1:7">
      <c r="A18" s="272">
        <v>9</v>
      </c>
      <c r="B18" s="302" t="s">
        <v>44</v>
      </c>
      <c r="C18" s="610">
        <v>106733.3</v>
      </c>
      <c r="D18" s="610">
        <v>106733.3</v>
      </c>
      <c r="E18" s="611">
        <f t="shared" si="0"/>
        <v>0</v>
      </c>
      <c r="F18" s="15"/>
      <c r="G18" s="84"/>
    </row>
    <row r="19" spans="1:7">
      <c r="A19" s="272">
        <v>10</v>
      </c>
      <c r="B19" s="302" t="s">
        <v>45</v>
      </c>
      <c r="C19" s="610">
        <v>233922284.45999986</v>
      </c>
      <c r="D19" s="610">
        <v>85337850.909999996</v>
      </c>
      <c r="E19" s="611">
        <f t="shared" si="0"/>
        <v>148584433.54999986</v>
      </c>
      <c r="F19" s="15"/>
      <c r="G19" s="84"/>
    </row>
    <row r="20" spans="1:7">
      <c r="A20" s="272">
        <v>11</v>
      </c>
      <c r="B20" s="302" t="s">
        <v>46</v>
      </c>
      <c r="C20" s="610">
        <v>48849009.159599997</v>
      </c>
      <c r="D20" s="610"/>
      <c r="E20" s="611">
        <f t="shared" si="0"/>
        <v>48849009.159599997</v>
      </c>
      <c r="F20" s="15"/>
    </row>
    <row r="21" spans="1:7" ht="26.25" thickBot="1">
      <c r="A21" s="178"/>
      <c r="B21" s="274" t="s">
        <v>356</v>
      </c>
      <c r="C21" s="215">
        <f>SUM(C8:C12, C15:C20)</f>
        <v>2890120690.6686106</v>
      </c>
      <c r="D21" s="215">
        <f>SUM(D8:D12, D15:D20)</f>
        <v>85444584.209999993</v>
      </c>
      <c r="E21" s="305">
        <f>SUM(E8:E12, E15:E20)</f>
        <v>2804676106.4586101</v>
      </c>
    </row>
    <row r="22" spans="1:7">
      <c r="A22" s="5"/>
      <c r="B22" s="5"/>
      <c r="C22" s="5"/>
      <c r="D22" s="5"/>
      <c r="E22" s="5"/>
    </row>
    <row r="23" spans="1:7">
      <c r="A23" s="5"/>
      <c r="B23" s="5"/>
      <c r="C23" s="5"/>
      <c r="D23" s="5"/>
      <c r="E23" s="5"/>
    </row>
    <row r="25" spans="1:7" s="4" customFormat="1">
      <c r="B25" s="85"/>
      <c r="F25" s="5"/>
      <c r="G25" s="5"/>
    </row>
    <row r="26" spans="1:7" s="4" customFormat="1">
      <c r="B26" s="85"/>
      <c r="F26" s="5"/>
      <c r="G26" s="5"/>
    </row>
    <row r="27" spans="1:7" s="4" customFormat="1">
      <c r="B27" s="85"/>
      <c r="F27" s="5"/>
      <c r="G27" s="5"/>
    </row>
    <row r="28" spans="1:7" s="4" customFormat="1">
      <c r="B28" s="85"/>
      <c r="F28" s="5"/>
      <c r="G28" s="5"/>
    </row>
    <row r="29" spans="1:7" s="4" customFormat="1">
      <c r="B29" s="85"/>
      <c r="F29" s="5"/>
      <c r="G29" s="5"/>
    </row>
    <row r="30" spans="1:7" s="4" customFormat="1">
      <c r="B30" s="85"/>
      <c r="F30" s="5"/>
      <c r="G30" s="5"/>
    </row>
    <row r="31" spans="1:7" s="4" customFormat="1">
      <c r="B31" s="85"/>
      <c r="F31" s="5"/>
      <c r="G31" s="5"/>
    </row>
    <row r="32" spans="1:7" s="4" customFormat="1">
      <c r="B32" s="85"/>
      <c r="F32" s="5"/>
      <c r="G32" s="5"/>
    </row>
    <row r="33" spans="2:7" s="4" customFormat="1">
      <c r="B33" s="85"/>
      <c r="F33" s="5"/>
      <c r="G33" s="5"/>
    </row>
    <row r="34" spans="2:7" s="4" customFormat="1">
      <c r="B34" s="85"/>
      <c r="F34" s="5"/>
      <c r="G34" s="5"/>
    </row>
    <row r="35" spans="2:7" s="4" customFormat="1">
      <c r="B35" s="85"/>
      <c r="F35" s="5"/>
      <c r="G35" s="5"/>
    </row>
    <row r="36" spans="2:7" s="4" customFormat="1">
      <c r="B36" s="85"/>
      <c r="F36" s="5"/>
      <c r="G36" s="5"/>
    </row>
    <row r="37" spans="2:7" s="4" customFormat="1">
      <c r="B37" s="85"/>
      <c r="F37" s="5"/>
      <c r="G37" s="5"/>
    </row>
  </sheetData>
  <mergeCells count="4">
    <mergeCell ref="B6:B7"/>
    <mergeCell ref="C6:C7"/>
    <mergeCell ref="D6:E6"/>
    <mergeCell ref="B4:E4"/>
  </mergeCells>
  <pageMargins left="0.7" right="0.7" top="0.75" bottom="0.75" header="0.3" footer="0.3"/>
  <pageSetup paperSize="9" scale="5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D13" sqref="D12:D13"/>
      <selection pane="topRight" activeCell="D13" sqref="D12:D13"/>
      <selection pane="bottomLeft" activeCell="D13" sqref="D12:D13"/>
      <selection pane="bottomRight" activeCell="D13" sqref="D12:D13"/>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JSC "Liberty Bank"</v>
      </c>
    </row>
    <row r="2" spans="1:6" s="78" customFormat="1" ht="15.75" customHeight="1">
      <c r="A2" s="2" t="s">
        <v>31</v>
      </c>
      <c r="B2" s="515">
        <f>'1. key ratios '!B2</f>
        <v>44469</v>
      </c>
      <c r="C2" s="4"/>
      <c r="D2" s="4"/>
      <c r="E2" s="4"/>
      <c r="F2" s="4"/>
    </row>
    <row r="3" spans="1:6" s="78" customFormat="1" ht="15.75" customHeight="1">
      <c r="C3" s="4"/>
      <c r="D3" s="4"/>
      <c r="E3" s="4"/>
      <c r="F3" s="4"/>
    </row>
    <row r="4" spans="1:6" s="78" customFormat="1" ht="13.5" thickBot="1">
      <c r="A4" s="78" t="s">
        <v>85</v>
      </c>
      <c r="B4" s="275" t="s">
        <v>333</v>
      </c>
      <c r="C4" s="79" t="s">
        <v>73</v>
      </c>
      <c r="D4" s="4"/>
      <c r="E4" s="4"/>
      <c r="F4" s="4"/>
    </row>
    <row r="5" spans="1:6">
      <c r="A5" s="220">
        <v>1</v>
      </c>
      <c r="B5" s="276" t="s">
        <v>355</v>
      </c>
      <c r="C5" s="221">
        <f>'7. LI1 '!E21</f>
        <v>2804676106.4586101</v>
      </c>
    </row>
    <row r="6" spans="1:6" s="222" customFormat="1">
      <c r="A6" s="86">
        <v>2.1</v>
      </c>
      <c r="B6" s="217" t="s">
        <v>334</v>
      </c>
      <c r="C6" s="166">
        <v>122671073.823884</v>
      </c>
    </row>
    <row r="7" spans="1:6" s="65" customFormat="1" outlineLevel="1">
      <c r="A7" s="59">
        <v>2.2000000000000002</v>
      </c>
      <c r="B7" s="60" t="s">
        <v>335</v>
      </c>
      <c r="C7" s="223">
        <v>277925435.32459998</v>
      </c>
    </row>
    <row r="8" spans="1:6" s="65" customFormat="1" ht="25.5">
      <c r="A8" s="59">
        <v>3</v>
      </c>
      <c r="B8" s="218" t="s">
        <v>336</v>
      </c>
      <c r="C8" s="224">
        <f>SUM(C5:C7)</f>
        <v>3205272615.6070938</v>
      </c>
    </row>
    <row r="9" spans="1:6" s="222" customFormat="1">
      <c r="A9" s="86">
        <v>4</v>
      </c>
      <c r="B9" s="88" t="s">
        <v>87</v>
      </c>
      <c r="C9" s="166">
        <v>32878529.861600779</v>
      </c>
    </row>
    <row r="10" spans="1:6" s="65" customFormat="1" outlineLevel="1">
      <c r="A10" s="59">
        <v>5.0999999999999996</v>
      </c>
      <c r="B10" s="60" t="s">
        <v>337</v>
      </c>
      <c r="C10" s="223">
        <v>-95515825.297480002</v>
      </c>
    </row>
    <row r="11" spans="1:6" s="65" customFormat="1" outlineLevel="1">
      <c r="A11" s="59">
        <v>5.2</v>
      </c>
      <c r="B11" s="60" t="s">
        <v>338</v>
      </c>
      <c r="C11" s="223">
        <v>-264391796.21840799</v>
      </c>
    </row>
    <row r="12" spans="1:6" s="65" customFormat="1">
      <c r="A12" s="59">
        <v>6</v>
      </c>
      <c r="B12" s="216" t="s">
        <v>482</v>
      </c>
      <c r="C12" s="223"/>
    </row>
    <row r="13" spans="1:6" s="65" customFormat="1" ht="13.5" thickBot="1">
      <c r="A13" s="61">
        <v>7</v>
      </c>
      <c r="B13" s="219" t="s">
        <v>284</v>
      </c>
      <c r="C13" s="225">
        <f>SUM(C8:C12)</f>
        <v>2878243523.9528065</v>
      </c>
    </row>
    <row r="15" spans="1:6" ht="25.5">
      <c r="A15" s="239"/>
      <c r="B15" s="66" t="s">
        <v>483</v>
      </c>
    </row>
    <row r="16" spans="1:6">
      <c r="A16" s="239"/>
      <c r="B16" s="239"/>
    </row>
    <row r="17" spans="1:5" ht="15">
      <c r="A17" s="234"/>
      <c r="B17" s="235"/>
      <c r="C17" s="239"/>
      <c r="D17" s="239"/>
      <c r="E17" s="239"/>
    </row>
    <row r="18" spans="1:5" ht="15">
      <c r="A18" s="240"/>
      <c r="B18" s="241"/>
      <c r="C18" s="239"/>
      <c r="D18" s="239"/>
      <c r="E18" s="239"/>
    </row>
    <row r="19" spans="1:5">
      <c r="A19" s="242"/>
      <c r="B19" s="236"/>
      <c r="C19" s="239"/>
      <c r="D19" s="239"/>
      <c r="E19" s="239"/>
    </row>
    <row r="20" spans="1:5">
      <c r="A20" s="243"/>
      <c r="B20" s="237"/>
      <c r="C20" s="239"/>
      <c r="D20" s="239"/>
      <c r="E20" s="239"/>
    </row>
    <row r="21" spans="1:5">
      <c r="A21" s="243"/>
      <c r="B21" s="241"/>
      <c r="C21" s="239"/>
      <c r="D21" s="239"/>
      <c r="E21" s="239"/>
    </row>
    <row r="22" spans="1:5">
      <c r="A22" s="242"/>
      <c r="B22" s="238"/>
      <c r="C22" s="239"/>
      <c r="D22" s="239"/>
      <c r="E22" s="239"/>
    </row>
    <row r="23" spans="1:5">
      <c r="A23" s="243"/>
      <c r="B23" s="237"/>
      <c r="C23" s="239"/>
      <c r="D23" s="239"/>
      <c r="E23" s="239"/>
    </row>
    <row r="24" spans="1:5">
      <c r="A24" s="243"/>
      <c r="B24" s="237"/>
      <c r="C24" s="239"/>
      <c r="D24" s="239"/>
      <c r="E24" s="239"/>
    </row>
    <row r="25" spans="1:5">
      <c r="A25" s="243"/>
      <c r="B25" s="244"/>
      <c r="C25" s="239"/>
      <c r="D25" s="239"/>
      <c r="E25" s="239"/>
    </row>
    <row r="26" spans="1:5">
      <c r="A26" s="243"/>
      <c r="B26" s="241"/>
      <c r="C26" s="239"/>
      <c r="D26" s="239"/>
      <c r="E26" s="239"/>
    </row>
    <row r="27" spans="1:5">
      <c r="A27" s="239"/>
      <c r="B27" s="245"/>
      <c r="C27" s="239"/>
      <c r="D27" s="239"/>
      <c r="E27" s="239"/>
    </row>
    <row r="28" spans="1:5">
      <c r="A28" s="239"/>
      <c r="B28" s="245"/>
      <c r="C28" s="239"/>
      <c r="D28" s="239"/>
      <c r="E28" s="239"/>
    </row>
    <row r="29" spans="1:5">
      <c r="A29" s="239"/>
      <c r="B29" s="245"/>
      <c r="C29" s="239"/>
      <c r="D29" s="239"/>
      <c r="E29" s="239"/>
    </row>
    <row r="30" spans="1:5">
      <c r="A30" s="239"/>
      <c r="B30" s="245"/>
      <c r="C30" s="239"/>
      <c r="D30" s="239"/>
      <c r="E30" s="239"/>
    </row>
    <row r="31" spans="1:5">
      <c r="A31" s="239"/>
      <c r="B31" s="245"/>
      <c r="C31" s="239"/>
      <c r="D31" s="239"/>
      <c r="E31" s="239"/>
    </row>
    <row r="32" spans="1:5">
      <c r="A32" s="239"/>
      <c r="B32" s="245"/>
      <c r="C32" s="239"/>
      <c r="D32" s="239"/>
      <c r="E32" s="239"/>
    </row>
    <row r="33" spans="1:5">
      <c r="A33" s="239"/>
      <c r="B33" s="245"/>
      <c r="C33" s="239"/>
      <c r="D33" s="239"/>
      <c r="E33" s="239"/>
    </row>
  </sheetData>
  <pageMargins left="0.7" right="0.7" top="0.75" bottom="0.75" header="0.3" footer="0.3"/>
  <pageSetup paperSize="9" scale="57"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FILUrqUue3/gmikEqXGpm3TO29B5YvuZWPBS8WoCGaY=</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jwtqBYz3EWZ3kwvI3jhFTa/PySPj4a0aJ1RILfVc1q8=</DigestValue>
    </Reference>
  </SignedInfo>
  <SignatureValue>YiiDHO7JOKgG1Xn7oUkakIMGvvpCFAZLZ12aTLbMgW692E2cprjFgGY4OfUtwz71iiCSDYcpXFwA
eZ+YT2EEydScNQRRCv66CBuqsU8A2Mtta7/pRCHQBmJF6qHbwpg9GD7Bgm2YY2tyFqn1gbdlWlln
RproI7CZQLpFQ/f6ea0YamsS676F5lAzxvrHw5Z6Wd3hUsqOrCiX9HRG4xR/sqfHWWzsp3IBc0rm
xmlguZehFLuuHQb/ZIMpgTJ4ovX1jOcdRmoFXX1kbQcnUnyR8SElb7WBiZDrGU9brwig9AX4gKA6
gi/6GcKfjJsb9AcrIx6us/FUqb6UtMu2MnMwKQ==</SignatureValue>
  <KeyInfo>
    <X509Data>
      <X509Certificate>MIIGPjCCBSagAwIBAgIKceS21gADAAHWTjANBgkqhkiG9w0BAQsFADBKMRIwEAYKCZImiZPyLGQBGRYCZ2UxEzARBgoJkiaJk/IsZAEZFgNuYmcxHzAdBgNVBAMTFk5CRyBDbGFzcyAyIElOVCBTdWIgQ0EwHhcNMjEwNDEyMDkwOTA0WhcNMjMwNDEyMDkwOTA0WjA8MRgwFgYDVQQKEw9KU0MgTGliZXR5IEJhbmsxIDAeBgNVBAMTF0JMQiAtIFRlb25hIEdpb3Jnb2JpYW5pMIIBIjANBgkqhkiG9w0BAQEFAAOCAQ8AMIIBCgKCAQEA8pM4wfd4iw4mZG1gDB6WXuTbyxasXtzDZlhBgGwSZ8qsccG/oyqAKwBtjPVmaRFCr35zPoTqaNU8gjUW9pl5GPbmmlZjesIz9kAe0eGWUSQFqZzLZbLGwNPn8kWPJ1th4bJe3oV3jLFxDAWfAqQecF2+gFV4ZbC2+hEVARI+MhGu08Q9tE1mXuh1MlEVQWt15Ik9ocPPmMbOLEy/WZ8gmiYBQXCsC2+4QEBRK9iNK17YUxHlzcUGacxSGWP286nDE2STlttsEHlAMS/2ilbkt9ZTe5cVzLKSlNJdoKfUHgBnOqvBdNxXDi9syEylnn8nguKwO4Bi5ZsBY5emcrub5QIDAQABo4IDMjCCAy4wPAYJKwYBBAGCNxUHBC8wLQYlKwYBBAGCNxUI5rJgg431RIaBmQmDuKFKg76EcQSDxJEzhIOIXQIBZAIBIzAdBgNVHSUEFjAUBggrBgEFBQcDAgYIKwYBBQUHAwQwCwYDVR0PBAQDAgeAMCcGCSsGAQQBgjcVCgQaMBgwCgYIKwYBBQUHAwIwCgYIKwYBBQUHAwQwHQYDVR0OBBYEFNrR1T2r2mjF2EBJdxwmpyxDWMdX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0neo2OnZfzYa0j3yQfby7jvUFy7uDnLQgeJpEAfpRNS59aXMqExDDZzhWgrQzsbYYHHug8honqIwA96Ov1nwkVO7CWZYPwMmTZjceqUnERLncdDfkDZlTFGxEonkjWNS6XT49kX31/nDG8FRF6lQk1w3sI7Uwc7YMPsFw674T3OjkKfCL+aJpiWDDLhKibmSVgpMvzJA0+wOxYQuYKx9qqm8jJE593fJjVjsmuzFMjD6+kwAt1Z+LKlL48DU5/sWxYrBLrN/RpmwV1p+x/mA+Vr5ks1l5/4c74gUR2AolItB8W8ohb8s3FfvGBIK8UsjEw4C+h5XMpL+/PyqGcBwV</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I3cqvICJrNcN7XQXyQuPLE7OWO5YjcoZP1EaOeMR03I=</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tDdUBmWNP9xCstwpbGLdrMlmQCEa6Zo24Os7Zg1h+Cg=</DigestValue>
      </Reference>
      <Reference URI="/xl/printerSettings/printerSettings10.bin?ContentType=application/vnd.openxmlformats-officedocument.spreadsheetml.printerSettings">
        <DigestMethod Algorithm="http://www.w3.org/2001/04/xmlenc#sha256"/>
        <DigestValue>tDdUBmWNP9xCstwpbGLdrMlmQCEa6Zo24Os7Zg1h+Cg=</DigestValue>
      </Reference>
      <Reference URI="/xl/printerSettings/printerSettings11.bin?ContentType=application/vnd.openxmlformats-officedocument.spreadsheetml.printerSettings">
        <DigestMethod Algorithm="http://www.w3.org/2001/04/xmlenc#sha256"/>
        <DigestValue>tDdUBmWNP9xCstwpbGLdrMlmQCEa6Zo24Os7Zg1h+Cg=</DigestValue>
      </Reference>
      <Reference URI="/xl/printerSettings/printerSettings12.bin?ContentType=application/vnd.openxmlformats-officedocument.spreadsheetml.printerSettings">
        <DigestMethod Algorithm="http://www.w3.org/2001/04/xmlenc#sha256"/>
        <DigestValue>tDdUBmWNP9xCstwpbGLdrMlmQCEa6Zo24Os7Zg1h+Cg=</DigestValue>
      </Reference>
      <Reference URI="/xl/printerSettings/printerSettings13.bin?ContentType=application/vnd.openxmlformats-officedocument.spreadsheetml.printerSettings">
        <DigestMethod Algorithm="http://www.w3.org/2001/04/xmlenc#sha256"/>
        <DigestValue>tDdUBmWNP9xCstwpbGLdrMlmQCEa6Zo24Os7Zg1h+Cg=</DigestValue>
      </Reference>
      <Reference URI="/xl/printerSettings/printerSettings14.bin?ContentType=application/vnd.openxmlformats-officedocument.spreadsheetml.printerSettings">
        <DigestMethod Algorithm="http://www.w3.org/2001/04/xmlenc#sha256"/>
        <DigestValue>tDdUBmWNP9xCstwpbGLdrMlmQCEa6Zo24Os7Zg1h+Cg=</DigestValue>
      </Reference>
      <Reference URI="/xl/printerSettings/printerSettings15.bin?ContentType=application/vnd.openxmlformats-officedocument.spreadsheetml.printerSettings">
        <DigestMethod Algorithm="http://www.w3.org/2001/04/xmlenc#sha256"/>
        <DigestValue>tDdUBmWNP9xCstwpbGLdrMlmQCEa6Zo24Os7Zg1h+Cg=</DigestValue>
      </Reference>
      <Reference URI="/xl/printerSettings/printerSettings16.bin?ContentType=application/vnd.openxmlformats-officedocument.spreadsheetml.printerSettings">
        <DigestMethod Algorithm="http://www.w3.org/2001/04/xmlenc#sha256"/>
        <DigestValue>tDdUBmWNP9xCstwpbGLdrMlmQCEa6Zo24Os7Zg1h+Cg=</DigestValue>
      </Reference>
      <Reference URI="/xl/printerSettings/printerSettings17.bin?ContentType=application/vnd.openxmlformats-officedocument.spreadsheetml.printerSettings">
        <DigestMethod Algorithm="http://www.w3.org/2001/04/xmlenc#sha256"/>
        <DigestValue>tDdUBmWNP9xCstwpbGLdrMlmQCEa6Zo24Os7Zg1h+Cg=</DigestValue>
      </Reference>
      <Reference URI="/xl/printerSettings/printerSettings18.bin?ContentType=application/vnd.openxmlformats-officedocument.spreadsheetml.printerSettings">
        <DigestMethod Algorithm="http://www.w3.org/2001/04/xmlenc#sha256"/>
        <DigestValue>tDdUBmWNP9xCstwpbGLdrMlmQCEa6Zo24Os7Zg1h+Cg=</DigestValue>
      </Reference>
      <Reference URI="/xl/printerSettings/printerSettings19.bin?ContentType=application/vnd.openxmlformats-officedocument.spreadsheetml.printerSettings">
        <DigestMethod Algorithm="http://www.w3.org/2001/04/xmlenc#sha256"/>
        <DigestValue>tDdUBmWNP9xCstwpbGLdrMlmQCEa6Zo24Os7Zg1h+Cg=</DigestValue>
      </Reference>
      <Reference URI="/xl/printerSettings/printerSettings2.bin?ContentType=application/vnd.openxmlformats-officedocument.spreadsheetml.printerSettings">
        <DigestMethod Algorithm="http://www.w3.org/2001/04/xmlenc#sha256"/>
        <DigestValue>tDdUBmWNP9xCstwpbGLdrMlmQCEa6Zo24Os7Zg1h+Cg=</DigestValue>
      </Reference>
      <Reference URI="/xl/printerSettings/printerSettings20.bin?ContentType=application/vnd.openxmlformats-officedocument.spreadsheetml.printerSettings">
        <DigestMethod Algorithm="http://www.w3.org/2001/04/xmlenc#sha256"/>
        <DigestValue>tDdUBmWNP9xCstwpbGLdrMlmQCEa6Zo24Os7Zg1h+Cg=</DigestValue>
      </Reference>
      <Reference URI="/xl/printerSettings/printerSettings21.bin?ContentType=application/vnd.openxmlformats-officedocument.spreadsheetml.printerSettings">
        <DigestMethod Algorithm="http://www.w3.org/2001/04/xmlenc#sha256"/>
        <DigestValue>QhwCuyEWPywnZHNk2M6bJ9E9A/D+8Ayde/x4y8pjQDw=</DigestValue>
      </Reference>
      <Reference URI="/xl/printerSettings/printerSettings22.bin?ContentType=application/vnd.openxmlformats-officedocument.spreadsheetml.printerSettings">
        <DigestMethod Algorithm="http://www.w3.org/2001/04/xmlenc#sha256"/>
        <DigestValue>QhwCuyEWPywnZHNk2M6bJ9E9A/D+8Ayde/x4y8pjQDw=</DigestValue>
      </Reference>
      <Reference URI="/xl/printerSettings/printerSettings23.bin?ContentType=application/vnd.openxmlformats-officedocument.spreadsheetml.printerSettings">
        <DigestMethod Algorithm="http://www.w3.org/2001/04/xmlenc#sha256"/>
        <DigestValue>QhwCuyEWPywnZHNk2M6bJ9E9A/D+8Ayde/x4y8pjQDw=</DigestValue>
      </Reference>
      <Reference URI="/xl/printerSettings/printerSettings24.bin?ContentType=application/vnd.openxmlformats-officedocument.spreadsheetml.printerSettings">
        <DigestMethod Algorithm="http://www.w3.org/2001/04/xmlenc#sha256"/>
        <DigestValue>tDdUBmWNP9xCstwpbGLdrMlmQCEa6Zo24Os7Zg1h+Cg=</DigestValue>
      </Reference>
      <Reference URI="/xl/printerSettings/printerSettings25.bin?ContentType=application/vnd.openxmlformats-officedocument.spreadsheetml.printerSettings">
        <DigestMethod Algorithm="http://www.w3.org/2001/04/xmlenc#sha256"/>
        <DigestValue>QhwCuyEWPywnZHNk2M6bJ9E9A/D+8Ayde/x4y8pjQDw=</DigestValue>
      </Reference>
      <Reference URI="/xl/printerSettings/printerSettings26.bin?ContentType=application/vnd.openxmlformats-officedocument.spreadsheetml.printerSettings">
        <DigestMethod Algorithm="http://www.w3.org/2001/04/xmlenc#sha256"/>
        <DigestValue>QhwCuyEWPywnZHNk2M6bJ9E9A/D+8Ayde/x4y8pjQDw=</DigestValue>
      </Reference>
      <Reference URI="/xl/printerSettings/printerSettings27.bin?ContentType=application/vnd.openxmlformats-officedocument.spreadsheetml.printerSettings">
        <DigestMethod Algorithm="http://www.w3.org/2001/04/xmlenc#sha256"/>
        <DigestValue>QhwCuyEWPywnZHNk2M6bJ9E9A/D+8Ayde/x4y8pjQDw=</DigestValue>
      </Reference>
      <Reference URI="/xl/printerSettings/printerSettings28.bin?ContentType=application/vnd.openxmlformats-officedocument.spreadsheetml.printerSettings">
        <DigestMethod Algorithm="http://www.w3.org/2001/04/xmlenc#sha256"/>
        <DigestValue>QhwCuyEWPywnZHNk2M6bJ9E9A/D+8Ayde/x4y8pjQDw=</DigestValue>
      </Reference>
      <Reference URI="/xl/printerSettings/printerSettings29.bin?ContentType=application/vnd.openxmlformats-officedocument.spreadsheetml.printerSettings">
        <DigestMethod Algorithm="http://www.w3.org/2001/04/xmlenc#sha256"/>
        <DigestValue>tDdUBmWNP9xCstwpbGLdrMlmQCEa6Zo24Os7Zg1h+Cg=</DigestValue>
      </Reference>
      <Reference URI="/xl/printerSettings/printerSettings3.bin?ContentType=application/vnd.openxmlformats-officedocument.spreadsheetml.printerSettings">
        <DigestMethod Algorithm="http://www.w3.org/2001/04/xmlenc#sha256"/>
        <DigestValue>tDdUBmWNP9xCstwpbGLdrMlmQCEa6Zo24Os7Zg1h+Cg=</DigestValue>
      </Reference>
      <Reference URI="/xl/printerSettings/printerSettings4.bin?ContentType=application/vnd.openxmlformats-officedocument.spreadsheetml.printerSettings">
        <DigestMethod Algorithm="http://www.w3.org/2001/04/xmlenc#sha256"/>
        <DigestValue>tDdUBmWNP9xCstwpbGLdrMlmQCEa6Zo24Os7Zg1h+Cg=</DigestValue>
      </Reference>
      <Reference URI="/xl/printerSettings/printerSettings5.bin?ContentType=application/vnd.openxmlformats-officedocument.spreadsheetml.printerSettings">
        <DigestMethod Algorithm="http://www.w3.org/2001/04/xmlenc#sha256"/>
        <DigestValue>tDdUBmWNP9xCstwpbGLdrMlmQCEa6Zo24Os7Zg1h+Cg=</DigestValue>
      </Reference>
      <Reference URI="/xl/printerSettings/printerSettings6.bin?ContentType=application/vnd.openxmlformats-officedocument.spreadsheetml.printerSettings">
        <DigestMethod Algorithm="http://www.w3.org/2001/04/xmlenc#sha256"/>
        <DigestValue>tDdUBmWNP9xCstwpbGLdrMlmQCEa6Zo24Os7Zg1h+Cg=</DigestValue>
      </Reference>
      <Reference URI="/xl/printerSettings/printerSettings7.bin?ContentType=application/vnd.openxmlformats-officedocument.spreadsheetml.printerSettings">
        <DigestMethod Algorithm="http://www.w3.org/2001/04/xmlenc#sha256"/>
        <DigestValue>tDdUBmWNP9xCstwpbGLdrMlmQCEa6Zo24Os7Zg1h+Cg=</DigestValue>
      </Reference>
      <Reference URI="/xl/printerSettings/printerSettings8.bin?ContentType=application/vnd.openxmlformats-officedocument.spreadsheetml.printerSettings">
        <DigestMethod Algorithm="http://www.w3.org/2001/04/xmlenc#sha256"/>
        <DigestValue>tDdUBmWNP9xCstwpbGLdrMlmQCEa6Zo24Os7Zg1h+Cg=</DigestValue>
      </Reference>
      <Reference URI="/xl/printerSettings/printerSettings9.bin?ContentType=application/vnd.openxmlformats-officedocument.spreadsheetml.printerSettings">
        <DigestMethod Algorithm="http://www.w3.org/2001/04/xmlenc#sha256"/>
        <DigestValue>tDdUBmWNP9xCstwpbGLdrMlmQCEa6Zo24Os7Zg1h+Cg=</DigestValue>
      </Reference>
      <Reference URI="/xl/sharedStrings.xml?ContentType=application/vnd.openxmlformats-officedocument.spreadsheetml.sharedStrings+xml">
        <DigestMethod Algorithm="http://www.w3.org/2001/04/xmlenc#sha256"/>
        <DigestValue>3GTyzFszFjaxLn8J/1GyxvpU7tvrKmHBw5b7tPWTcYg=</DigestValue>
      </Reference>
      <Reference URI="/xl/styles.xml?ContentType=application/vnd.openxmlformats-officedocument.spreadsheetml.styles+xml">
        <DigestMethod Algorithm="http://www.w3.org/2001/04/xmlenc#sha256"/>
        <DigestValue>T0yJobek9jObZh+8g8150usnXstVlzQJmH1P8hGghA8=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rT/g5TmCV/h3KV55w0TF9ZV7nhWF6afKKnO5L1fuwtE=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OBsSBZTNS+f3m98V8fC0rM759r8sufvbxKApGXkSQNA=</DigestValue>
      </Reference>
      <Reference URI="/xl/worksheets/sheet10.xml?ContentType=application/vnd.openxmlformats-officedocument.spreadsheetml.worksheet+xml">
        <DigestMethod Algorithm="http://www.w3.org/2001/04/xmlenc#sha256"/>
        <DigestValue>0ywEm9d5+XIZ7gggqouBRH7d7V7VYie3ZsTC3IDIhZc=</DigestValue>
      </Reference>
      <Reference URI="/xl/worksheets/sheet11.xml?ContentType=application/vnd.openxmlformats-officedocument.spreadsheetml.worksheet+xml">
        <DigestMethod Algorithm="http://www.w3.org/2001/04/xmlenc#sha256"/>
        <DigestValue>GC7BUIMjfxrmmr93dU62LN/5PI9wk3KxYAEa134OqwQ=</DigestValue>
      </Reference>
      <Reference URI="/xl/worksheets/sheet12.xml?ContentType=application/vnd.openxmlformats-officedocument.spreadsheetml.worksheet+xml">
        <DigestMethod Algorithm="http://www.w3.org/2001/04/xmlenc#sha256"/>
        <DigestValue>oBhdglzBsEcxFedTfQtbgWUMyaa/vQ3iz1ebGpG9quk=</DigestValue>
      </Reference>
      <Reference URI="/xl/worksheets/sheet13.xml?ContentType=application/vnd.openxmlformats-officedocument.spreadsheetml.worksheet+xml">
        <DigestMethod Algorithm="http://www.w3.org/2001/04/xmlenc#sha256"/>
        <DigestValue>bU4GWQUR1LfmFdNla3h4Ls4VOpgZaMUrnCuRhR4Nobo=</DigestValue>
      </Reference>
      <Reference URI="/xl/worksheets/sheet14.xml?ContentType=application/vnd.openxmlformats-officedocument.spreadsheetml.worksheet+xml">
        <DigestMethod Algorithm="http://www.w3.org/2001/04/xmlenc#sha256"/>
        <DigestValue>h+7DvXD2JEfuMUZvUU33lH/GkvRv0+bUGPz9U5ysZfM=</DigestValue>
      </Reference>
      <Reference URI="/xl/worksheets/sheet15.xml?ContentType=application/vnd.openxmlformats-officedocument.spreadsheetml.worksheet+xml">
        <DigestMethod Algorithm="http://www.w3.org/2001/04/xmlenc#sha256"/>
        <DigestValue>u4mV8D/51yqDoePDwO/g4HAaTbhkDnfZjmzFE+UKyfk=</DigestValue>
      </Reference>
      <Reference URI="/xl/worksheets/sheet16.xml?ContentType=application/vnd.openxmlformats-officedocument.spreadsheetml.worksheet+xml">
        <DigestMethod Algorithm="http://www.w3.org/2001/04/xmlenc#sha256"/>
        <DigestValue>K1khLK5jXYw7rIz/SH6ONh4XUqFVbFF7uqpIRHsTZxk=</DigestValue>
      </Reference>
      <Reference URI="/xl/worksheets/sheet17.xml?ContentType=application/vnd.openxmlformats-officedocument.spreadsheetml.worksheet+xml">
        <DigestMethod Algorithm="http://www.w3.org/2001/04/xmlenc#sha256"/>
        <DigestValue>HMubA5h9gWXQdh42ojH1n/ar3OBDTfZ+kMs883atkIg=</DigestValue>
      </Reference>
      <Reference URI="/xl/worksheets/sheet18.xml?ContentType=application/vnd.openxmlformats-officedocument.spreadsheetml.worksheet+xml">
        <DigestMethod Algorithm="http://www.w3.org/2001/04/xmlenc#sha256"/>
        <DigestValue>vIzUtWgE6w1279AaFHov7h2wuS9h9dt5QWfvzifGBHs=</DigestValue>
      </Reference>
      <Reference URI="/xl/worksheets/sheet19.xml?ContentType=application/vnd.openxmlformats-officedocument.spreadsheetml.worksheet+xml">
        <DigestMethod Algorithm="http://www.w3.org/2001/04/xmlenc#sha256"/>
        <DigestValue>aobGHOyeOp/tmqgwxLZ++uJy4mNyAIO8ZfH5668crUE=</DigestValue>
      </Reference>
      <Reference URI="/xl/worksheets/sheet2.xml?ContentType=application/vnd.openxmlformats-officedocument.spreadsheetml.worksheet+xml">
        <DigestMethod Algorithm="http://www.w3.org/2001/04/xmlenc#sha256"/>
        <DigestValue>FHNBl2fWjqH5fvVKZQwE9vyaKknVJNHawGqsPQMzFpA=</DigestValue>
      </Reference>
      <Reference URI="/xl/worksheets/sheet20.xml?ContentType=application/vnd.openxmlformats-officedocument.spreadsheetml.worksheet+xml">
        <DigestMethod Algorithm="http://www.w3.org/2001/04/xmlenc#sha256"/>
        <DigestValue>CWKoP/VpP3u+jHVJhdQbcouIpz8daQO1Wo954+gVVNY=</DigestValue>
      </Reference>
      <Reference URI="/xl/worksheets/sheet21.xml?ContentType=application/vnd.openxmlformats-officedocument.spreadsheetml.worksheet+xml">
        <DigestMethod Algorithm="http://www.w3.org/2001/04/xmlenc#sha256"/>
        <DigestValue>L3BfRJ13SVy9SnhK5wW89Lr/oXbFjDXDenmlKMeAN3I=</DigestValue>
      </Reference>
      <Reference URI="/xl/worksheets/sheet22.xml?ContentType=application/vnd.openxmlformats-officedocument.spreadsheetml.worksheet+xml">
        <DigestMethod Algorithm="http://www.w3.org/2001/04/xmlenc#sha256"/>
        <DigestValue>kXBe8sD+LoTSqDOGJmZufMOyPX++3Y4LjDPnENUIII8=</DigestValue>
      </Reference>
      <Reference URI="/xl/worksheets/sheet23.xml?ContentType=application/vnd.openxmlformats-officedocument.spreadsheetml.worksheet+xml">
        <DigestMethod Algorithm="http://www.w3.org/2001/04/xmlenc#sha256"/>
        <DigestValue>6DqGBPJFXv6IcDNFbiopNKzpqNFdAP8tWj7gCiuMOts=</DigestValue>
      </Reference>
      <Reference URI="/xl/worksheets/sheet24.xml?ContentType=application/vnd.openxmlformats-officedocument.spreadsheetml.worksheet+xml">
        <DigestMethod Algorithm="http://www.w3.org/2001/04/xmlenc#sha256"/>
        <DigestValue>0BnrfTcGNOGHCY+9hRbq7bfjoZoLf8Ixx959edB/thM=</DigestValue>
      </Reference>
      <Reference URI="/xl/worksheets/sheet25.xml?ContentType=application/vnd.openxmlformats-officedocument.spreadsheetml.worksheet+xml">
        <DigestMethod Algorithm="http://www.w3.org/2001/04/xmlenc#sha256"/>
        <DigestValue>rI06ftMXh5E89T3SgeNsX6aBAnS7OQ9VwAygis15oCM=</DigestValue>
      </Reference>
      <Reference URI="/xl/worksheets/sheet26.xml?ContentType=application/vnd.openxmlformats-officedocument.spreadsheetml.worksheet+xml">
        <DigestMethod Algorithm="http://www.w3.org/2001/04/xmlenc#sha256"/>
        <DigestValue>2460VY0c2kgREHgOx49LAZUGUH1XwGWxaugrhm4dNy0=</DigestValue>
      </Reference>
      <Reference URI="/xl/worksheets/sheet27.xml?ContentType=application/vnd.openxmlformats-officedocument.spreadsheetml.worksheet+xml">
        <DigestMethod Algorithm="http://www.w3.org/2001/04/xmlenc#sha256"/>
        <DigestValue>ENHnQn35HXxTEmQv6s3pVgoU5/5chZWmY0yvNrsPb9E=</DigestValue>
      </Reference>
      <Reference URI="/xl/worksheets/sheet28.xml?ContentType=application/vnd.openxmlformats-officedocument.spreadsheetml.worksheet+xml">
        <DigestMethod Algorithm="http://www.w3.org/2001/04/xmlenc#sha256"/>
        <DigestValue>fyxFyGdETUJ8G7HnJLS06BHWJjUK8Z95GVsoksMCgf8=</DigestValue>
      </Reference>
      <Reference URI="/xl/worksheets/sheet29.xml?ContentType=application/vnd.openxmlformats-officedocument.spreadsheetml.worksheet+xml">
        <DigestMethod Algorithm="http://www.w3.org/2001/04/xmlenc#sha256"/>
        <DigestValue>RreIgUiQsEDZuyKaiIXuuk9MxiAEhOyb9ZthatS5QdE=</DigestValue>
      </Reference>
      <Reference URI="/xl/worksheets/sheet3.xml?ContentType=application/vnd.openxmlformats-officedocument.spreadsheetml.worksheet+xml">
        <DigestMethod Algorithm="http://www.w3.org/2001/04/xmlenc#sha256"/>
        <DigestValue>iq86pnQjut+TSTQYub3clZlN4Pu0D4+046Q3o9MAkqI=</DigestValue>
      </Reference>
      <Reference URI="/xl/worksheets/sheet4.xml?ContentType=application/vnd.openxmlformats-officedocument.spreadsheetml.worksheet+xml">
        <DigestMethod Algorithm="http://www.w3.org/2001/04/xmlenc#sha256"/>
        <DigestValue>iT6EFenkpXmLBWzquBG77G6fpJOHqhjuLN+gBj0t6kQ=</DigestValue>
      </Reference>
      <Reference URI="/xl/worksheets/sheet5.xml?ContentType=application/vnd.openxmlformats-officedocument.spreadsheetml.worksheet+xml">
        <DigestMethod Algorithm="http://www.w3.org/2001/04/xmlenc#sha256"/>
        <DigestValue>Jv1jccSV+rFyNZ5zwEA/fmnJYxZaGSfvsHFShh4jZXc=</DigestValue>
      </Reference>
      <Reference URI="/xl/worksheets/sheet6.xml?ContentType=application/vnd.openxmlformats-officedocument.spreadsheetml.worksheet+xml">
        <DigestMethod Algorithm="http://www.w3.org/2001/04/xmlenc#sha256"/>
        <DigestValue>jAXphg6+1Qr3tE/obrs7daGQOTMZ1MKWDiNDt7JQPcQ=</DigestValue>
      </Reference>
      <Reference URI="/xl/worksheets/sheet7.xml?ContentType=application/vnd.openxmlformats-officedocument.spreadsheetml.worksheet+xml">
        <DigestMethod Algorithm="http://www.w3.org/2001/04/xmlenc#sha256"/>
        <DigestValue>UVt+pNuBSnAlO0/DycuQOBqQDHDR2ErUVqEHLlf43Bg=</DigestValue>
      </Reference>
      <Reference URI="/xl/worksheets/sheet8.xml?ContentType=application/vnd.openxmlformats-officedocument.spreadsheetml.worksheet+xml">
        <DigestMethod Algorithm="http://www.w3.org/2001/04/xmlenc#sha256"/>
        <DigestValue>wYb4UguAuNUL+I7sRFXbhKFu3eQfbirYDYH/9GBjtzI=</DigestValue>
      </Reference>
      <Reference URI="/xl/worksheets/sheet9.xml?ContentType=application/vnd.openxmlformats-officedocument.spreadsheetml.worksheet+xml">
        <DigestMethod Algorithm="http://www.w3.org/2001/04/xmlenc#sha256"/>
        <DigestValue>SgJ+d1Va63JPe6PbZdSgarcV8xbIbEZimW2HpCp2VJM=</DigestValue>
      </Reference>
    </Manifest>
    <SignatureProperties>
      <SignatureProperty Id="idSignatureTime" Target="#idPackageSignature">
        <mdssi:SignatureTime xmlns:mdssi="http://schemas.openxmlformats.org/package/2006/digital-signature">
          <mdssi:Format>YYYY-MM-DDThh:mm:ssTZD</mdssi:Format>
          <mdssi:Value>2021-11-02T15:45:54Z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2021-11-02T15:45:54Z</xd:SigningTime>
          <xd:SigningCertificate>
            <xd:Cert>
              <xd:CertDigest>
                <DigestMethod Algorithm="http://www.w3.org/2001/04/xmlenc#sha256"/>
                <DigestValue>gvmWZbzG/3P8aIQqfm5HlCnrVH3uumQYKqFaSg/iyfI=</DigestValue>
              </xd:CertDigest>
              <xd:IssuerSerial>
                <X509IssuerName>CN=NBG Class 2 INT Sub CA, DC=nbg, DC=ge</X509IssuerName>
                <X509SerialNumber>537846444930848490903118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X1dPPEUb7ZaQ2RBHwcqdeApGpJD9IB2s2JRgQOdWg1g=</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HzPmOFdl9B5FpP8HEGysfvGzX1L2SXBcLcWdgEJalPA=</DigestValue>
    </Reference>
  </SignedInfo>
  <SignatureValue>u0WjPMwUa0C2cFJAErV/9i/Tnx/56lyDsliYjD1dhV0I3eD2UAA63F51OXsnEBwAmeD1Yf/E0hrO
ZSPCxHZ7lRUox9NJfrl3N7T+LvUJWpzFEr0ThGRReNJ7mkANZZhuOx+DF3QwMhl/snYoOUXXCVzj
yrEYNjEyNaGBxJR+ASfFq8EuhzyzjwtJ1Zrx4AhVPssvltaWgQwNn1egUbYhbZ6q0WNhbLdscWxC
J1r7BuwwIlYKNbiZ8CtWlu8pukRf/LrwMiR7RaT7aYc6bnKmV5Ih7USbiC2lJ27OxbSqNn3T76kP
rAPnCw6tj/wrvs4cpCzgJq5t5FfFiPaUohQOLQ==</SignatureValue>
  <KeyInfo>
    <X509Data>
      <X509Certificate>MIIGQjCCBSqgAwIBAgIKUd1r8wACAAGVmDANBgkqhkiG9w0BAQsFADBKMRIwEAYKCZImiZPyLGQBGRYCZ2UxEzARBgoJkiaJk/IsZAEZFgNuYmcxHzAdBgNVBAMTFk5CRyBDbGFzcyAyIElOVCBTdWIgQ0EwHhcNMjAwNzE3MTM0NTEzWhcNMjExMjIyMDk0NjU2WjBAMRgwFgYDVQQKEw9KU0MgTGliZXR5IEJhbmsxJDAiBgNVBAMTG0JMQiAtIFZha2h0YW5nIEJhYnVuYXNodmlsaTCCASIwDQYJKoZIhvcNAQEBBQADggEPADCCAQoCggEBANbHdtfPNTLVvdkjfAobxjXaCpZchlVOZ8CUpK7spJpDUR3/TjmNC34KxUUCGI19Vkqsdvgmh6ARe3u8SwLHwZgdz9LcYgmCdqulValXskjfag4ExKdZaa8/9Xepga2GgeBUHG8Jj5KKaj2dYT+qDfDVga7nWgtPO0u1KmArYrLXjBTY16zgROKFh9FJO9d13DiyZ+fTrYE6uU/bUiwBUIvLrdnXZ46hNsxUdM9iZXqtVn+5jbZ7P6ct8Csji0CqVOameD1YInHoDO/1OqZoI88DG6A6r9w4bO1hQUWjJnAhPmJv8dOkvTlrh9s2odkFGwwLwavSYVYvKadlsSmYQNECAwEAAaOCAzIwggMuMDwGCSsGAQQBgjcVBwQvMC0GJSsGAQQBgjcVCOayYION9USGgZkJg7ihSoO+hHEEg8SRM4SDiF0CAWQCASMwHQYDVR0lBBYwFAYIKwYBBQUHAwIGCCsGAQUFBwMEMAsGA1UdDwQEAwIHgDAnBgkrBgEEAYI3FQoEGjAYMAoGCCsGAQUFBwMCMAoGCCsGAQUFBwMEMB0GA1UdDgQWBBSMQlDShYTNUBwDr9KWuKJSnTMEo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P6XA4SHKW9oqx/bWr/YUq75HOb6z2ntytBbk6kC/X4xTTvm0MLabh9bQTPmVWdO9jFtM+4EpBbbmO9bv4nMwbySiz+ntvlS8KMr7qiF/9Jyr2WJEvZluKplkxtScHQj3A+bdHJknWjGTmnzQgEVjPhraUT04h7Ip02LY2Z7dnPfznDKGID7BbGtdLJjF32X+iW7cNdfGJjNWDuqlsU1dxRcOeMkhmQkWCd09d5Djq7/TLrlm3sKA6rXykmnMbdNgulsbz0N7CHkO18nwA9EL7co/P2ftCKrhyzmn4PP59FdaB9by/BjXPwofRqdgUaqcAlFQhX7ctdlqTG/98jVug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I3cqvICJrNcN7XQXyQuPLE7OWO5YjcoZP1EaOeMR03I=</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tDdUBmWNP9xCstwpbGLdrMlmQCEa6Zo24Os7Zg1h+Cg=</DigestValue>
      </Reference>
      <Reference URI="/xl/printerSettings/printerSettings10.bin?ContentType=application/vnd.openxmlformats-officedocument.spreadsheetml.printerSettings">
        <DigestMethod Algorithm="http://www.w3.org/2001/04/xmlenc#sha256"/>
        <DigestValue>tDdUBmWNP9xCstwpbGLdrMlmQCEa6Zo24Os7Zg1h+Cg=</DigestValue>
      </Reference>
      <Reference URI="/xl/printerSettings/printerSettings11.bin?ContentType=application/vnd.openxmlformats-officedocument.spreadsheetml.printerSettings">
        <DigestMethod Algorithm="http://www.w3.org/2001/04/xmlenc#sha256"/>
        <DigestValue>tDdUBmWNP9xCstwpbGLdrMlmQCEa6Zo24Os7Zg1h+Cg=</DigestValue>
      </Reference>
      <Reference URI="/xl/printerSettings/printerSettings12.bin?ContentType=application/vnd.openxmlformats-officedocument.spreadsheetml.printerSettings">
        <DigestMethod Algorithm="http://www.w3.org/2001/04/xmlenc#sha256"/>
        <DigestValue>tDdUBmWNP9xCstwpbGLdrMlmQCEa6Zo24Os7Zg1h+Cg=</DigestValue>
      </Reference>
      <Reference URI="/xl/printerSettings/printerSettings13.bin?ContentType=application/vnd.openxmlformats-officedocument.spreadsheetml.printerSettings">
        <DigestMethod Algorithm="http://www.w3.org/2001/04/xmlenc#sha256"/>
        <DigestValue>tDdUBmWNP9xCstwpbGLdrMlmQCEa6Zo24Os7Zg1h+Cg=</DigestValue>
      </Reference>
      <Reference URI="/xl/printerSettings/printerSettings14.bin?ContentType=application/vnd.openxmlformats-officedocument.spreadsheetml.printerSettings">
        <DigestMethod Algorithm="http://www.w3.org/2001/04/xmlenc#sha256"/>
        <DigestValue>tDdUBmWNP9xCstwpbGLdrMlmQCEa6Zo24Os7Zg1h+Cg=</DigestValue>
      </Reference>
      <Reference URI="/xl/printerSettings/printerSettings15.bin?ContentType=application/vnd.openxmlformats-officedocument.spreadsheetml.printerSettings">
        <DigestMethod Algorithm="http://www.w3.org/2001/04/xmlenc#sha256"/>
        <DigestValue>tDdUBmWNP9xCstwpbGLdrMlmQCEa6Zo24Os7Zg1h+Cg=</DigestValue>
      </Reference>
      <Reference URI="/xl/printerSettings/printerSettings16.bin?ContentType=application/vnd.openxmlformats-officedocument.spreadsheetml.printerSettings">
        <DigestMethod Algorithm="http://www.w3.org/2001/04/xmlenc#sha256"/>
        <DigestValue>tDdUBmWNP9xCstwpbGLdrMlmQCEa6Zo24Os7Zg1h+Cg=</DigestValue>
      </Reference>
      <Reference URI="/xl/printerSettings/printerSettings17.bin?ContentType=application/vnd.openxmlformats-officedocument.spreadsheetml.printerSettings">
        <DigestMethod Algorithm="http://www.w3.org/2001/04/xmlenc#sha256"/>
        <DigestValue>tDdUBmWNP9xCstwpbGLdrMlmQCEa6Zo24Os7Zg1h+Cg=</DigestValue>
      </Reference>
      <Reference URI="/xl/printerSettings/printerSettings18.bin?ContentType=application/vnd.openxmlformats-officedocument.spreadsheetml.printerSettings">
        <DigestMethod Algorithm="http://www.w3.org/2001/04/xmlenc#sha256"/>
        <DigestValue>tDdUBmWNP9xCstwpbGLdrMlmQCEa6Zo24Os7Zg1h+Cg=</DigestValue>
      </Reference>
      <Reference URI="/xl/printerSettings/printerSettings19.bin?ContentType=application/vnd.openxmlformats-officedocument.spreadsheetml.printerSettings">
        <DigestMethod Algorithm="http://www.w3.org/2001/04/xmlenc#sha256"/>
        <DigestValue>tDdUBmWNP9xCstwpbGLdrMlmQCEa6Zo24Os7Zg1h+Cg=</DigestValue>
      </Reference>
      <Reference URI="/xl/printerSettings/printerSettings2.bin?ContentType=application/vnd.openxmlformats-officedocument.spreadsheetml.printerSettings">
        <DigestMethod Algorithm="http://www.w3.org/2001/04/xmlenc#sha256"/>
        <DigestValue>tDdUBmWNP9xCstwpbGLdrMlmQCEa6Zo24Os7Zg1h+Cg=</DigestValue>
      </Reference>
      <Reference URI="/xl/printerSettings/printerSettings20.bin?ContentType=application/vnd.openxmlformats-officedocument.spreadsheetml.printerSettings">
        <DigestMethod Algorithm="http://www.w3.org/2001/04/xmlenc#sha256"/>
        <DigestValue>tDdUBmWNP9xCstwpbGLdrMlmQCEa6Zo24Os7Zg1h+Cg=</DigestValue>
      </Reference>
      <Reference URI="/xl/printerSettings/printerSettings21.bin?ContentType=application/vnd.openxmlformats-officedocument.spreadsheetml.printerSettings">
        <DigestMethod Algorithm="http://www.w3.org/2001/04/xmlenc#sha256"/>
        <DigestValue>QhwCuyEWPywnZHNk2M6bJ9E9A/D+8Ayde/x4y8pjQDw=</DigestValue>
      </Reference>
      <Reference URI="/xl/printerSettings/printerSettings22.bin?ContentType=application/vnd.openxmlformats-officedocument.spreadsheetml.printerSettings">
        <DigestMethod Algorithm="http://www.w3.org/2001/04/xmlenc#sha256"/>
        <DigestValue>QhwCuyEWPywnZHNk2M6bJ9E9A/D+8Ayde/x4y8pjQDw=</DigestValue>
      </Reference>
      <Reference URI="/xl/printerSettings/printerSettings23.bin?ContentType=application/vnd.openxmlformats-officedocument.spreadsheetml.printerSettings">
        <DigestMethod Algorithm="http://www.w3.org/2001/04/xmlenc#sha256"/>
        <DigestValue>QhwCuyEWPywnZHNk2M6bJ9E9A/D+8Ayde/x4y8pjQDw=</DigestValue>
      </Reference>
      <Reference URI="/xl/printerSettings/printerSettings24.bin?ContentType=application/vnd.openxmlformats-officedocument.spreadsheetml.printerSettings">
        <DigestMethod Algorithm="http://www.w3.org/2001/04/xmlenc#sha256"/>
        <DigestValue>tDdUBmWNP9xCstwpbGLdrMlmQCEa6Zo24Os7Zg1h+Cg=</DigestValue>
      </Reference>
      <Reference URI="/xl/printerSettings/printerSettings25.bin?ContentType=application/vnd.openxmlformats-officedocument.spreadsheetml.printerSettings">
        <DigestMethod Algorithm="http://www.w3.org/2001/04/xmlenc#sha256"/>
        <DigestValue>QhwCuyEWPywnZHNk2M6bJ9E9A/D+8Ayde/x4y8pjQDw=</DigestValue>
      </Reference>
      <Reference URI="/xl/printerSettings/printerSettings26.bin?ContentType=application/vnd.openxmlformats-officedocument.spreadsheetml.printerSettings">
        <DigestMethod Algorithm="http://www.w3.org/2001/04/xmlenc#sha256"/>
        <DigestValue>QhwCuyEWPywnZHNk2M6bJ9E9A/D+8Ayde/x4y8pjQDw=</DigestValue>
      </Reference>
      <Reference URI="/xl/printerSettings/printerSettings27.bin?ContentType=application/vnd.openxmlformats-officedocument.spreadsheetml.printerSettings">
        <DigestMethod Algorithm="http://www.w3.org/2001/04/xmlenc#sha256"/>
        <DigestValue>QhwCuyEWPywnZHNk2M6bJ9E9A/D+8Ayde/x4y8pjQDw=</DigestValue>
      </Reference>
      <Reference URI="/xl/printerSettings/printerSettings28.bin?ContentType=application/vnd.openxmlformats-officedocument.spreadsheetml.printerSettings">
        <DigestMethod Algorithm="http://www.w3.org/2001/04/xmlenc#sha256"/>
        <DigestValue>QhwCuyEWPywnZHNk2M6bJ9E9A/D+8Ayde/x4y8pjQDw=</DigestValue>
      </Reference>
      <Reference URI="/xl/printerSettings/printerSettings29.bin?ContentType=application/vnd.openxmlformats-officedocument.spreadsheetml.printerSettings">
        <DigestMethod Algorithm="http://www.w3.org/2001/04/xmlenc#sha256"/>
        <DigestValue>tDdUBmWNP9xCstwpbGLdrMlmQCEa6Zo24Os7Zg1h+Cg=</DigestValue>
      </Reference>
      <Reference URI="/xl/printerSettings/printerSettings3.bin?ContentType=application/vnd.openxmlformats-officedocument.spreadsheetml.printerSettings">
        <DigestMethod Algorithm="http://www.w3.org/2001/04/xmlenc#sha256"/>
        <DigestValue>tDdUBmWNP9xCstwpbGLdrMlmQCEa6Zo24Os7Zg1h+Cg=</DigestValue>
      </Reference>
      <Reference URI="/xl/printerSettings/printerSettings4.bin?ContentType=application/vnd.openxmlformats-officedocument.spreadsheetml.printerSettings">
        <DigestMethod Algorithm="http://www.w3.org/2001/04/xmlenc#sha256"/>
        <DigestValue>tDdUBmWNP9xCstwpbGLdrMlmQCEa6Zo24Os7Zg1h+Cg=</DigestValue>
      </Reference>
      <Reference URI="/xl/printerSettings/printerSettings5.bin?ContentType=application/vnd.openxmlformats-officedocument.spreadsheetml.printerSettings">
        <DigestMethod Algorithm="http://www.w3.org/2001/04/xmlenc#sha256"/>
        <DigestValue>tDdUBmWNP9xCstwpbGLdrMlmQCEa6Zo24Os7Zg1h+Cg=</DigestValue>
      </Reference>
      <Reference URI="/xl/printerSettings/printerSettings6.bin?ContentType=application/vnd.openxmlformats-officedocument.spreadsheetml.printerSettings">
        <DigestMethod Algorithm="http://www.w3.org/2001/04/xmlenc#sha256"/>
        <DigestValue>tDdUBmWNP9xCstwpbGLdrMlmQCEa6Zo24Os7Zg1h+Cg=</DigestValue>
      </Reference>
      <Reference URI="/xl/printerSettings/printerSettings7.bin?ContentType=application/vnd.openxmlformats-officedocument.spreadsheetml.printerSettings">
        <DigestMethod Algorithm="http://www.w3.org/2001/04/xmlenc#sha256"/>
        <DigestValue>tDdUBmWNP9xCstwpbGLdrMlmQCEa6Zo24Os7Zg1h+Cg=</DigestValue>
      </Reference>
      <Reference URI="/xl/printerSettings/printerSettings8.bin?ContentType=application/vnd.openxmlformats-officedocument.spreadsheetml.printerSettings">
        <DigestMethod Algorithm="http://www.w3.org/2001/04/xmlenc#sha256"/>
        <DigestValue>tDdUBmWNP9xCstwpbGLdrMlmQCEa6Zo24Os7Zg1h+Cg=</DigestValue>
      </Reference>
      <Reference URI="/xl/printerSettings/printerSettings9.bin?ContentType=application/vnd.openxmlformats-officedocument.spreadsheetml.printerSettings">
        <DigestMethod Algorithm="http://www.w3.org/2001/04/xmlenc#sha256"/>
        <DigestValue>tDdUBmWNP9xCstwpbGLdrMlmQCEa6Zo24Os7Zg1h+Cg=</DigestValue>
      </Reference>
      <Reference URI="/xl/sharedStrings.xml?ContentType=application/vnd.openxmlformats-officedocument.spreadsheetml.sharedStrings+xml">
        <DigestMethod Algorithm="http://www.w3.org/2001/04/xmlenc#sha256"/>
        <DigestValue>3GTyzFszFjaxLn8J/1GyxvpU7tvrKmHBw5b7tPWTcYg=</DigestValue>
      </Reference>
      <Reference URI="/xl/styles.xml?ContentType=application/vnd.openxmlformats-officedocument.spreadsheetml.styles+xml">
        <DigestMethod Algorithm="http://www.w3.org/2001/04/xmlenc#sha256"/>
        <DigestValue>T0yJobek9jObZh+8g8150usnXstVlzQJmH1P8hGghA8=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rT/g5TmCV/h3KV55w0TF9ZV7nhWF6afKKnO5L1fuwtE=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OBsSBZTNS+f3m98V8fC0rM759r8sufvbxKApGXkSQNA=</DigestValue>
      </Reference>
      <Reference URI="/xl/worksheets/sheet10.xml?ContentType=application/vnd.openxmlformats-officedocument.spreadsheetml.worksheet+xml">
        <DigestMethod Algorithm="http://www.w3.org/2001/04/xmlenc#sha256"/>
        <DigestValue>0ywEm9d5+XIZ7gggqouBRH7d7V7VYie3ZsTC3IDIhZc=</DigestValue>
      </Reference>
      <Reference URI="/xl/worksheets/sheet11.xml?ContentType=application/vnd.openxmlformats-officedocument.spreadsheetml.worksheet+xml">
        <DigestMethod Algorithm="http://www.w3.org/2001/04/xmlenc#sha256"/>
        <DigestValue>GC7BUIMjfxrmmr93dU62LN/5PI9wk3KxYAEa134OqwQ=</DigestValue>
      </Reference>
      <Reference URI="/xl/worksheets/sheet12.xml?ContentType=application/vnd.openxmlformats-officedocument.spreadsheetml.worksheet+xml">
        <DigestMethod Algorithm="http://www.w3.org/2001/04/xmlenc#sha256"/>
        <DigestValue>oBhdglzBsEcxFedTfQtbgWUMyaa/vQ3iz1ebGpG9quk=</DigestValue>
      </Reference>
      <Reference URI="/xl/worksheets/sheet13.xml?ContentType=application/vnd.openxmlformats-officedocument.spreadsheetml.worksheet+xml">
        <DigestMethod Algorithm="http://www.w3.org/2001/04/xmlenc#sha256"/>
        <DigestValue>bU4GWQUR1LfmFdNla3h4Ls4VOpgZaMUrnCuRhR4Nobo=</DigestValue>
      </Reference>
      <Reference URI="/xl/worksheets/sheet14.xml?ContentType=application/vnd.openxmlformats-officedocument.spreadsheetml.worksheet+xml">
        <DigestMethod Algorithm="http://www.w3.org/2001/04/xmlenc#sha256"/>
        <DigestValue>h+7DvXD2JEfuMUZvUU33lH/GkvRv0+bUGPz9U5ysZfM=</DigestValue>
      </Reference>
      <Reference URI="/xl/worksheets/sheet15.xml?ContentType=application/vnd.openxmlformats-officedocument.spreadsheetml.worksheet+xml">
        <DigestMethod Algorithm="http://www.w3.org/2001/04/xmlenc#sha256"/>
        <DigestValue>u4mV8D/51yqDoePDwO/g4HAaTbhkDnfZjmzFE+UKyfk=</DigestValue>
      </Reference>
      <Reference URI="/xl/worksheets/sheet16.xml?ContentType=application/vnd.openxmlformats-officedocument.spreadsheetml.worksheet+xml">
        <DigestMethod Algorithm="http://www.w3.org/2001/04/xmlenc#sha256"/>
        <DigestValue>K1khLK5jXYw7rIz/SH6ONh4XUqFVbFF7uqpIRHsTZxk=</DigestValue>
      </Reference>
      <Reference URI="/xl/worksheets/sheet17.xml?ContentType=application/vnd.openxmlformats-officedocument.spreadsheetml.worksheet+xml">
        <DigestMethod Algorithm="http://www.w3.org/2001/04/xmlenc#sha256"/>
        <DigestValue>HMubA5h9gWXQdh42ojH1n/ar3OBDTfZ+kMs883atkIg=</DigestValue>
      </Reference>
      <Reference URI="/xl/worksheets/sheet18.xml?ContentType=application/vnd.openxmlformats-officedocument.spreadsheetml.worksheet+xml">
        <DigestMethod Algorithm="http://www.w3.org/2001/04/xmlenc#sha256"/>
        <DigestValue>vIzUtWgE6w1279AaFHov7h2wuS9h9dt5QWfvzifGBHs=</DigestValue>
      </Reference>
      <Reference URI="/xl/worksheets/sheet19.xml?ContentType=application/vnd.openxmlformats-officedocument.spreadsheetml.worksheet+xml">
        <DigestMethod Algorithm="http://www.w3.org/2001/04/xmlenc#sha256"/>
        <DigestValue>aobGHOyeOp/tmqgwxLZ++uJy4mNyAIO8ZfH5668crUE=</DigestValue>
      </Reference>
      <Reference URI="/xl/worksheets/sheet2.xml?ContentType=application/vnd.openxmlformats-officedocument.spreadsheetml.worksheet+xml">
        <DigestMethod Algorithm="http://www.w3.org/2001/04/xmlenc#sha256"/>
        <DigestValue>FHNBl2fWjqH5fvVKZQwE9vyaKknVJNHawGqsPQMzFpA=</DigestValue>
      </Reference>
      <Reference URI="/xl/worksheets/sheet20.xml?ContentType=application/vnd.openxmlformats-officedocument.spreadsheetml.worksheet+xml">
        <DigestMethod Algorithm="http://www.w3.org/2001/04/xmlenc#sha256"/>
        <DigestValue>CWKoP/VpP3u+jHVJhdQbcouIpz8daQO1Wo954+gVVNY=</DigestValue>
      </Reference>
      <Reference URI="/xl/worksheets/sheet21.xml?ContentType=application/vnd.openxmlformats-officedocument.spreadsheetml.worksheet+xml">
        <DigestMethod Algorithm="http://www.w3.org/2001/04/xmlenc#sha256"/>
        <DigestValue>L3BfRJ13SVy9SnhK5wW89Lr/oXbFjDXDenmlKMeAN3I=</DigestValue>
      </Reference>
      <Reference URI="/xl/worksheets/sheet22.xml?ContentType=application/vnd.openxmlformats-officedocument.spreadsheetml.worksheet+xml">
        <DigestMethod Algorithm="http://www.w3.org/2001/04/xmlenc#sha256"/>
        <DigestValue>kXBe8sD+LoTSqDOGJmZufMOyPX++3Y4LjDPnENUIII8=</DigestValue>
      </Reference>
      <Reference URI="/xl/worksheets/sheet23.xml?ContentType=application/vnd.openxmlformats-officedocument.spreadsheetml.worksheet+xml">
        <DigestMethod Algorithm="http://www.w3.org/2001/04/xmlenc#sha256"/>
        <DigestValue>6DqGBPJFXv6IcDNFbiopNKzpqNFdAP8tWj7gCiuMOts=</DigestValue>
      </Reference>
      <Reference URI="/xl/worksheets/sheet24.xml?ContentType=application/vnd.openxmlformats-officedocument.spreadsheetml.worksheet+xml">
        <DigestMethod Algorithm="http://www.w3.org/2001/04/xmlenc#sha256"/>
        <DigestValue>0BnrfTcGNOGHCY+9hRbq7bfjoZoLf8Ixx959edB/thM=</DigestValue>
      </Reference>
      <Reference URI="/xl/worksheets/sheet25.xml?ContentType=application/vnd.openxmlformats-officedocument.spreadsheetml.worksheet+xml">
        <DigestMethod Algorithm="http://www.w3.org/2001/04/xmlenc#sha256"/>
        <DigestValue>rI06ftMXh5E89T3SgeNsX6aBAnS7OQ9VwAygis15oCM=</DigestValue>
      </Reference>
      <Reference URI="/xl/worksheets/sheet26.xml?ContentType=application/vnd.openxmlformats-officedocument.spreadsheetml.worksheet+xml">
        <DigestMethod Algorithm="http://www.w3.org/2001/04/xmlenc#sha256"/>
        <DigestValue>2460VY0c2kgREHgOx49LAZUGUH1XwGWxaugrhm4dNy0=</DigestValue>
      </Reference>
      <Reference URI="/xl/worksheets/sheet27.xml?ContentType=application/vnd.openxmlformats-officedocument.spreadsheetml.worksheet+xml">
        <DigestMethod Algorithm="http://www.w3.org/2001/04/xmlenc#sha256"/>
        <DigestValue>ENHnQn35HXxTEmQv6s3pVgoU5/5chZWmY0yvNrsPb9E=</DigestValue>
      </Reference>
      <Reference URI="/xl/worksheets/sheet28.xml?ContentType=application/vnd.openxmlformats-officedocument.spreadsheetml.worksheet+xml">
        <DigestMethod Algorithm="http://www.w3.org/2001/04/xmlenc#sha256"/>
        <DigestValue>fyxFyGdETUJ8G7HnJLS06BHWJjUK8Z95GVsoksMCgf8=</DigestValue>
      </Reference>
      <Reference URI="/xl/worksheets/sheet29.xml?ContentType=application/vnd.openxmlformats-officedocument.spreadsheetml.worksheet+xml">
        <DigestMethod Algorithm="http://www.w3.org/2001/04/xmlenc#sha256"/>
        <DigestValue>RreIgUiQsEDZuyKaiIXuuk9MxiAEhOyb9ZthatS5QdE=</DigestValue>
      </Reference>
      <Reference URI="/xl/worksheets/sheet3.xml?ContentType=application/vnd.openxmlformats-officedocument.spreadsheetml.worksheet+xml">
        <DigestMethod Algorithm="http://www.w3.org/2001/04/xmlenc#sha256"/>
        <DigestValue>iq86pnQjut+TSTQYub3clZlN4Pu0D4+046Q3o9MAkqI=</DigestValue>
      </Reference>
      <Reference URI="/xl/worksheets/sheet4.xml?ContentType=application/vnd.openxmlformats-officedocument.spreadsheetml.worksheet+xml">
        <DigestMethod Algorithm="http://www.w3.org/2001/04/xmlenc#sha256"/>
        <DigestValue>iT6EFenkpXmLBWzquBG77G6fpJOHqhjuLN+gBj0t6kQ=</DigestValue>
      </Reference>
      <Reference URI="/xl/worksheets/sheet5.xml?ContentType=application/vnd.openxmlformats-officedocument.spreadsheetml.worksheet+xml">
        <DigestMethod Algorithm="http://www.w3.org/2001/04/xmlenc#sha256"/>
        <DigestValue>Jv1jccSV+rFyNZ5zwEA/fmnJYxZaGSfvsHFShh4jZXc=</DigestValue>
      </Reference>
      <Reference URI="/xl/worksheets/sheet6.xml?ContentType=application/vnd.openxmlformats-officedocument.spreadsheetml.worksheet+xml">
        <DigestMethod Algorithm="http://www.w3.org/2001/04/xmlenc#sha256"/>
        <DigestValue>jAXphg6+1Qr3tE/obrs7daGQOTMZ1MKWDiNDt7JQPcQ=</DigestValue>
      </Reference>
      <Reference URI="/xl/worksheets/sheet7.xml?ContentType=application/vnd.openxmlformats-officedocument.spreadsheetml.worksheet+xml">
        <DigestMethod Algorithm="http://www.w3.org/2001/04/xmlenc#sha256"/>
        <DigestValue>UVt+pNuBSnAlO0/DycuQOBqQDHDR2ErUVqEHLlf43Bg=</DigestValue>
      </Reference>
      <Reference URI="/xl/worksheets/sheet8.xml?ContentType=application/vnd.openxmlformats-officedocument.spreadsheetml.worksheet+xml">
        <DigestMethod Algorithm="http://www.w3.org/2001/04/xmlenc#sha256"/>
        <DigestValue>wYb4UguAuNUL+I7sRFXbhKFu3eQfbirYDYH/9GBjtzI=</DigestValue>
      </Reference>
      <Reference URI="/xl/worksheets/sheet9.xml?ContentType=application/vnd.openxmlformats-officedocument.spreadsheetml.worksheet+xml">
        <DigestMethod Algorithm="http://www.w3.org/2001/04/xmlenc#sha256"/>
        <DigestValue>SgJ+d1Va63JPe6PbZdSgarcV8xbIbEZimW2HpCp2VJM=</DigestValue>
      </Reference>
    </Manifest>
    <SignatureProperties>
      <SignatureProperty Id="idSignatureTime" Target="#idPackageSignature">
        <mdssi:SignatureTime xmlns:mdssi="http://schemas.openxmlformats.org/package/2006/digital-signature">
          <mdssi:Format>YYYY-MM-DDThh:mm:ssTZD</mdssi:Format>
          <mdssi:Value>2021-11-02T15:46:40Z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2021-11-02T15:46:40Z</xd:SigningTime>
          <xd:SigningCertificate>
            <xd:Cert>
              <xd:CertDigest>
                <DigestMethod Algorithm="http://www.w3.org/2001/04/xmlenc#sha256"/>
                <DigestValue>ALI4z2GcQxbZXzZl4KS2OkcbXec8zyDveQQkjnO5/I8=</DigestValue>
              </xd:CertDigest>
              <xd:IssuerSerial>
                <X509IssuerName>CN=NBG Class 2 INT Sub CA, DC=nbg, DC=ge</X509IssuerName>
                <X509SerialNumber>386596194113721062233496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vt:i4>
      </vt:variant>
    </vt:vector>
  </HeadingPairs>
  <TitlesOfParts>
    <vt:vector size="30"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'9.Capital'!Print_Area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2021-11-02T08:20:06Z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