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87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_xlnm.Print_Area" localSheetId="9">'9.Capital'!$A$1:$C$54</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10" i="92" l="1"/>
  <c r="E8" i="92"/>
  <c r="C47" i="89"/>
  <c r="C52" i="89" s="1"/>
  <c r="C43" i="89"/>
  <c r="C35" i="89"/>
  <c r="C31" i="89"/>
  <c r="C30" i="89" s="1"/>
  <c r="C41" i="89" s="1"/>
  <c r="C12" i="89"/>
  <c r="C6" i="89"/>
  <c r="C28" i="89" l="1"/>
  <c r="G33" i="97"/>
  <c r="F33" i="97"/>
  <c r="E33" i="97"/>
  <c r="D33" i="97"/>
  <c r="C33" i="97"/>
  <c r="G24" i="97"/>
  <c r="G37" i="97" s="1"/>
  <c r="F24" i="97"/>
  <c r="E24" i="97"/>
  <c r="D24" i="97"/>
  <c r="C24" i="97"/>
  <c r="G18" i="97"/>
  <c r="F18" i="97"/>
  <c r="E18" i="97"/>
  <c r="D18" i="97"/>
  <c r="C18" i="97"/>
  <c r="G14" i="97"/>
  <c r="F14" i="97"/>
  <c r="G11" i="97"/>
  <c r="F11" i="97"/>
  <c r="G8" i="97"/>
  <c r="F8" i="97"/>
  <c r="E8" i="97"/>
  <c r="D8" i="97"/>
  <c r="C8" i="97"/>
  <c r="G21" i="97" l="1"/>
  <c r="H53" i="75"/>
  <c r="E53" i="75"/>
  <c r="H52" i="75"/>
  <c r="E52" i="75"/>
  <c r="H51" i="75"/>
  <c r="E51" i="75"/>
  <c r="H50" i="75"/>
  <c r="E50" i="75"/>
  <c r="H49" i="75"/>
  <c r="E49" i="75"/>
  <c r="H48" i="75"/>
  <c r="E48" i="75"/>
  <c r="H47" i="75"/>
  <c r="E47" i="75"/>
  <c r="H46" i="75"/>
  <c r="E46" i="75"/>
  <c r="G45" i="75"/>
  <c r="F45" i="75"/>
  <c r="H45" i="75" s="1"/>
  <c r="D45" i="75"/>
  <c r="C45" i="75"/>
  <c r="H44" i="75"/>
  <c r="E44" i="75"/>
  <c r="H43" i="75"/>
  <c r="E43" i="75"/>
  <c r="H42" i="75"/>
  <c r="E42" i="75"/>
  <c r="H41" i="75"/>
  <c r="E41" i="75"/>
  <c r="G40" i="75"/>
  <c r="F40" i="75"/>
  <c r="H40" i="75" s="1"/>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F22" i="75"/>
  <c r="H22" i="75" s="1"/>
  <c r="D22" i="75"/>
  <c r="D19" i="75" s="1"/>
  <c r="C22" i="75"/>
  <c r="H21" i="75"/>
  <c r="E21" i="75"/>
  <c r="H20" i="75"/>
  <c r="E20" i="75"/>
  <c r="G19" i="75"/>
  <c r="C19" i="75"/>
  <c r="H18" i="75"/>
  <c r="E18" i="75"/>
  <c r="H17" i="75"/>
  <c r="E17" i="75"/>
  <c r="G16" i="75"/>
  <c r="F16" i="75"/>
  <c r="H16" i="75" s="1"/>
  <c r="D16" i="75"/>
  <c r="C16" i="75"/>
  <c r="H15" i="75"/>
  <c r="E15" i="75"/>
  <c r="H14" i="75"/>
  <c r="E14" i="75"/>
  <c r="G13" i="75"/>
  <c r="F13" i="75"/>
  <c r="H13" i="75" s="1"/>
  <c r="D13" i="75"/>
  <c r="C13" i="75"/>
  <c r="H12" i="75"/>
  <c r="E12" i="75"/>
  <c r="H11" i="75"/>
  <c r="E11" i="75"/>
  <c r="H10" i="75"/>
  <c r="E10" i="75"/>
  <c r="H9" i="75"/>
  <c r="E9" i="75"/>
  <c r="H8" i="75"/>
  <c r="E8" i="75"/>
  <c r="G7" i="75"/>
  <c r="F7" i="75"/>
  <c r="H7" i="75" s="1"/>
  <c r="D7" i="75"/>
  <c r="C7" i="75"/>
  <c r="E7" i="75" s="1"/>
  <c r="H66" i="85"/>
  <c r="E66" i="85"/>
  <c r="H64" i="85"/>
  <c r="E64" i="85"/>
  <c r="G61" i="85"/>
  <c r="F61" i="85"/>
  <c r="H61" i="85" s="1"/>
  <c r="D61" i="85"/>
  <c r="C61" i="85"/>
  <c r="E61" i="85" s="1"/>
  <c r="H60" i="85"/>
  <c r="E60" i="85"/>
  <c r="H59" i="85"/>
  <c r="E59" i="85"/>
  <c r="H58" i="85"/>
  <c r="E58" i="85"/>
  <c r="G53" i="85"/>
  <c r="F53" i="85"/>
  <c r="H53" i="85" s="1"/>
  <c r="D53" i="85"/>
  <c r="C53" i="85"/>
  <c r="E53" i="85" s="1"/>
  <c r="H52" i="85"/>
  <c r="E52" i="85"/>
  <c r="H51" i="85"/>
  <c r="E51" i="85"/>
  <c r="H50" i="85"/>
  <c r="E50" i="85"/>
  <c r="H49" i="85"/>
  <c r="E49" i="85"/>
  <c r="H48" i="85"/>
  <c r="E48" i="85"/>
  <c r="H47" i="85"/>
  <c r="E47" i="85"/>
  <c r="D45" i="85"/>
  <c r="D54" i="85" s="1"/>
  <c r="H44" i="85"/>
  <c r="E44" i="85"/>
  <c r="H43" i="85"/>
  <c r="E43" i="85"/>
  <c r="H42" i="85"/>
  <c r="E42" i="85"/>
  <c r="H41" i="85"/>
  <c r="E41" i="85"/>
  <c r="H40" i="85"/>
  <c r="E40" i="85"/>
  <c r="H39" i="85"/>
  <c r="E39" i="85"/>
  <c r="H38" i="85"/>
  <c r="E38" i="85"/>
  <c r="H37" i="85"/>
  <c r="E37" i="85"/>
  <c r="H36" i="85"/>
  <c r="E36" i="85"/>
  <c r="H35" i="85"/>
  <c r="E35" i="85"/>
  <c r="G34" i="85"/>
  <c r="G45" i="85" s="1"/>
  <c r="F34" i="85"/>
  <c r="F45" i="85" s="1"/>
  <c r="D34" i="85"/>
  <c r="C34" i="85"/>
  <c r="C45" i="85" s="1"/>
  <c r="G30" i="85"/>
  <c r="F30" i="85"/>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F22" i="85" s="1"/>
  <c r="D9" i="85"/>
  <c r="D22" i="85" s="1"/>
  <c r="D31" i="85" s="1"/>
  <c r="D56" i="85" s="1"/>
  <c r="D63" i="85" s="1"/>
  <c r="D65" i="85" s="1"/>
  <c r="D67" i="85" s="1"/>
  <c r="C9" i="85"/>
  <c r="H8" i="85"/>
  <c r="E8" i="85"/>
  <c r="H40" i="83"/>
  <c r="E40" i="83"/>
  <c r="H39" i="83"/>
  <c r="E39" i="83"/>
  <c r="H38" i="83"/>
  <c r="E38" i="83"/>
  <c r="H37" i="83"/>
  <c r="E37" i="83"/>
  <c r="H36" i="83"/>
  <c r="E36" i="83"/>
  <c r="H35" i="83"/>
  <c r="E35" i="83"/>
  <c r="H34" i="83"/>
  <c r="E34" i="83"/>
  <c r="H33" i="83"/>
  <c r="E33" i="83"/>
  <c r="G31" i="83"/>
  <c r="G41" i="83" s="1"/>
  <c r="F31" i="83"/>
  <c r="F41" i="83" s="1"/>
  <c r="E31" i="83"/>
  <c r="D31" i="83"/>
  <c r="D41" i="83" s="1"/>
  <c r="C31" i="83"/>
  <c r="C41" i="83" s="1"/>
  <c r="E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D14" i="83"/>
  <c r="D20" i="83" s="1"/>
  <c r="C14" i="83"/>
  <c r="E14" i="83" s="1"/>
  <c r="H13" i="83"/>
  <c r="E13" i="83"/>
  <c r="H12" i="83"/>
  <c r="E12" i="83"/>
  <c r="H11" i="83"/>
  <c r="E11" i="83"/>
  <c r="H10" i="83"/>
  <c r="E10" i="83"/>
  <c r="H9" i="83"/>
  <c r="E9" i="83"/>
  <c r="H8" i="83"/>
  <c r="E8" i="83"/>
  <c r="H7" i="83"/>
  <c r="E7" i="83"/>
  <c r="E19" i="75" l="1"/>
  <c r="E16" i="75"/>
  <c r="G54" i="85"/>
  <c r="G56" i="85" s="1"/>
  <c r="G63" i="85" s="1"/>
  <c r="G65" i="85" s="1"/>
  <c r="G67" i="85" s="1"/>
  <c r="E9" i="85"/>
  <c r="E30" i="85"/>
  <c r="E32" i="75"/>
  <c r="H30" i="85"/>
  <c r="E13" i="75"/>
  <c r="E22" i="75"/>
  <c r="H32" i="75"/>
  <c r="E40" i="75"/>
  <c r="E45" i="75"/>
  <c r="F19" i="75"/>
  <c r="H19" i="75" s="1"/>
  <c r="H22" i="85"/>
  <c r="F31" i="85"/>
  <c r="H45" i="85"/>
  <c r="F54" i="85"/>
  <c r="C54" i="85"/>
  <c r="E54" i="85" s="1"/>
  <c r="E45" i="85"/>
  <c r="H9" i="85"/>
  <c r="H34" i="85"/>
  <c r="C22" i="85"/>
  <c r="E34" i="85"/>
  <c r="H20" i="83"/>
  <c r="H41" i="83"/>
  <c r="C20" i="83"/>
  <c r="E20" i="83" s="1"/>
  <c r="H14" i="83"/>
  <c r="H31" i="83"/>
  <c r="H54" i="85" l="1"/>
  <c r="E22" i="85"/>
  <c r="C31" i="85"/>
  <c r="F56" i="85"/>
  <c r="H31" i="85"/>
  <c r="C56" i="85" l="1"/>
  <c r="E31" i="85"/>
  <c r="F63" i="85"/>
  <c r="H56" i="85"/>
  <c r="E56" i="85" l="1"/>
  <c r="C63" i="85"/>
  <c r="H63" i="85"/>
  <c r="F65" i="85"/>
  <c r="C65" i="85" l="1"/>
  <c r="E63" i="85"/>
  <c r="H65" i="85"/>
  <c r="F67" i="85"/>
  <c r="H67" i="85" s="1"/>
  <c r="C67" i="85" l="1"/>
  <c r="E67" i="85" s="1"/>
  <c r="E65" i="85"/>
  <c r="O33" i="105" l="1"/>
  <c r="N33" i="105"/>
  <c r="M33" i="105"/>
  <c r="L33" i="105"/>
  <c r="K33" i="105"/>
  <c r="J33" i="105"/>
  <c r="I33" i="105"/>
  <c r="H33" i="105"/>
  <c r="G33" i="105"/>
  <c r="F33" i="105"/>
  <c r="E33" i="105"/>
  <c r="D33" i="105"/>
  <c r="C33" i="105"/>
  <c r="U22" i="103"/>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D12" i="101"/>
  <c r="D7" i="101"/>
  <c r="D19" i="101" s="1"/>
  <c r="C19" i="101"/>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G39" i="97" l="1"/>
  <c r="C35" i="95"/>
  <c r="C37" i="69"/>
  <c r="B2" i="91" l="1"/>
  <c r="G6" i="86"/>
  <c r="G13" i="86" s="1"/>
  <c r="F6" i="86"/>
  <c r="F13" i="86" s="1"/>
  <c r="E6" i="86"/>
  <c r="E13" i="86" s="1"/>
  <c r="D6" i="86"/>
  <c r="D13" i="86" s="1"/>
  <c r="C6" i="86"/>
  <c r="C13" i="86" s="1"/>
  <c r="B2" i="85" l="1"/>
  <c r="B2" i="75"/>
  <c r="B2" i="86"/>
  <c r="B2" i="52"/>
  <c r="B2" i="88"/>
  <c r="B2" i="73"/>
  <c r="B2" i="89"/>
  <c r="B2" i="94"/>
  <c r="B2" i="69"/>
  <c r="B2" i="90"/>
  <c r="B2" i="64"/>
  <c r="B2" i="93"/>
  <c r="B2" i="92"/>
  <c r="B2" i="95"/>
  <c r="B2" i="97"/>
  <c r="B2" i="107" l="1"/>
  <c r="B1" i="107"/>
  <c r="B1" i="106" l="1"/>
  <c r="B1" i="105"/>
  <c r="B1" i="104"/>
  <c r="B1" i="103"/>
  <c r="B1" i="102"/>
  <c r="B1" i="101"/>
  <c r="B1" i="100"/>
  <c r="B1" i="99"/>
  <c r="B1" i="98"/>
  <c r="C19" i="102" l="1"/>
  <c r="D22" i="98" l="1"/>
  <c r="E22" i="98"/>
  <c r="F22" i="98"/>
  <c r="G22" i="98"/>
  <c r="C22" i="98"/>
  <c r="B2" i="106" l="1"/>
  <c r="B2" i="105"/>
  <c r="B2" i="104"/>
  <c r="B2" i="103"/>
  <c r="B2" i="102"/>
  <c r="B2" i="101"/>
  <c r="B2" i="100"/>
  <c r="B2" i="99"/>
  <c r="B2" i="98"/>
  <c r="I23"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21" i="99" l="1"/>
  <c r="H22" i="98"/>
  <c r="B1" i="97"/>
  <c r="B1" i="95" l="1"/>
  <c r="B1" i="92"/>
  <c r="B1" i="93"/>
  <c r="B1" i="64"/>
  <c r="B1" i="90"/>
  <c r="B1" i="69"/>
  <c r="B1" i="94"/>
  <c r="B1" i="89"/>
  <c r="B1" i="73"/>
  <c r="B1" i="88"/>
  <c r="B1" i="52"/>
  <c r="B1" i="86"/>
  <c r="B1" i="75"/>
  <c r="B2" i="83"/>
  <c r="G5" i="86"/>
  <c r="F5" i="86"/>
  <c r="E5" i="86"/>
  <c r="D5" i="86"/>
  <c r="C5" i="86"/>
  <c r="G5" i="84"/>
  <c r="F5" i="84"/>
  <c r="E5" i="84"/>
  <c r="D5" i="84"/>
  <c r="C5" i="84"/>
  <c r="C21" i="94" l="1"/>
  <c r="C20" i="94"/>
  <c r="C19" i="94"/>
  <c r="B1" i="91" l="1"/>
  <c r="B1" i="85"/>
  <c r="B1" i="83"/>
  <c r="B1" i="84"/>
  <c r="D19" i="94"/>
  <c r="D8" i="94"/>
  <c r="D9" i="94"/>
  <c r="D11" i="94"/>
  <c r="D12" i="94"/>
  <c r="D13" i="94"/>
  <c r="D15" i="94"/>
  <c r="D16" i="94"/>
  <c r="D17" i="94"/>
  <c r="D20" i="94"/>
  <c r="D21" i="94"/>
  <c r="D7" i="94"/>
  <c r="C30" i="95" l="1"/>
  <c r="C26" i="95"/>
  <c r="C8" i="95"/>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N9" i="92"/>
  <c r="E9" i="92"/>
  <c r="N8" i="92"/>
  <c r="M7" i="92"/>
  <c r="M21" i="92" s="1"/>
  <c r="L7" i="92"/>
  <c r="L21" i="92" s="1"/>
  <c r="K7" i="92"/>
  <c r="K21" i="92" s="1"/>
  <c r="J7" i="92"/>
  <c r="I7" i="92"/>
  <c r="H7" i="92"/>
  <c r="G7" i="92"/>
  <c r="G21" i="92" s="1"/>
  <c r="F7" i="92"/>
  <c r="F21" i="92" s="1"/>
  <c r="C7" i="92"/>
  <c r="H21" i="92" l="1"/>
  <c r="E14" i="92"/>
  <c r="E21" i="92" s="1"/>
  <c r="C12" i="95" s="1"/>
  <c r="C18" i="95" s="1"/>
  <c r="C36" i="95" s="1"/>
  <c r="C38" i="95" s="1"/>
  <c r="N14" i="92"/>
  <c r="I21" i="92"/>
  <c r="J21" i="92"/>
  <c r="E7" i="92"/>
  <c r="N7" i="92"/>
  <c r="N21" i="92" s="1"/>
  <c r="C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6" i="91"/>
  <c r="H15" i="91"/>
  <c r="H14" i="91"/>
  <c r="H13" i="91"/>
  <c r="H12" i="91"/>
  <c r="H11" i="91"/>
  <c r="H8" i="91"/>
  <c r="H22" i="91" l="1"/>
  <c r="K22" i="90"/>
  <c r="L22" i="90"/>
  <c r="M22" i="90"/>
  <c r="N22" i="90"/>
  <c r="O22" i="90"/>
  <c r="P22" i="90"/>
  <c r="Q22" i="90"/>
  <c r="R22" i="90"/>
  <c r="S22" i="90"/>
  <c r="D21" i="88" l="1"/>
  <c r="E21" i="88"/>
  <c r="C5" i="73" s="1"/>
  <c r="C22" i="90" l="1"/>
  <c r="D22" i="90" l="1"/>
  <c r="E22" i="90"/>
  <c r="F22" i="90"/>
  <c r="G22" i="90"/>
  <c r="H22" i="90"/>
  <c r="I22" i="90"/>
  <c r="J22" i="90"/>
  <c r="C8" i="73" l="1"/>
  <c r="C13" i="73" s="1"/>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<sst xmlns="http://schemas.openxmlformats.org/spreadsheetml/2006/main" count="1156" uniqueCount="763">
  <si>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</si>
  <si>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</si>
  <si>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</si>
  <si>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</si>
  <si>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</si>
  <si>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</si>
  <si>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</si>
  <si>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</si>
  <si>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</si>
  <si>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</si>
  <si>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</si>
  <si>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</si>
  <si>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</si>
  <si>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</si>
  <si>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</si>
  <si>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</si>
  <si>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</si>
  <si>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</si>
  <si>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</si>
  <si>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</si>
  <si>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</si>
  <si>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</si>
  <si>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</si>
  <si>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</si>
  <si>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</si>
  <si>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</si>
  <si>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</si>
  <si>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</si>
  <si>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</si>
  <si>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</si>
  <si>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</si>
  <si>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</si>
  <si>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</si>
  <si>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</si>
  <si>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</si>
  <si>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</si>
  <si>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</si>
  <si>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</si>
  <si>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</si>
  <si>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</si>
  <si>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</si>
  <si>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</si>
  <si>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</si>
  <si>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</si>
  <si>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</si>
  <si>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</si>
  <si>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</si>
  <si>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</si>
  <si>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</si>
  <si>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</si>
  <si>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</si>
  <si>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</si>
  <si>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</si>
  <si>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</si>
  <si>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</si>
  <si>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</si>
  <si>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</si>
  <si>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</si>
  <si>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</si>
  <si>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</si>
  <si>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</si>
  <si>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</si>
  <si>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</si>
  <si>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</si>
  <si>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</si>
  <si>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</si>
  <si>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</si>
  <si>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</si>
  <si>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</si>
  <si>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</si>
  <si>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</si>
  <si>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</si>
  <si>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</si>
  <si>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</si>
  <si>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</si>
  <si>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</si>
  <si>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</si>
  <si>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</si>
  <si>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</si>
  <si>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</si>
  <si>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</si>
  <si>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</si>
  <si>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</si>
  <si>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</si>
  <si>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</si>
  <si>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</si>
  <si>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</si>
  <si>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</si>
  <si>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</si>
  <si>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</si>
  <si>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</si>
  <si>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</si>
  <si>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</si>
  <si>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</si>
  <si>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</si>
  <si>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</si>
  <si>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</si>
  <si>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</si>
  <si>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</si>
  <si>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</si>
  <si>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</si>
  <si>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</si>
  <si>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</si>
  <si>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</si>
  <si>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</si>
  <si>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</si>
  <si>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</si>
  <si>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</si>
  <si>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</si>
  <si>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</si>
  <si>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</si>
  <si>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</si>
  <si>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</si>
  <si>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</si>
  <si>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</si>
  <si>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</si>
  <si>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</si>
  <si>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</si>
  <si>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</si>
  <si>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</si>
  <si>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</si>
  <si>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</si>
  <si>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</si>
  <si>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</si>
  <si>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</si>
  <si>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</si>
  <si>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</si>
  <si>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</si>
  <si>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</si>
  <si>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</si>
  <si>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</si>
  <si>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</si>
  <si>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</si>
  <si>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</si>
  <si>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</si>
  <si>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</si>
  <si>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</si>
  <si>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</si>
  <si>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</si>
  <si>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</si>
  <si>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</si>
  <si>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</si>
  <si>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</si>
  <si>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</si>
  <si>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</si>
  <si>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</si>
  <si>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</si>
  <si>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</si>
  <si>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</si>
  <si>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</si>
  <si>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</si>
  <si>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</si>
  <si>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</si>
  <si>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</si>
  <si>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</si>
  <si>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</si>
  <si>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</si>
  <si>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</si>
  <si>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</si>
  <si>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</si>
  <si>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</si>
  <si>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</si>
  <si>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</si>
  <si>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</si>
  <si>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</si>
  <si>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</si>
  <si>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</si>
  <si>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</si>
  <si>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</si>
  <si>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</si>
  <si>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</si>
  <si>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</si>
  <si>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</si>
  <si>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</si>
  <si>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</si>
  <si>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</si>
  <si>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</si>
  <si>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</si>
  <si>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</si>
  <si>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</si>
  <si>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</si>
  <si>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</si>
  <si>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</si>
  <si>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</si>
  <si>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</si>
  <si>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</si>
  <si>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</si>
  <si>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</si>
  <si>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</si>
  <si>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</si>
  <si>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</si>
  <si>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</si>
  <si>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</si>
  <si>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</si>
  <si>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</si>
  <si>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</si>
  <si>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</si>
  <si>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</si>
  <si>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</si>
  <si>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</si>
  <si>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</si>
  <si>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</si>
  <si>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</si>
  <si>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</si>
  <si>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</si>
  <si>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</si>
  <si>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</si>
  <si>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</si>
  <si>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</si>
  <si>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</si>
  <si>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</si>
  <si>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</si>
  <si>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</si>
  <si>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</si>
  <si>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</si>
  <si>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</si>
  <si>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</si>
  <si>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</si>
  <si>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</si>
  <si>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</si>
  <si>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</si>
  <si>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</si>
  <si>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</si>
  <si>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</si>
  <si>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</si>
  <si>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</si>
  <si>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</si>
  <si>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</si>
  <si>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</si>
  <si>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</si>
  <si>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</si>
  <si>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</si>
  <si>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</si>
  <si>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</si>
  <si>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</si>
  <si>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</si>
  <si>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</si>
  <si>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</si>
  <si>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</si>
  <si>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</si>
  <si>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</si>
  <si>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</si>
  <si>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</si>
  <si>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</si>
  <si>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</si>
  <si>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</si>
  <si>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</si>
  <si>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</si>
  <si>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</si>
  <si>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</si>
  <si>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</si>
  <si>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</si>
  <si>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</si>
  <si>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</si>
  <si>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</si>
  <si>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</si>
  <si>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</si>
  <si>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</si>
  <si>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</si>
  <si>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</si>
  <si>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</si>
  <si>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</si>
  <si>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</si>
  <si>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</si>
  <si>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</si>
  <si>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</si>
  <si>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</si>
  <si>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</si>
  <si>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</si>
  <si>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</si>
  <si>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</si>
  <si>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</si>
  <si>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</si>
  <si>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</si>
  <si>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</si>
  <si>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</si>
  <si>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</si>
  <si>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</si>
  <si>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</si>
  <si>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</si>
  <si>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</si>
  <si>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</si>
  <si>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</si>
  <si>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</si>
  <si>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</si>
  <si>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</si>
  <si>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</si>
  <si>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</si>
  <si>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</si>
  <si>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</si>
  <si>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</si>
  <si>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</si>
  <si>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</si>
  <si>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</si>
  <si>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</si>
  <si>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</si>
  <si>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</si>
  <si>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</si>
  <si>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</si>
  <si>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</si>
  <si>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</si>
  <si>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</si>
  <si>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</si>
  <si>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</si>
  <si>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</si>
  <si>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</si>
  <si>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</si>
  <si>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</si>
  <si>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</si>
  <si>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</si>
  <si>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</si>
  <si>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</si>
  <si>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</si>
  <si>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</si>
  <si>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</si>
  <si>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</si>
  <si>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</si>
  <si>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</si>
  <si>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</si>
  <si>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</si>
  <si>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</si>
  <si>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</si>
  <si>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</si>
  <si>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</si>
  <si>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</si>
  <si>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</si>
  <si>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</si>
  <si>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</si>
  <si>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</si>
  <si>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</si>
  <si>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</si>
  <si>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</si>
  <si>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</si>
  <si>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</si>
  <si>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</si>
  <si>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</si>
  <si>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</si>
  <si>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</si>
  <si>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</si>
  <si>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</si>
  <si>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</si>
  <si>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</si>
  <si>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</si>
  <si>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</si>
  <si>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</si>
  <si>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</si>
  <si>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</si>
  <si>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</si>
  <si>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</si>
  <si>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</si>
  <si>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</si>
  <si>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</si>
  <si>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</si>
  <si>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</si>
  <si>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</si>
  <si>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</si>
  <si>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</si>
  <si>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</si>
  <si>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</si>
  <si>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</si>
  <si>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</si>
  <si>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</si>
  <si>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</si>
  <si>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</si>
  <si>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</si>
  <si>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</si>
  <si>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</si>
  <si>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</si>
  <si>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</si>
  <si>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</si>
  <si>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</si>
  <si>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</si>
  <si>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</si>
  <si>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</si>
  <si>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</si>
  <si>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</si>
  <si>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</si>
  <si>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</si>
  <si>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</si>
  <si>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</si>
  <si>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</si>
  <si>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</si>
  <si>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</si>
  <si>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</si>
  <si>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</si>
  <si>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</si>
  <si>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</si>
  <si>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</si>
  <si>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</si>
  <si>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</si>
  <si>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</si>
  <si>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</si>
  <si>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</si>
  <si>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</si>
  <si>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</si>
  <si>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</si>
  <si>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</si>
  <si>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</si>
  <si>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</si>
  <si>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</si>
  <si>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</si>
  <si>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</si>
  <si>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</si>
  <si>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</si>
  <si>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</si>
  <si>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</si>
  <si>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</si>
  <si>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</si>
  <si>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</si>
  <si>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</si>
  <si>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</si>
  <si>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</si>
  <si>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</si>
  <si>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</si>
  <si>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</si>
  <si>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</si>
  <si>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</si>
  <si>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</si>
  <si>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</si>
  <si>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</si>
  <si>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</si>
  <si>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</si>
  <si>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</si>
  <si>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</si>
  <si>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</si>
  <si>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</si>
  <si>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</si>
  <si>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</si>
  <si>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</si>
  <si>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</si>
  <si>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</si>
  <si>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</si>
  <si>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</si>
  <si>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</si>
  <si>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</si>
  <si>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</si>
  <si>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</si>
  <si>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</si>
  <si>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</si>
  <si>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</si>
  <si>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</si>
  <si>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</si>
  <si>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</si>
  <si>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</si>
  <si>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</si>
  <si>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</si>
  <si>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</si>
  <si>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</si>
  <si>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</si>
  <si>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</si>
  <si>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</si>
  <si>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</si>
  <si>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</si>
  <si>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</si>
  <si>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</si>
  <si>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</si>
  <si>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</si>
  <si>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</si>
  <si>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</si>
  <si>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</si>
  <si>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</si>
  <si>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</si>
  <si>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</si>
  <si>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</si>
  <si>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</si>
  <si>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</si>
  <si>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</si>
  <si>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</si>
  <si>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</si>
  <si>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</si>
  <si>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</si>
  <si>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</si>
  <si>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</si>
  <si>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</si>
  <si>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</si>
  <si>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</si>
  <si>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</si>
  <si>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</si>
  <si>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</si>
  <si>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</si>
  <si>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</si>
  <si>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</si>
  <si>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</si>
  <si>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</si>
  <si>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</si>
  <si>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</si>
  <si>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</si>
  <si>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</si>
  <si>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</si>
  <si>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</si>
  <si>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</si>
  <si>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</si>
  <si>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</si>
  <si>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</si>
  <si>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</si>
  <si>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</si>
  <si>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</si>
  <si>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</si>
  <si>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</si>
  <si>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</si>
  <si>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</si>
  <si>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</si>
  <si>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</si>
  <si>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</si>
  <si>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</si>
  <si>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</si>
  <si>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</si>
  <si>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</si>
  <si>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</si>
  <si>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</si>
  <si>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</si>
  <si>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</si>
  <si>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</si>
  <si>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</si>
  <si>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</si>
  <si>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</si>
  <si>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</si>
  <si>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</si>
  <si>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</si>
  <si>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</si>
  <si>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</si>
  <si>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</si>
  <si>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</si>
  <si>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</si>
  <si>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</si>
  <si>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</si>
  <si>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</si>
  <si>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</si>
  <si>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</si>
  <si>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</si>
  <si>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</si>
  <si>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</si>
  <si>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</si>
  <si>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</si>
  <si>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</si>
  <si>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</si>
  <si>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</si>
  <si>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</si>
  <si>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</si>
  <si>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</si>
  <si>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</si>
  <si>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</si>
  <si>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</si>
  <si>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</si>
  <si>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</si>
  <si>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</si>
  <si>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</si>
  <si>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</si>
  <si>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</si>
  <si>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</si>
  <si>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</si>
  <si>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</si>
  <si>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</si>
  <si>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</si>
  <si>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</si>
  <si>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</si>
  <si>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</si>
  <si>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</si>
  <si>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</si>
  <si>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</si>
  <si>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</si>
  <si>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</si>
  <si>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</si>
  <si>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</si>
  <si>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</si>
  <si>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</si>
  <si>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</si>
  <si>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</si>
  <si>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</si>
  <si>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</si>
  <si>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</si>
  <si>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</si>
  <si>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</si>
  <si>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</si>
  <si>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</si>
  <si>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</si>
  <si>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</si>
  <si>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</si>
  <si>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</si>
  <si>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</si>
  <si>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</si>
  <si>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</si>
  <si>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</si>
  <si>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</si>
  <si>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</si>
  <si>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</si>
  <si>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</si>
  <si>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</si>
  <si>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</si>
  <si>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</si>
  <si>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</si>
  <si>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</si>
  <si>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</si>
  <si>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</si>
  <si>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</si>
  <si>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</si>
  <si>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</si>
  <si>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</si>
  <si>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</si>
  <si>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</si>
  <si>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</si>
  <si>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</si>
  <si>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</si>
  <si>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</si>
  <si>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</si>
  <si>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</si>
  <si>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</si>
  <si>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</si>
  <si>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</si>
  <si>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</si>
  <si>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</si>
  <si>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</si>
  <si>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</si>
  <si>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</si>
  <si>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</si>
  <si>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</si>
  <si>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</si>
  <si>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</si>
  <si>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</si>
  <si>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</si>
  <si>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</si>
  <si>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</si>
  <si>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</si>
  <si>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</si>
  <si>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</si>
  <si>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</si>
  <si>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</si>
  <si>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</si>
  <si>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</si>
  <si>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</si>
  <si>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</si>
  <si>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</si>
  <si>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</si>
  <si>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</si>
  <si>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</si>
  <si>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</si>
  <si>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</si>
  <si>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</si>
  <si>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</si>
  <si>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</si>
  <si>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</si>
  <si>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</si>
  <si>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</si>
  <si>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</si>
  <si>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</si>
  <si>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</si>
  <si>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</si>
  <si>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</si>
  <si>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</si>
  <si>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</si>
  <si>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</si>
  <si>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</si>
  <si>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</si>
  <si>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</si>
  <si>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</si>
  <si>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</si>
  <si>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</si>
  <si>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</si>
  <si>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</si>
  <si>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</si>
  <si>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</si>
  <si>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</si>
  <si>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</si>
  <si>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</si>
  <si>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</si>
  <si>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</si>
  <si>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</si>
  <si>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</si>
  <si>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</si>
  <si>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</si>
  <si>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</si>
  <si>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</si>
  <si>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</si>
  <si>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</si>
  <si>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</si>
  <si>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</si>
  <si>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</si>
  <si>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</si>
  <si>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</si>
  <si>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</si>
  <si>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</si>
  <si>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</si>
  <si>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</si>
  <si>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</si>
  <si>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</si>
  <si>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</si>
  <si>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</si>
  <si>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</si>
  <si>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</si>
  <si>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</si>
  <si>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</si>
  <si>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</si>
  <si>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</si>
  <si>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</si>
  <si>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</si>
  <si>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</si>
  <si>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</si>
  <si>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</si>
  <si>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</si>
  <si>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</si>
  <si>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</si>
  <si>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</si>
  <si>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</si>
  <si>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</si>
  <si>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</si>
  <si>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</si>
  <si>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</si>
  <si>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</si>
  <si>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</si>
  <si>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</si>
  <si>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</si>
  <si>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</si>
  <si>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</si>
  <si>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</si>
  <si>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</si>
  <si>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</si>
  <si>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</si>
  <si>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</si>
  <si>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</si>
  <si>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</si>
  <si>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</si>
  <si>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</si>
  <si>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</si>
  <si>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</si>
  <si>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</si>
  <si>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</si>
  <si>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</si>
  <si>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</si>
  <si>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</si>
  <si>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</si>
  <si>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</si>
  <si>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</si>
  <si>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</si>
  <si>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</si>
  <si>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</si>
  <si>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</si>
  <si>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</si>
  <si>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</si>
  <si>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</si>
  <si>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</si>
  <si>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"Liberty Bank"</t>
  </si>
  <si>
    <t>Irakli Otar Rukhadze</t>
  </si>
  <si>
    <t>Vasil Khodeli</t>
  </si>
  <si>
    <t>www.libertybank.ge</t>
  </si>
  <si>
    <t>Chairman</t>
  </si>
  <si>
    <t>Mamuka Tsereteli</t>
  </si>
  <si>
    <t>Independent member</t>
  </si>
  <si>
    <t>Murtaz Kikoria</t>
  </si>
  <si>
    <t>Magda Magradze</t>
  </si>
  <si>
    <t>Beka Gogichaishvili</t>
  </si>
  <si>
    <t>Non-independent member</t>
  </si>
  <si>
    <t>CEO</t>
  </si>
  <si>
    <t>Vakhtang Babunashvili</t>
  </si>
  <si>
    <t>Chief Financial Officer, Deputy CEO</t>
  </si>
  <si>
    <t>David Abashidze</t>
  </si>
  <si>
    <t>Risk Director, Deputy CEO</t>
  </si>
  <si>
    <t>Georgian Financial Group B.V.</t>
  </si>
  <si>
    <t>JSC "GALT &amp; TAGGART" (Nominal owner)</t>
  </si>
  <si>
    <t>Other shareholders</t>
  </si>
  <si>
    <t xml:space="preserve">Benjamin Albert Marson </t>
  </si>
  <si>
    <t>Igor Alexeev</t>
  </si>
  <si>
    <t>nmf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</si>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</sst>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
  </numFmts>
  <fonts count="15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charset val="204"/>
    </font>
    <font>
      <u/>
      <sz val="10"/>
      <color indexed="12"/>
      <name val="Sylfaen"/>
      <family val="1"/>
      <charset val="204"/>
    </font>
    <font>
      <sz val="10"/>
      <color theme="1"/>
      <name val="Arial"/>
      <family val="2"/>
      <charset val="204"/>
    </font>
    <font>
      <i/>
      <sz val="10"/>
      <color theme="1"/>
      <name val="Arial"/>
      <family val="2"/>
      <charset val="204"/>
    </font>
    <font>
      <b/>
      <sz val="9"/>
      <name val="Sylfaen"/>
      <family val="1"/>
      <charset val="204"/>
    </font>
    <font>
      <sz val="9"/>
      <color theme="1"/>
      <name val="Sylfaen"/>
      <family val="1"/>
      <charset val="204"/>
    </font>
    <font>
      <b/>
      <sz val="9"/>
      <color theme="1"/>
      <name val="Sylfaen"/>
      <family val="1"/>
      <charset val="204"/>
    </font>
    <font>
      <sz val="9"/>
      <name val="Sylfaen"/>
      <family val="1"/>
      <charset val="204"/>
    </font>
    <font>
      <b/>
      <sz val="10"/>
      <name val="Arial"/>
      <family val="2"/>
      <charset val="204"/>
    </font>
    <font>
      <i/>
      <sz val="10"/>
      <name val="Arial"/>
      <family val="2"/>
      <charset val="204"/>
    </font>
    <font>
      <sz val="11"/>
      <color theme="1"/>
      <name val="Arial"/>
      <family val="2"/>
      <charset val="204"/>
    </font>
    <font>
      <sz val="9"/>
      <name val="Arial"/>
      <family val="2"/>
      <charset val="204"/>
    </font>
    <font>
      <sz val="9"/>
      <color theme="1"/>
      <name val="Arial"/>
      <family val="2"/>
      <charset val="204"/>
    </font>
    <font>
      <i/>
      <sz val="9"/>
      <name val="Arial"/>
      <family val="2"/>
      <charset val="204"/>
    </font>
    <font>
      <b/>
      <sz val="9"/>
      <name val="Arial"/>
      <family val="2"/>
      <charset val="204"/>
    </font>
    <font>
      <sz val="8"/>
      <color theme="1"/>
      <name val="Arial"/>
      <family val="2"/>
      <charset val="204"/>
    </font>
    <font>
      <b/>
      <sz val="10"/>
      <color theme="1"/>
      <name val="Arial"/>
      <family val="2"/>
      <charset val="204"/>
    </font>
    <font>
      <sz val="9"/>
      <color theme="1"/>
      <name val="Arial"/>
      <family val="2"/>
    </font>
    <font>
      <b/>
      <sz val="9"/>
      <color theme="1"/>
      <name val="Arial"/>
      <family val="2"/>
      <charset val="204"/>
    </font>
    <font>
      <b/>
      <i/>
      <sz val="9"/>
      <name val="Arial"/>
      <family val="2"/>
      <charset val="204"/>
    </font>
    <font>
      <sz val="9"/>
      <name val="Calibri"/>
      <family val="2"/>
      <charset val="204"/>
      <scheme val="minor"/>
    </font>
    <font>
      <sz val="9"/>
      <color theme="1"/>
      <name val="Calibri"/>
      <family val="2"/>
      <charset val="204"/>
      <scheme val="minor"/>
    </font>
    <font>
      <b/>
      <sz val="9"/>
      <color theme="1"/>
      <name val="Calibri"/>
      <family val="2"/>
      <charset val="204"/>
      <scheme val="minor"/>
    </font>
    <font>
      <sz val="9"/>
      <color rgb="FF333333"/>
      <name val="Calibri"/>
      <family val="2"/>
      <charset val="204"/>
      <scheme val="minor"/>
    </font>
    <font>
      <sz val="10"/>
      <color theme="1"/>
      <name val="Calibri"/>
      <family val="2"/>
      <charset val="204"/>
      <scheme val="minor"/>
    </font>
    <font>
      <sz val="11"/>
      <color theme="1"/>
      <name val="Calibri"/>
      <family val="2"/>
      <charset val="204"/>
      <scheme val="minor"/>
    </font>
    <font>
      <b/>
      <sz val="10"/>
      <color theme="1"/>
      <name val="Calibri"/>
      <family val="2"/>
      <charset val="204"/>
      <scheme val="minor"/>
    </font>
    <font>
      <i/>
      <sz val="10"/>
      <color theme="1"/>
      <name val="Calibri"/>
      <family val="2"/>
      <charset val="204"/>
      <scheme val="minor"/>
    </font>
    <font>
      <b/>
      <sz val="11"/>
      <color theme="1"/>
      <name val="Calibri"/>
      <family val="2"/>
      <charset val="204"/>
      <scheme val="minor"/>
    </font>
    <font>
      <sz val="10"/>
      <name val="Calibri"/>
      <family val="2"/>
      <charset val="204"/>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3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84" fillId="0" borderId="0" xfId="0" applyFont="1" applyBorder="1"/>
    <xf numFmtId="0" fontId="85" fillId="0" borderId="0" xfId="0" applyFont="1" applyFill="1"/>
    <xf numFmtId="0" fontId="88" fillId="0" borderId="0" xfId="0" applyFont="1"/>
    <xf numFmtId="0" fontId="46" fillId="0" borderId="0" xfId="0" applyFont="1" applyFill="1" applyBorder="1" applyAlignment="1" applyProtection="1">
      <alignment horizontal="right"/>
      <protection locked="0"/>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7" fillId="0" borderId="13" xfId="0" applyNumberFormat="1" applyFont="1" applyBorder="1" applyAlignment="1">
      <alignment vertic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0" xfId="0" applyFont="1"/>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2" fillId="0" borderId="0" xfId="0" applyFont="1" applyAlignment="1">
      <alignment wrapText="1"/>
    </xf>
    <xf numFmtId="0" fontId="3" fillId="0" borderId="0" xfId="0" applyFont="1" applyFill="1"/>
    <xf numFmtId="0" fontId="86" fillId="0" borderId="85" xfId="0" applyFont="1" applyFill="1" applyBorder="1" applyAlignment="1">
      <alignment horizontal="center" vertical="center" wrapText="1"/>
    </xf>
    <xf numFmtId="0" fontId="86" fillId="0" borderId="86" xfId="0" applyFont="1" applyFill="1" applyBorder="1" applyAlignment="1">
      <alignment horizontal="center" vertical="center" wrapText="1"/>
    </xf>
    <xf numFmtId="0" fontId="84" fillId="0" borderId="85" xfId="0" applyFont="1" applyFill="1" applyBorder="1"/>
    <xf numFmtId="0" fontId="84" fillId="0" borderId="85" xfId="0" applyFont="1" applyFill="1" applyBorder="1" applyAlignment="1">
      <alignment horizontal="left" indent="1"/>
    </xf>
    <xf numFmtId="0" fontId="87" fillId="0" borderId="85"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9"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4" xfId="5" applyNumberFormat="1" applyFont="1" applyFill="1" applyBorder="1" applyAlignment="1" applyProtection="1">
      <alignment horizontal="left" vertical="center"/>
      <protection locked="0"/>
    </xf>
    <xf numFmtId="0" fontId="101" fillId="0" borderId="25" xfId="9" applyFont="1" applyFill="1" applyBorder="1" applyAlignment="1" applyProtection="1">
      <alignment horizontal="left" vertical="center" wrapText="1"/>
      <protection locked="0"/>
    </xf>
    <xf numFmtId="0" fontId="6" fillId="0" borderId="85" xfId="17" applyFill="1" applyBorder="1" applyAlignment="1" applyProtection="1"/>
    <xf numFmtId="49" fontId="84" fillId="0" borderId="85"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1" xfId="20964" applyFont="1" applyFill="1" applyBorder="1" applyAlignment="1">
      <alignment vertical="center"/>
    </xf>
    <xf numFmtId="0" fontId="45" fillId="77" borderId="102" xfId="20964" applyFont="1" applyFill="1" applyBorder="1" applyAlignment="1">
      <alignment vertical="center"/>
    </xf>
    <xf numFmtId="0" fontId="45" fillId="77" borderId="99" xfId="20964" applyFont="1" applyFill="1" applyBorder="1" applyAlignment="1">
      <alignment vertical="center"/>
    </xf>
    <xf numFmtId="0" fontId="103" fillId="70" borderId="98" xfId="20964" applyFont="1" applyFill="1" applyBorder="1" applyAlignment="1">
      <alignment horizontal="center" vertical="center"/>
    </xf>
    <xf numFmtId="0" fontId="103" fillId="70" borderId="99" xfId="20964" applyFont="1" applyFill="1" applyBorder="1" applyAlignment="1">
      <alignment horizontal="left" vertical="center" wrapText="1"/>
    </xf>
    <xf numFmtId="164" fontId="103" fillId="0" borderId="100" xfId="7" applyNumberFormat="1" applyFont="1" applyFill="1" applyBorder="1" applyAlignment="1" applyProtection="1">
      <alignment horizontal="right" vertical="center"/>
      <protection locked="0"/>
    </xf>
    <xf numFmtId="0" fontId="102" fillId="78" borderId="100" xfId="20964" applyFont="1" applyFill="1" applyBorder="1" applyAlignment="1">
      <alignment horizontal="center" vertical="center"/>
    </xf>
    <xf numFmtId="0" fontId="102" fillId="78" borderId="102" xfId="20964" applyFont="1" applyFill="1" applyBorder="1" applyAlignment="1">
      <alignment vertical="top" wrapText="1"/>
    </xf>
    <xf numFmtId="164" fontId="45" fillId="77" borderId="99" xfId="7" applyNumberFormat="1" applyFont="1" applyFill="1" applyBorder="1" applyAlignment="1">
      <alignment horizontal="right" vertical="center"/>
    </xf>
    <xf numFmtId="0" fontId="104" fillId="70" borderId="98" xfId="20964" applyFont="1" applyFill="1" applyBorder="1" applyAlignment="1">
      <alignment horizontal="center" vertical="center"/>
    </xf>
    <xf numFmtId="0" fontId="103" fillId="70" borderId="102" xfId="20964" applyFont="1" applyFill="1" applyBorder="1" applyAlignment="1">
      <alignment vertical="center" wrapText="1"/>
    </xf>
    <xf numFmtId="0" fontId="103" fillId="70" borderId="99" xfId="20964" applyFont="1" applyFill="1" applyBorder="1" applyAlignment="1">
      <alignment horizontal="left" vertical="center"/>
    </xf>
    <xf numFmtId="0" fontId="104" fillId="3" borderId="98" xfId="20964" applyFont="1" applyFill="1" applyBorder="1" applyAlignment="1">
      <alignment horizontal="center" vertical="center"/>
    </xf>
    <xf numFmtId="0" fontId="103" fillId="3" borderId="99" xfId="20964" applyFont="1" applyFill="1" applyBorder="1" applyAlignment="1">
      <alignment horizontal="left" vertical="center"/>
    </xf>
    <xf numFmtId="0" fontId="104" fillId="0" borderId="98" xfId="20964" applyFont="1" applyFill="1" applyBorder="1" applyAlignment="1">
      <alignment horizontal="center" vertical="center"/>
    </xf>
    <xf numFmtId="0" fontId="103" fillId="0" borderId="99" xfId="20964" applyFont="1" applyFill="1" applyBorder="1" applyAlignment="1">
      <alignment horizontal="left" vertical="center"/>
    </xf>
    <xf numFmtId="0" fontId="105" fillId="78" borderId="100" xfId="20964" applyFont="1" applyFill="1" applyBorder="1" applyAlignment="1">
      <alignment horizontal="center" vertical="center"/>
    </xf>
    <xf numFmtId="0" fontId="102" fillId="78" borderId="102" xfId="20964" applyFont="1" applyFill="1" applyBorder="1" applyAlignment="1">
      <alignment vertical="center"/>
    </xf>
    <xf numFmtId="164" fontId="103" fillId="78" borderId="100" xfId="7" applyNumberFormat="1" applyFont="1" applyFill="1" applyBorder="1" applyAlignment="1" applyProtection="1">
      <alignment horizontal="right" vertical="center"/>
      <protection locked="0"/>
    </xf>
    <xf numFmtId="0" fontId="102" fillId="77" borderId="101" xfId="20964" applyFont="1" applyFill="1" applyBorder="1" applyAlignment="1">
      <alignment vertical="center"/>
    </xf>
    <xf numFmtId="0" fontId="102" fillId="77" borderId="102" xfId="20964" applyFont="1" applyFill="1" applyBorder="1" applyAlignment="1">
      <alignment vertical="center"/>
    </xf>
    <xf numFmtId="164" fontId="102" fillId="77" borderId="99" xfId="7" applyNumberFormat="1" applyFont="1" applyFill="1" applyBorder="1" applyAlignment="1">
      <alignment horizontal="right" vertical="center"/>
    </xf>
    <xf numFmtId="0" fontId="107" fillId="3" borderId="98" xfId="20964" applyFont="1" applyFill="1" applyBorder="1" applyAlignment="1">
      <alignment horizontal="center" vertical="center"/>
    </xf>
    <xf numFmtId="0" fontId="108" fillId="78" borderId="100" xfId="20964" applyFont="1" applyFill="1" applyBorder="1" applyAlignment="1">
      <alignment horizontal="center" vertical="center"/>
    </xf>
    <xf numFmtId="0" fontId="45" fillId="78" borderId="102" xfId="20964" applyFont="1" applyFill="1" applyBorder="1" applyAlignment="1">
      <alignment vertical="center"/>
    </xf>
    <xf numFmtId="0" fontId="107" fillId="70" borderId="98" xfId="20964" applyFont="1" applyFill="1" applyBorder="1" applyAlignment="1">
      <alignment horizontal="center" vertical="center"/>
    </xf>
    <xf numFmtId="164" fontId="103" fillId="3" borderId="100" xfId="7" applyNumberFormat="1" applyFont="1" applyFill="1" applyBorder="1" applyAlignment="1" applyProtection="1">
      <alignment horizontal="right" vertical="center"/>
      <protection locked="0"/>
    </xf>
    <xf numFmtId="0" fontId="108" fillId="3" borderId="100" xfId="20964" applyFont="1" applyFill="1" applyBorder="1" applyAlignment="1">
      <alignment horizontal="center" vertical="center"/>
    </xf>
    <xf numFmtId="0" fontId="45" fillId="3" borderId="102" xfId="20964" applyFont="1" applyFill="1" applyBorder="1" applyAlignment="1">
      <alignment vertical="center"/>
    </xf>
    <xf numFmtId="0" fontId="104" fillId="70" borderId="100" xfId="20964" applyFont="1" applyFill="1" applyBorder="1" applyAlignment="1">
      <alignment horizontal="center" vertical="center"/>
    </xf>
    <xf numFmtId="0" fontId="19" fillId="70" borderId="100" xfId="20964" applyFont="1" applyFill="1" applyBorder="1" applyAlignment="1">
      <alignment horizontal="center" vertical="center"/>
    </xf>
    <xf numFmtId="0" fontId="99" fillId="0" borderId="100" xfId="0" applyFont="1" applyFill="1" applyBorder="1" applyAlignment="1">
      <alignment horizontal="left" vertical="center" wrapText="1"/>
    </xf>
    <xf numFmtId="10" fontId="96" fillId="0" borderId="100" xfId="20962" applyNumberFormat="1" applyFont="1" applyFill="1" applyBorder="1" applyAlignment="1">
      <alignment horizontal="left" vertical="center" wrapText="1"/>
    </xf>
    <xf numFmtId="10" fontId="3" fillId="0"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left" vertical="center" wrapText="1"/>
    </xf>
    <xf numFmtId="10" fontId="99" fillId="0" borderId="100" xfId="20962" applyNumberFormat="1" applyFont="1" applyFill="1" applyBorder="1" applyAlignment="1">
      <alignment horizontal="left" vertical="center" wrapText="1"/>
    </xf>
    <xf numFmtId="10" fontId="4" fillId="36"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center" vertical="center" wrapText="1"/>
    </xf>
    <xf numFmtId="10" fontId="101" fillId="0" borderId="25" xfId="20962" applyNumberFormat="1" applyFont="1" applyFill="1" applyBorder="1" applyAlignment="1" applyProtection="1">
      <alignment horizontal="left" vertical="center"/>
    </xf>
    <xf numFmtId="0" fontId="4" fillId="36" borderId="100" xfId="0" applyFont="1" applyFill="1" applyBorder="1" applyAlignment="1">
      <alignment horizontal="left" vertical="center" wrapText="1"/>
    </xf>
    <xf numFmtId="0" fontId="3" fillId="0" borderId="100" xfId="0"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4" fillId="36" borderId="86" xfId="20962" applyNumberFormat="1" applyFont="1" applyFill="1" applyBorder="1" applyAlignment="1">
      <alignment horizontal="left" vertical="center" wrapText="1"/>
    </xf>
    <xf numFmtId="0" fontId="4" fillId="36" borderId="86" xfId="0" applyFont="1" applyFill="1" applyBorder="1" applyAlignment="1">
      <alignment horizontal="center" vertical="center" wrapText="1"/>
    </xf>
    <xf numFmtId="0" fontId="4" fillId="36" borderId="87" xfId="0" applyFont="1" applyFill="1" applyBorder="1" applyAlignment="1">
      <alignment vertical="center" wrapText="1"/>
    </xf>
    <xf numFmtId="0" fontId="4" fillId="36" borderId="99"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0" xfId="0" applyFont="1" applyBorder="1"/>
    <xf numFmtId="0" fontId="6" fillId="0" borderId="100" xfId="17" applyFill="1" applyBorder="1" applyAlignment="1" applyProtection="1">
      <alignment horizontal="left" vertical="center"/>
    </xf>
    <xf numFmtId="0" fontId="6" fillId="0" borderId="100" xfId="17" applyBorder="1" applyAlignment="1" applyProtection="1"/>
    <xf numFmtId="0" fontId="84" fillId="0" borderId="100" xfId="0" applyFont="1" applyFill="1" applyBorder="1"/>
    <xf numFmtId="0" fontId="6" fillId="0" borderId="100" xfId="17" applyFill="1" applyBorder="1" applyAlignment="1" applyProtection="1">
      <alignment horizontal="left" vertical="center" wrapText="1"/>
    </xf>
    <xf numFmtId="0" fontId="6" fillId="0" borderId="100" xfId="17" applyFill="1" applyBorder="1" applyAlignment="1" applyProtection="1"/>
    <xf numFmtId="0" fontId="45" fillId="0" borderId="19" xfId="0" applyFont="1" applyBorder="1" applyAlignment="1">
      <alignment horizontal="center" vertical="center" wrapText="1"/>
    </xf>
    <xf numFmtId="0" fontId="2" fillId="0" borderId="3" xfId="0" applyFont="1" applyBorder="1" applyAlignment="1">
      <alignment wrapText="1"/>
    </xf>
    <xf numFmtId="0" fontId="45" fillId="0" borderId="3" xfId="0" applyFont="1" applyBorder="1" applyAlignment="1">
      <alignment horizontal="center" vertical="center" wrapText="1"/>
    </xf>
    <xf numFmtId="14" fontId="2" fillId="0" borderId="0" xfId="0" applyNumberFormat="1" applyFont="1"/>
    <xf numFmtId="0" fontId="109" fillId="0" borderId="0" xfId="11" applyFont="1" applyFill="1" applyBorder="1" applyProtection="1"/>
    <xf numFmtId="0" fontId="109" fillId="0" borderId="0" xfId="11" applyFont="1" applyFill="1" applyBorder="1" applyAlignment="1" applyProtection="1"/>
    <xf numFmtId="0" fontId="111" fillId="0" borderId="0" xfId="11" applyFont="1" applyFill="1" applyBorder="1" applyAlignment="1" applyProtection="1"/>
    <xf numFmtId="0" fontId="114" fillId="0" borderId="115" xfId="13" applyFont="1" applyFill="1" applyBorder="1" applyAlignment="1" applyProtection="1">
      <alignment horizontal="left" vertical="center" wrapText="1"/>
      <protection locked="0"/>
    </xf>
    <xf numFmtId="49" fontId="114" fillId="0" borderId="115" xfId="5" applyNumberFormat="1" applyFont="1" applyFill="1" applyBorder="1" applyAlignment="1" applyProtection="1">
      <alignment horizontal="right" vertical="center"/>
      <protection locked="0"/>
    </xf>
    <xf numFmtId="49" fontId="115" fillId="0" borderId="115" xfId="5" applyNumberFormat="1" applyFont="1" applyFill="1" applyBorder="1" applyAlignment="1" applyProtection="1">
      <alignment horizontal="right" vertical="center"/>
      <protection locked="0"/>
    </xf>
    <xf numFmtId="0" fontId="110" fillId="0" borderId="115" xfId="0" applyFont="1" applyFill="1" applyBorder="1"/>
    <xf numFmtId="166" fontId="109" fillId="0" borderId="115" xfId="20965" applyFont="1" applyFill="1" applyBorder="1"/>
    <xf numFmtId="49" fontId="114" fillId="0" borderId="115" xfId="5" applyNumberFormat="1" applyFont="1" applyFill="1" applyBorder="1" applyAlignment="1" applyProtection="1">
      <alignment horizontal="right" vertical="center" wrapText="1"/>
      <protection locked="0"/>
    </xf>
    <xf numFmtId="49" fontId="115" fillId="0" borderId="115" xfId="5" applyNumberFormat="1" applyFont="1" applyFill="1" applyBorder="1" applyAlignment="1" applyProtection="1">
      <alignment horizontal="right" vertical="center" wrapText="1"/>
      <protection locked="0"/>
    </xf>
    <xf numFmtId="0" fontId="110" fillId="0" borderId="0" xfId="0" applyFont="1" applyFill="1"/>
    <xf numFmtId="0" fontId="109" fillId="0" borderId="115" xfId="0" applyNumberFormat="1" applyFont="1" applyFill="1" applyBorder="1" applyAlignment="1">
      <alignment horizontal="left" vertical="center" wrapText="1"/>
    </xf>
    <xf numFmtId="0" fontId="113" fillId="0" borderId="115" xfId="0" applyFont="1" applyFill="1" applyBorder="1"/>
    <xf numFmtId="0" fontId="110" fillId="0" borderId="0" xfId="0" applyFont="1" applyFill="1" applyBorder="1"/>
    <xf numFmtId="0" fontId="112" fillId="0" borderId="115" xfId="0" applyFont="1" applyFill="1" applyBorder="1" applyAlignment="1">
      <alignment horizontal="left" indent="1"/>
    </xf>
    <xf numFmtId="0" fontId="112" fillId="0" borderId="115" xfId="0" applyFont="1" applyFill="1" applyBorder="1" applyAlignment="1">
      <alignment horizontal="left" wrapText="1" indent="1"/>
    </xf>
    <xf numFmtId="0" fontId="109" fillId="0" borderId="115" xfId="0" applyFont="1" applyFill="1" applyBorder="1" applyAlignment="1">
      <alignment horizontal="left" indent="1"/>
    </xf>
    <xf numFmtId="0" fontId="109" fillId="0" borderId="115" xfId="0" applyNumberFormat="1" applyFont="1" applyFill="1" applyBorder="1" applyAlignment="1">
      <alignment horizontal="left" indent="1"/>
    </xf>
    <xf numFmtId="0" fontId="109" fillId="0" borderId="115" xfId="0" applyFont="1" applyFill="1" applyBorder="1" applyAlignment="1">
      <alignment horizontal="left" wrapText="1" indent="2"/>
    </xf>
    <xf numFmtId="0" fontId="112" fillId="0" borderId="115" xfId="0" applyFont="1" applyFill="1" applyBorder="1" applyAlignment="1">
      <alignment horizontal="left" vertical="center" indent="1"/>
    </xf>
    <xf numFmtId="0" fontId="110" fillId="0" borderId="115" xfId="0" applyFont="1" applyFill="1" applyBorder="1" applyAlignment="1">
      <alignment horizontal="left" wrapText="1"/>
    </xf>
    <xf numFmtId="0" fontId="110" fillId="0" borderId="115" xfId="0" applyFont="1" applyFill="1" applyBorder="1" applyAlignment="1">
      <alignment horizontal="left" wrapText="1" indent="2"/>
    </xf>
    <xf numFmtId="49" fontId="110" fillId="0" borderId="115" xfId="0" applyNumberFormat="1" applyFont="1" applyFill="1" applyBorder="1" applyAlignment="1">
      <alignment horizontal="left" indent="3"/>
    </xf>
    <xf numFmtId="49" fontId="110" fillId="0" borderId="115" xfId="0" applyNumberFormat="1" applyFont="1" applyFill="1" applyBorder="1" applyAlignment="1">
      <alignment horizontal="left" indent="1"/>
    </xf>
    <xf numFmtId="49" fontId="110" fillId="0" borderId="115" xfId="0" applyNumberFormat="1" applyFont="1" applyFill="1" applyBorder="1" applyAlignment="1">
      <alignment horizontal="left" vertical="top" wrapText="1" indent="2"/>
    </xf>
    <xf numFmtId="49" fontId="110" fillId="0" borderId="115" xfId="0" applyNumberFormat="1" applyFont="1" applyFill="1" applyBorder="1" applyAlignment="1">
      <alignment horizontal="left" wrapText="1" indent="3"/>
    </xf>
    <xf numFmtId="49" fontId="110" fillId="0" borderId="115" xfId="0" applyNumberFormat="1" applyFont="1" applyFill="1" applyBorder="1" applyAlignment="1">
      <alignment horizontal="left" wrapText="1" indent="2"/>
    </xf>
    <xf numFmtId="0" fontId="110" fillId="0" borderId="115" xfId="0" applyNumberFormat="1" applyFont="1" applyFill="1" applyBorder="1" applyAlignment="1">
      <alignment horizontal="left" wrapText="1" indent="1"/>
    </xf>
    <xf numFmtId="49" fontId="110" fillId="0" borderId="115" xfId="0" applyNumberFormat="1" applyFont="1" applyFill="1" applyBorder="1" applyAlignment="1">
      <alignment horizontal="left" wrapText="1" indent="1"/>
    </xf>
    <xf numFmtId="0" fontId="112" fillId="0" borderId="76" xfId="0" applyNumberFormat="1" applyFont="1" applyFill="1" applyBorder="1" applyAlignment="1">
      <alignment horizontal="left" vertical="center" wrapText="1"/>
    </xf>
    <xf numFmtId="0" fontId="110" fillId="0" borderId="116" xfId="0" applyFont="1" applyFill="1" applyBorder="1" applyAlignment="1">
      <alignment horizontal="center" vertical="center" wrapText="1"/>
    </xf>
    <xf numFmtId="0" fontId="112" fillId="0" borderId="115" xfId="0" applyNumberFormat="1" applyFont="1" applyFill="1" applyBorder="1" applyAlignment="1">
      <alignment horizontal="left" vertical="center" wrapText="1"/>
    </xf>
    <xf numFmtId="0" fontId="110" fillId="0" borderId="115" xfId="0" applyFont="1" applyFill="1" applyBorder="1" applyAlignment="1">
      <alignment horizontal="left" indent="1"/>
    </xf>
    <xf numFmtId="0" fontId="6" fillId="0" borderId="115" xfId="17" applyBorder="1" applyAlignment="1" applyProtection="1"/>
    <xf numFmtId="0" fontId="113" fillId="0" borderId="115" xfId="0" applyFont="1" applyFill="1" applyBorder="1" applyAlignment="1">
      <alignment horizontal="center" vertical="center" wrapText="1"/>
    </xf>
    <xf numFmtId="0" fontId="110" fillId="0" borderId="7" xfId="0" applyFont="1" applyFill="1" applyBorder="1" applyAlignment="1">
      <alignment horizontal="center" vertical="center" wrapText="1"/>
    </xf>
    <xf numFmtId="0" fontId="110" fillId="0" borderId="0" xfId="0" applyFont="1" applyFill="1" applyBorder="1" applyAlignment="1">
      <alignment horizontal="center" vertical="center" wrapText="1"/>
    </xf>
    <xf numFmtId="14" fontId="84" fillId="0" borderId="0" xfId="0" applyNumberFormat="1" applyFont="1" applyFill="1"/>
    <xf numFmtId="0" fontId="116" fillId="0" borderId="115" xfId="13" applyFont="1" applyFill="1" applyBorder="1" applyAlignment="1" applyProtection="1">
      <alignment horizontal="left" vertical="center" wrapText="1"/>
      <protection locked="0"/>
    </xf>
    <xf numFmtId="0" fontId="110" fillId="0" borderId="0" xfId="0" applyFont="1" applyFill="1" applyAlignment="1">
      <alignment horizontal="left" vertical="top" wrapText="1"/>
    </xf>
    <xf numFmtId="0" fontId="110" fillId="0" borderId="0" xfId="0" applyFont="1" applyFill="1" applyAlignment="1">
      <alignment wrapText="1"/>
    </xf>
    <xf numFmtId="0" fontId="110" fillId="0" borderId="115" xfId="0" applyFont="1" applyFill="1" applyBorder="1" applyAlignment="1">
      <alignment horizontal="center" vertical="center"/>
    </xf>
    <xf numFmtId="0" fontId="110" fillId="0" borderId="115" xfId="0" applyFont="1" applyFill="1" applyBorder="1" applyAlignment="1">
      <alignment horizontal="center" vertical="center" wrapText="1"/>
    </xf>
    <xf numFmtId="0" fontId="113" fillId="0" borderId="0" xfId="0" applyFont="1" applyFill="1"/>
    <xf numFmtId="0" fontId="110" fillId="0" borderId="115" xfId="0" applyFont="1" applyFill="1" applyBorder="1" applyAlignment="1">
      <alignment wrapText="1"/>
    </xf>
    <xf numFmtId="0" fontId="110" fillId="0" borderId="115" xfId="0" applyFont="1" applyFill="1" applyBorder="1" applyAlignment="1">
      <alignment horizontal="left" indent="8"/>
    </xf>
    <xf numFmtId="0" fontId="110" fillId="0" borderId="0" xfId="0" applyFont="1" applyFill="1" applyBorder="1" applyAlignment="1">
      <alignment horizontal="left"/>
    </xf>
    <xf numFmtId="0" fontId="113" fillId="0" borderId="0" xfId="0" applyFont="1" applyFill="1" applyBorder="1"/>
    <xf numFmtId="0" fontId="113" fillId="0" borderId="7" xfId="0" applyFont="1" applyFill="1" applyBorder="1"/>
    <xf numFmtId="0" fontId="110" fillId="0" borderId="0" xfId="0" applyFont="1" applyFill="1" applyBorder="1" applyAlignment="1">
      <alignment horizontal="center" vertical="center"/>
    </xf>
    <xf numFmtId="0" fontId="110" fillId="0" borderId="7" xfId="0" applyFont="1" applyFill="1" applyBorder="1" applyAlignment="1">
      <alignment wrapText="1"/>
    </xf>
    <xf numFmtId="49" fontId="110" fillId="0" borderId="115" xfId="0" applyNumberFormat="1" applyFont="1" applyFill="1" applyBorder="1" applyAlignment="1">
      <alignment horizontal="center" vertical="center" wrapText="1"/>
    </xf>
    <xf numFmtId="0" fontId="110" fillId="0" borderId="115" xfId="0" applyFont="1" applyFill="1" applyBorder="1" applyAlignment="1">
      <alignment horizontal="center"/>
    </xf>
    <xf numFmtId="0" fontId="110" fillId="0" borderId="7" xfId="0" applyFont="1" applyFill="1" applyBorder="1"/>
    <xf numFmtId="0" fontId="110" fillId="0" borderId="115" xfId="0" applyFont="1" applyFill="1" applyBorder="1" applyAlignment="1">
      <alignment horizontal="left" indent="2"/>
    </xf>
    <xf numFmtId="0" fontId="110" fillId="0" borderId="115" xfId="0" applyNumberFormat="1" applyFont="1" applyFill="1" applyBorder="1" applyAlignment="1">
      <alignment horizontal="left" indent="1"/>
    </xf>
    <xf numFmtId="0" fontId="110" fillId="0" borderId="0" xfId="0" applyFont="1" applyFill="1" applyAlignment="1">
      <alignment horizontal="center" vertical="center"/>
    </xf>
    <xf numFmtId="0" fontId="118" fillId="0" borderId="0" xfId="0" applyFont="1" applyFill="1"/>
    <xf numFmtId="0" fontId="118" fillId="0" borderId="0" xfId="0" applyFont="1" applyFill="1" applyAlignment="1">
      <alignment horizontal="center" vertical="center"/>
    </xf>
    <xf numFmtId="0" fontId="112" fillId="0" borderId="115" xfId="0" applyFont="1" applyFill="1" applyBorder="1" applyAlignment="1">
      <alignment horizontal="center" vertical="center" wrapText="1"/>
    </xf>
    <xf numFmtId="0" fontId="110" fillId="79" borderId="115" xfId="0" applyFont="1" applyFill="1" applyBorder="1"/>
    <xf numFmtId="0" fontId="113" fillId="79" borderId="115" xfId="0" applyFont="1" applyFill="1" applyBorder="1"/>
    <xf numFmtId="0" fontId="0" fillId="0" borderId="115" xfId="0" applyBorder="1" applyAlignment="1">
      <alignment horizontal="left" indent="2"/>
    </xf>
    <xf numFmtId="0" fontId="0" fillId="0" borderId="116" xfId="0" applyBorder="1" applyAlignment="1">
      <alignment horizontal="left" indent="2"/>
    </xf>
    <xf numFmtId="0" fontId="0" fillId="0" borderId="115" xfId="0" applyFill="1" applyBorder="1" applyAlignment="1">
      <alignment horizontal="left" indent="2"/>
    </xf>
    <xf numFmtId="0" fontId="120" fillId="0" borderId="122" xfId="0" applyNumberFormat="1" applyFont="1" applyFill="1" applyBorder="1" applyAlignment="1">
      <alignment vertical="center" wrapText="1" readingOrder="1"/>
    </xf>
    <xf numFmtId="0" fontId="120" fillId="0" borderId="123" xfId="0" applyNumberFormat="1" applyFont="1" applyFill="1" applyBorder="1" applyAlignment="1">
      <alignment vertical="center" wrapText="1" readingOrder="1"/>
    </xf>
    <xf numFmtId="0" fontId="120" fillId="0" borderId="123" xfId="0" applyNumberFormat="1" applyFont="1" applyFill="1" applyBorder="1" applyAlignment="1">
      <alignment horizontal="left" vertical="center" wrapText="1" indent="1" readingOrder="1"/>
    </xf>
    <xf numFmtId="0" fontId="120" fillId="0" borderId="124" xfId="0" applyNumberFormat="1" applyFont="1" applyFill="1" applyBorder="1" applyAlignment="1">
      <alignment vertical="center" wrapText="1" readingOrder="1"/>
    </xf>
    <xf numFmtId="0" fontId="121" fillId="0" borderId="115" xfId="0" applyNumberFormat="1" applyFont="1" applyFill="1" applyBorder="1" applyAlignment="1">
      <alignment vertical="center" wrapText="1" readingOrder="1"/>
    </xf>
    <xf numFmtId="0" fontId="110" fillId="0" borderId="116" xfId="0" applyFont="1" applyFill="1" applyBorder="1" applyAlignment="1">
      <alignment horizontal="center" vertical="center" wrapText="1"/>
    </xf>
    <xf numFmtId="0" fontId="0" fillId="0" borderId="7" xfId="0" applyBorder="1"/>
    <xf numFmtId="0" fontId="110" fillId="0" borderId="107" xfId="0" applyFont="1" applyFill="1" applyBorder="1" applyAlignment="1">
      <alignment horizontal="center" vertical="center" wrapText="1"/>
    </xf>
    <xf numFmtId="0" fontId="0" fillId="0" borderId="115" xfId="0" applyBorder="1" applyAlignment="1">
      <alignment horizontal="left" indent="3"/>
    </xf>
    <xf numFmtId="0" fontId="84" fillId="0" borderId="115" xfId="0" applyFont="1" applyBorder="1"/>
    <xf numFmtId="0" fontId="123" fillId="0" borderId="115" xfId="0" applyFont="1" applyBorder="1"/>
    <xf numFmtId="0" fontId="123" fillId="0" borderId="115" xfId="0" applyFont="1" applyFill="1" applyBorder="1"/>
    <xf numFmtId="0" fontId="124" fillId="0" borderId="115" xfId="17" applyFont="1" applyBorder="1" applyAlignment="1" applyProtection="1"/>
    <xf numFmtId="14" fontId="2" fillId="0" borderId="0" xfId="0" applyNumberFormat="1" applyFont="1" applyAlignment="1">
      <alignment horizontal="left"/>
    </xf>
    <xf numFmtId="14" fontId="84" fillId="0" borderId="0" xfId="0" applyNumberFormat="1" applyFont="1" applyAlignment="1">
      <alignment horizontal="left"/>
    </xf>
    <xf numFmtId="14" fontId="84" fillId="0" borderId="0" xfId="0" applyNumberFormat="1" applyFont="1" applyFill="1" applyAlignment="1">
      <alignment horizontal="left"/>
    </xf>
    <xf numFmtId="0" fontId="5" fillId="0" borderId="115" xfId="0" applyFont="1" applyFill="1" applyBorder="1" applyAlignment="1">
      <alignment wrapText="1"/>
    </xf>
    <xf numFmtId="0" fontId="2" fillId="0" borderId="115" xfId="0" applyFont="1" applyBorder="1" applyAlignment="1">
      <alignment wrapText="1"/>
    </xf>
    <xf numFmtId="0" fontId="2" fillId="0" borderId="117" xfId="0" applyFont="1" applyBorder="1" applyAlignment="1">
      <alignment wrapText="1"/>
    </xf>
    <xf numFmtId="0" fontId="2" fillId="0" borderId="90" xfId="0" applyFont="1" applyBorder="1" applyAlignment="1">
      <alignment vertical="center"/>
    </xf>
    <xf numFmtId="0" fontId="5" fillId="0" borderId="115" xfId="0" applyFont="1" applyBorder="1" applyAlignment="1">
      <alignment wrapText="1"/>
    </xf>
    <xf numFmtId="0" fontId="5" fillId="0" borderId="116" xfId="0" applyFont="1" applyBorder="1" applyAlignment="1">
      <alignment wrapText="1"/>
    </xf>
    <xf numFmtId="0" fontId="5" fillId="0" borderId="117" xfId="0" applyFont="1" applyBorder="1" applyAlignment="1">
      <alignment wrapText="1"/>
    </xf>
    <xf numFmtId="0" fontId="5" fillId="0" borderId="107" xfId="0" applyFont="1" applyBorder="1" applyAlignment="1">
      <alignment wrapText="1"/>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67" fontId="125" fillId="0" borderId="115" xfId="0" applyNumberFormat="1" applyFont="1" applyBorder="1" applyAlignment="1">
      <alignment horizontal="center" vertical="center"/>
    </xf>
    <xf numFmtId="167" fontId="125" fillId="0" borderId="86" xfId="0" applyNumberFormat="1" applyFont="1" applyBorder="1" applyAlignment="1">
      <alignment horizontal="center" vertical="center"/>
    </xf>
    <xf numFmtId="167" fontId="126" fillId="0" borderId="115" xfId="0" applyNumberFormat="1" applyFont="1" applyBorder="1" applyAlignment="1">
      <alignment horizontal="center" vertical="center"/>
    </xf>
    <xf numFmtId="164" fontId="3" fillId="0" borderId="86" xfId="7" applyNumberFormat="1" applyFont="1" applyFill="1" applyBorder="1" applyAlignment="1">
      <alignment horizontal="right" vertical="center" wrapText="1"/>
    </xf>
    <xf numFmtId="164" fontId="3" fillId="0" borderId="26" xfId="7" applyNumberFormat="1" applyFont="1" applyFill="1" applyBorder="1" applyAlignment="1">
      <alignment horizontal="right" vertical="center" wrapText="1"/>
    </xf>
    <xf numFmtId="164" fontId="84" fillId="0" borderId="3" xfId="7" applyNumberFormat="1" applyFont="1" applyBorder="1" applyAlignment="1"/>
    <xf numFmtId="164" fontId="84" fillId="0" borderId="23" xfId="7" applyNumberFormat="1" applyFont="1" applyBorder="1" applyAlignment="1"/>
    <xf numFmtId="10" fontId="103" fillId="0" borderId="100" xfId="20962" applyNumberFormat="1" applyFont="1" applyFill="1" applyBorder="1" applyAlignment="1" applyProtection="1">
      <alignment horizontal="right" vertical="center"/>
      <protection locked="0"/>
    </xf>
    <xf numFmtId="164" fontId="110" fillId="0" borderId="115" xfId="7" applyNumberFormat="1" applyFont="1" applyFill="1" applyBorder="1"/>
    <xf numFmtId="164" fontId="113" fillId="0" borderId="115" xfId="7" applyNumberFormat="1" applyFont="1" applyFill="1" applyBorder="1"/>
    <xf numFmtId="164" fontId="109" fillId="0" borderId="115" xfId="7" applyNumberFormat="1" applyFont="1" applyFill="1" applyBorder="1"/>
    <xf numFmtId="164" fontId="127" fillId="0" borderId="115" xfId="7" applyNumberFormat="1" applyFont="1" applyFill="1" applyBorder="1"/>
    <xf numFmtId="0" fontId="84" fillId="0" borderId="115" xfId="0" applyFont="1" applyBorder="1" applyAlignment="1">
      <alignment horizontal="center" vertical="center" wrapText="1"/>
    </xf>
    <xf numFmtId="0" fontId="2" fillId="3" borderId="115" xfId="11" applyFont="1" applyFill="1" applyBorder="1" applyAlignment="1">
      <alignment horizontal="left" vertical="center" wrapText="1"/>
    </xf>
    <xf numFmtId="164" fontId="84" fillId="0" borderId="115" xfId="7" applyNumberFormat="1" applyFont="1" applyBorder="1" applyAlignment="1"/>
    <xf numFmtId="167" fontId="84" fillId="0" borderId="86" xfId="0" applyNumberFormat="1" applyFont="1" applyBorder="1" applyAlignment="1"/>
    <xf numFmtId="167" fontId="84" fillId="36" borderId="26" xfId="0" applyNumberFormat="1" applyFont="1" applyFill="1" applyBorder="1"/>
    <xf numFmtId="164" fontId="3" fillId="0" borderId="115" xfId="7" applyNumberFormat="1" applyFont="1" applyBorder="1"/>
    <xf numFmtId="164" fontId="3" fillId="0" borderId="115" xfId="7" applyNumberFormat="1" applyFont="1" applyFill="1" applyBorder="1"/>
    <xf numFmtId="3" fontId="128" fillId="0" borderId="115" xfId="0" applyNumberFormat="1" applyFont="1" applyBorder="1"/>
    <xf numFmtId="3" fontId="129" fillId="0" borderId="115" xfId="0" applyNumberFormat="1" applyFont="1" applyBorder="1"/>
    <xf numFmtId="3" fontId="128" fillId="0" borderId="115" xfId="0" applyNumberFormat="1" applyFont="1" applyBorder="1" applyAlignment="1">
      <alignment horizontal="left" indent="1"/>
    </xf>
    <xf numFmtId="3" fontId="128" fillId="80" borderId="115" xfId="0" applyNumberFormat="1" applyFont="1" applyFill="1" applyBorder="1"/>
    <xf numFmtId="3" fontId="130" fillId="0" borderId="115" xfId="0" applyNumberFormat="1" applyFont="1" applyFill="1" applyBorder="1" applyAlignment="1">
      <alignment horizontal="left" vertical="center" wrapText="1"/>
    </xf>
    <xf numFmtId="3" fontId="128" fillId="0" borderId="115" xfId="0" applyNumberFormat="1" applyFont="1" applyBorder="1" applyAlignment="1">
      <alignment horizontal="center" vertical="center" wrapText="1"/>
    </xf>
    <xf numFmtId="3" fontId="128" fillId="0" borderId="115" xfId="0" applyNumberFormat="1" applyFont="1" applyBorder="1" applyAlignment="1">
      <alignment horizontal="center" vertical="center"/>
    </xf>
    <xf numFmtId="3" fontId="127" fillId="0" borderId="115" xfId="0" applyNumberFormat="1" applyFont="1" applyFill="1" applyBorder="1" applyAlignment="1">
      <alignment horizontal="left" vertical="center" wrapText="1"/>
    </xf>
    <xf numFmtId="3" fontId="130" fillId="0" borderId="115" xfId="20965" applyNumberFormat="1" applyFont="1" applyFill="1" applyBorder="1"/>
    <xf numFmtId="3" fontId="127" fillId="0" borderId="115" xfId="20965" applyNumberFormat="1" applyFont="1" applyFill="1" applyBorder="1"/>
    <xf numFmtId="3" fontId="129" fillId="0" borderId="7" xfId="0" applyNumberFormat="1" applyFont="1" applyBorder="1"/>
    <xf numFmtId="3" fontId="128" fillId="0" borderId="115" xfId="0" applyNumberFormat="1" applyFont="1" applyBorder="1" applyAlignment="1">
      <alignment horizontal="left" indent="2"/>
    </xf>
    <xf numFmtId="3" fontId="128" fillId="0" borderId="115" xfId="0" applyNumberFormat="1" applyFont="1" applyFill="1" applyBorder="1" applyAlignment="1">
      <alignment horizontal="left" indent="3"/>
    </xf>
    <xf numFmtId="3" fontId="128" fillId="0" borderId="115" xfId="0" applyNumberFormat="1" applyFont="1" applyFill="1" applyBorder="1" applyAlignment="1">
      <alignment horizontal="left" indent="1"/>
    </xf>
    <xf numFmtId="3" fontId="128" fillId="81" borderId="115" xfId="0" applyNumberFormat="1" applyFont="1" applyFill="1" applyBorder="1"/>
    <xf numFmtId="3" fontId="128" fillId="0" borderId="115" xfId="0" applyNumberFormat="1" applyFont="1" applyFill="1" applyBorder="1" applyAlignment="1">
      <alignment horizontal="left" vertical="top" wrapText="1" indent="2"/>
    </xf>
    <xf numFmtId="3" fontId="128" fillId="0" borderId="115" xfId="0" applyNumberFormat="1" applyFont="1" applyFill="1" applyBorder="1"/>
    <xf numFmtId="3" fontId="128" fillId="0" borderId="115" xfId="0" applyNumberFormat="1" applyFont="1" applyFill="1" applyBorder="1" applyAlignment="1">
      <alignment horizontal="left" wrapText="1" indent="3"/>
    </xf>
    <xf numFmtId="3" fontId="128" fillId="0" borderId="115" xfId="0" applyNumberFormat="1" applyFont="1" applyFill="1" applyBorder="1" applyAlignment="1">
      <alignment horizontal="left" wrapText="1" indent="2"/>
    </xf>
    <xf numFmtId="3" fontId="128" fillId="0" borderId="115" xfId="0" applyNumberFormat="1" applyFont="1" applyFill="1" applyBorder="1" applyAlignment="1">
      <alignment horizontal="left" wrapText="1" indent="1"/>
    </xf>
    <xf numFmtId="3" fontId="128" fillId="0" borderId="116" xfId="0" applyNumberFormat="1" applyFont="1" applyBorder="1"/>
    <xf numFmtId="165" fontId="128" fillId="0" borderId="115" xfId="20962" applyNumberFormat="1" applyFont="1" applyBorder="1"/>
    <xf numFmtId="195" fontId="128" fillId="0" borderId="115" xfId="0" applyNumberFormat="1" applyFont="1" applyBorder="1"/>
    <xf numFmtId="195" fontId="128" fillId="0" borderId="116" xfId="0" applyNumberFormat="1" applyFont="1" applyBorder="1"/>
    <xf numFmtId="195" fontId="129" fillId="0" borderId="115" xfId="0" applyNumberFormat="1" applyFont="1" applyBorder="1"/>
    <xf numFmtId="3" fontId="113" fillId="0" borderId="115" xfId="0" applyNumberFormat="1" applyFont="1" applyFill="1" applyBorder="1"/>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86" xfId="11" applyFont="1" applyFill="1" applyBorder="1" applyAlignment="1">
      <alignment horizontal="center" vertical="center" wrapText="1"/>
    </xf>
    <xf numFmtId="0" fontId="92" fillId="3" borderId="21" xfId="11" applyFont="1" applyFill="1" applyBorder="1" applyAlignment="1">
      <alignment horizontal="left" vertical="center"/>
    </xf>
    <xf numFmtId="0" fontId="90" fillId="3" borderId="115" xfId="11" applyFont="1" applyFill="1" applyBorder="1" applyAlignment="1">
      <alignment wrapText="1"/>
    </xf>
    <xf numFmtId="193" fontId="2" fillId="36" borderId="115" xfId="5" applyNumberFormat="1" applyFont="1" applyFill="1" applyBorder="1" applyProtection="1">
      <protection locked="0"/>
    </xf>
    <xf numFmtId="193" fontId="2" fillId="36" borderId="115" xfId="1" applyNumberFormat="1" applyFont="1" applyFill="1" applyBorder="1" applyProtection="1">
      <protection locked="0"/>
    </xf>
    <xf numFmtId="193" fontId="2" fillId="3" borderId="115" xfId="5" applyNumberFormat="1" applyFont="1" applyFill="1" applyBorder="1" applyProtection="1">
      <protection locked="0"/>
    </xf>
    <xf numFmtId="3" fontId="2" fillId="36" borderId="86" xfId="5" applyNumberFormat="1" applyFont="1" applyFill="1" applyBorder="1" applyProtection="1">
      <protection locked="0"/>
    </xf>
    <xf numFmtId="0" fontId="92" fillId="3" borderId="115" xfId="11" applyFont="1" applyFill="1" applyBorder="1" applyAlignment="1">
      <alignment horizontal="left" vertical="center" wrapText="1"/>
    </xf>
    <xf numFmtId="164" fontId="2" fillId="3" borderId="115" xfId="7" applyNumberFormat="1" applyFont="1" applyFill="1" applyBorder="1" applyProtection="1">
      <protection locked="0"/>
    </xf>
    <xf numFmtId="165" fontId="2" fillId="3" borderId="115" xfId="8" applyNumberFormat="1" applyFont="1" applyFill="1" applyBorder="1" applyAlignment="1" applyProtection="1">
      <alignment horizontal="right" wrapText="1"/>
      <protection locked="0"/>
    </xf>
    <xf numFmtId="0" fontId="92" fillId="0" borderId="115" xfId="11" applyFont="1" applyFill="1" applyBorder="1" applyAlignment="1">
      <alignment horizontal="left" vertical="center" wrapText="1"/>
    </xf>
    <xf numFmtId="165" fontId="2" fillId="4" borderId="115" xfId="8" applyNumberFormat="1" applyFont="1" applyFill="1" applyBorder="1" applyAlignment="1" applyProtection="1">
      <alignment horizontal="right" wrapText="1"/>
      <protection locked="0"/>
    </xf>
    <xf numFmtId="0" fontId="90" fillId="0" borderId="115" xfId="11" applyFont="1" applyFill="1" applyBorder="1" applyAlignment="1">
      <alignment wrapText="1"/>
    </xf>
    <xf numFmtId="193" fontId="2" fillId="0" borderId="115" xfId="1" applyNumberFormat="1" applyFont="1" applyFill="1" applyBorder="1" applyProtection="1">
      <protection locked="0"/>
    </xf>
    <xf numFmtId="0" fontId="92" fillId="3" borderId="24" xfId="9" applyFont="1" applyFill="1" applyBorder="1" applyAlignment="1" applyProtection="1">
      <alignment horizontal="left" vertical="center"/>
      <protection locked="0"/>
    </xf>
    <xf numFmtId="0" fontId="90" fillId="3" borderId="25" xfId="20961" applyFont="1" applyFill="1" applyBorder="1" applyAlignment="1" applyProtection="1"/>
    <xf numFmtId="0" fontId="3" fillId="0" borderId="115" xfId="0" applyFont="1" applyFill="1" applyBorder="1" applyAlignment="1">
      <alignment horizontal="center" vertical="center" wrapText="1"/>
    </xf>
    <xf numFmtId="164" fontId="3" fillId="0" borderId="117" xfId="7" applyNumberFormat="1" applyFont="1" applyBorder="1"/>
    <xf numFmtId="9" fontId="3" fillId="0" borderId="86" xfId="20962" applyFont="1" applyBorder="1"/>
    <xf numFmtId="9" fontId="3" fillId="0" borderId="86" xfId="20962" applyFont="1" applyBorder="1" applyAlignment="1">
      <alignment horizontal="right"/>
    </xf>
    <xf numFmtId="0" fontId="5" fillId="0" borderId="0" xfId="11" applyFont="1" applyFill="1" applyBorder="1" applyProtection="1"/>
    <xf numFmtId="0" fontId="5" fillId="0" borderId="0" xfId="0" applyFont="1"/>
    <xf numFmtId="0" fontId="125" fillId="0" borderId="0" xfId="0" applyFont="1"/>
    <xf numFmtId="14" fontId="5" fillId="0" borderId="0" xfId="0" applyNumberFormat="1" applyFont="1" applyAlignment="1">
      <alignment horizontal="left"/>
    </xf>
    <xf numFmtId="0" fontId="125" fillId="0" borderId="0" xfId="0" applyFont="1" applyBorder="1"/>
    <xf numFmtId="0" fontId="5" fillId="0" borderId="0" xfId="0" applyFont="1" applyFill="1" applyBorder="1"/>
    <xf numFmtId="0" fontId="131" fillId="0" borderId="0" xfId="0" applyFont="1" applyAlignment="1">
      <alignment horizontal="center"/>
    </xf>
    <xf numFmtId="0" fontId="5" fillId="0" borderId="0" xfId="0" applyFont="1" applyFill="1" applyBorder="1" applyProtection="1"/>
    <xf numFmtId="0" fontId="5" fillId="0" borderId="18" xfId="0" applyFont="1" applyFill="1" applyBorder="1" applyAlignment="1">
      <alignment horizontal="left" vertical="center" indent="1"/>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indent="1"/>
    </xf>
    <xf numFmtId="0" fontId="5" fillId="0" borderId="3" xfId="0" applyFont="1" applyFill="1" applyBorder="1" applyAlignment="1">
      <alignment horizontal="left" vertical="center"/>
    </xf>
    <xf numFmtId="0" fontId="5" fillId="0" borderId="21" xfId="0" applyFont="1" applyFill="1" applyBorder="1" applyAlignment="1">
      <alignment horizontal="left" indent="1"/>
    </xf>
    <xf numFmtId="0" fontId="5" fillId="0" borderId="3" xfId="0" applyFont="1" applyFill="1" applyBorder="1" applyAlignment="1">
      <alignment horizontal="left" wrapText="1" indent="1"/>
    </xf>
    <xf numFmtId="0" fontId="5" fillId="0" borderId="3" xfId="0" applyFont="1" applyFill="1" applyBorder="1" applyAlignment="1">
      <alignment horizontal="left" wrapText="1" indent="2"/>
    </xf>
    <xf numFmtId="0" fontId="131" fillId="0" borderId="3" xfId="0" applyFont="1" applyFill="1" applyBorder="1" applyAlignment="1"/>
    <xf numFmtId="0" fontId="131" fillId="0" borderId="3" xfId="0" applyFont="1" applyFill="1" applyBorder="1" applyAlignment="1">
      <alignment horizontal="left"/>
    </xf>
    <xf numFmtId="0" fontId="131" fillId="0" borderId="3" xfId="0" applyFont="1" applyFill="1" applyBorder="1" applyAlignment="1">
      <alignment horizontal="center"/>
    </xf>
    <xf numFmtId="0" fontId="5" fillId="0" borderId="3" xfId="0" applyFont="1" applyFill="1" applyBorder="1" applyAlignment="1">
      <alignment horizontal="left" indent="1"/>
    </xf>
    <xf numFmtId="0" fontId="125" fillId="0" borderId="0" xfId="0" applyFont="1" applyAlignment="1">
      <alignment horizontal="left" indent="1"/>
    </xf>
    <xf numFmtId="0" fontId="131" fillId="0" borderId="3" xfId="0" applyFont="1" applyFill="1" applyBorder="1" applyAlignment="1">
      <alignment horizontal="left" indent="1"/>
    </xf>
    <xf numFmtId="0" fontId="131" fillId="0" borderId="3" xfId="0" applyFont="1" applyFill="1" applyBorder="1" applyAlignment="1">
      <alignment horizontal="left" vertical="center" wrapText="1"/>
    </xf>
    <xf numFmtId="0" fontId="5" fillId="0" borderId="24" xfId="0" applyFont="1" applyFill="1" applyBorder="1" applyAlignment="1">
      <alignment horizontal="left" vertical="center" indent="1"/>
    </xf>
    <xf numFmtId="0" fontId="131" fillId="0" borderId="25" xfId="0" applyFont="1" applyFill="1" applyBorder="1" applyAlignment="1"/>
    <xf numFmtId="0" fontId="133" fillId="0" borderId="0" xfId="0" applyFont="1"/>
    <xf numFmtId="0" fontId="134" fillId="0" borderId="0" xfId="0" applyFont="1"/>
    <xf numFmtId="0" fontId="135" fillId="0" borderId="0" xfId="0" applyFont="1"/>
    <xf numFmtId="14" fontId="134" fillId="0" borderId="0" xfId="0" applyNumberFormat="1" applyFont="1"/>
    <xf numFmtId="0" fontId="135" fillId="0" borderId="0" xfId="0" applyFont="1" applyBorder="1"/>
    <xf numFmtId="0" fontId="134" fillId="0" borderId="0" xfId="0" applyFont="1" applyBorder="1"/>
    <xf numFmtId="0" fontId="134" fillId="0" borderId="0" xfId="0" applyFont="1" applyFill="1" applyBorder="1" applyProtection="1"/>
    <xf numFmtId="10" fontId="134" fillId="0" borderId="0" xfId="6" applyNumberFormat="1" applyFont="1" applyFill="1" applyBorder="1" applyProtection="1">
      <protection locked="0"/>
    </xf>
    <xf numFmtId="0" fontId="134" fillId="0" borderId="0" xfId="0" applyFont="1" applyFill="1" applyBorder="1" applyProtection="1">
      <protection locked="0"/>
    </xf>
    <xf numFmtId="0" fontId="136" fillId="0" borderId="0" xfId="0" applyFont="1" applyFill="1" applyBorder="1" applyAlignment="1" applyProtection="1">
      <alignment horizontal="right"/>
      <protection locked="0"/>
    </xf>
    <xf numFmtId="0" fontId="134" fillId="0" borderId="3" xfId="0" applyFont="1" applyFill="1" applyBorder="1" applyAlignment="1">
      <alignment horizontal="center" vertical="center" wrapText="1"/>
    </xf>
    <xf numFmtId="0" fontId="134" fillId="0" borderId="22" xfId="0" applyFont="1" applyFill="1" applyBorder="1" applyAlignment="1">
      <alignment horizontal="center" vertical="center" wrapText="1"/>
    </xf>
    <xf numFmtId="38" fontId="134" fillId="0" borderId="115" xfId="0" applyNumberFormat="1" applyFont="1" applyFill="1" applyBorder="1" applyAlignment="1" applyProtection="1">
      <alignment horizontal="right"/>
      <protection locked="0"/>
    </xf>
    <xf numFmtId="38" fontId="134" fillId="0" borderId="86" xfId="0" applyNumberFormat="1" applyFont="1" applyFill="1" applyBorder="1" applyAlignment="1" applyProtection="1">
      <alignment horizontal="right"/>
      <protection locked="0"/>
    </xf>
    <xf numFmtId="193" fontId="134" fillId="0" borderId="115" xfId="0" applyNumberFormat="1" applyFont="1" applyFill="1" applyBorder="1" applyAlignment="1" applyProtection="1">
      <alignment horizontal="right"/>
      <protection locked="0"/>
    </xf>
    <xf numFmtId="193" fontId="134" fillId="36" borderId="115" xfId="7" applyNumberFormat="1" applyFont="1" applyFill="1" applyBorder="1" applyAlignment="1" applyProtection="1">
      <alignment horizontal="right"/>
    </xf>
    <xf numFmtId="193" fontId="134" fillId="36" borderId="86" xfId="7" applyNumberFormat="1" applyFont="1" applyFill="1" applyBorder="1" applyAlignment="1" applyProtection="1">
      <alignment horizontal="right"/>
    </xf>
    <xf numFmtId="193" fontId="134" fillId="36" borderId="115" xfId="0" applyNumberFormat="1" applyFont="1" applyFill="1" applyBorder="1" applyAlignment="1">
      <alignment horizontal="right"/>
    </xf>
    <xf numFmtId="193" fontId="134" fillId="0" borderId="115" xfId="7" applyNumberFormat="1" applyFont="1" applyFill="1" applyBorder="1" applyAlignment="1" applyProtection="1">
      <alignment horizontal="right"/>
    </xf>
    <xf numFmtId="193" fontId="134" fillId="0" borderId="86" xfId="7" applyNumberFormat="1" applyFont="1" applyFill="1" applyBorder="1" applyAlignment="1" applyProtection="1">
      <alignment horizontal="right"/>
    </xf>
    <xf numFmtId="193" fontId="137" fillId="0" borderId="115" xfId="0" applyNumberFormat="1" applyFont="1" applyFill="1" applyBorder="1" applyAlignment="1">
      <alignment horizontal="center"/>
    </xf>
    <xf numFmtId="193" fontId="137" fillId="0" borderId="86" xfId="0" applyNumberFormat="1" applyFont="1" applyFill="1" applyBorder="1" applyAlignment="1">
      <alignment horizontal="center"/>
    </xf>
    <xf numFmtId="193" fontId="134" fillId="36" borderId="115" xfId="0" applyNumberFormat="1" applyFont="1" applyFill="1" applyBorder="1" applyAlignment="1" applyProtection="1">
      <alignment horizontal="right"/>
    </xf>
    <xf numFmtId="193" fontId="134" fillId="0" borderId="86" xfId="0" applyNumberFormat="1" applyFont="1" applyFill="1" applyBorder="1" applyAlignment="1" applyProtection="1">
      <alignment horizontal="right"/>
      <protection locked="0"/>
    </xf>
    <xf numFmtId="193" fontId="134" fillId="36" borderId="115" xfId="7" applyNumberFormat="1" applyFont="1" applyFill="1" applyBorder="1" applyAlignment="1" applyProtection="1"/>
    <xf numFmtId="193" fontId="134" fillId="0" borderId="115" xfId="0" applyNumberFormat="1" applyFont="1" applyFill="1" applyBorder="1" applyAlignment="1" applyProtection="1">
      <protection locked="0"/>
    </xf>
    <xf numFmtId="193" fontId="134" fillId="36" borderId="86" xfId="7" applyNumberFormat="1" applyFont="1" applyFill="1" applyBorder="1" applyAlignment="1" applyProtection="1"/>
    <xf numFmtId="193" fontId="134" fillId="0" borderId="115" xfId="0" applyNumberFormat="1" applyFont="1" applyFill="1" applyBorder="1" applyAlignment="1" applyProtection="1">
      <alignment horizontal="right" vertical="center"/>
      <protection locked="0"/>
    </xf>
    <xf numFmtId="193" fontId="134" fillId="36" borderId="25" xfId="0" applyNumberFormat="1" applyFont="1" applyFill="1" applyBorder="1" applyAlignment="1">
      <alignment horizontal="right"/>
    </xf>
    <xf numFmtId="193" fontId="134" fillId="36" borderId="25" xfId="7" applyNumberFormat="1" applyFont="1" applyFill="1" applyBorder="1" applyAlignment="1" applyProtection="1">
      <alignment horizontal="right"/>
    </xf>
    <xf numFmtId="193" fontId="134" fillId="36" borderId="26" xfId="7" applyNumberFormat="1" applyFont="1" applyFill="1" applyBorder="1" applyAlignment="1" applyProtection="1">
      <alignment horizontal="right"/>
    </xf>
    <xf numFmtId="14" fontId="125" fillId="0" borderId="0" xfId="0" applyNumberFormat="1" applyFont="1" applyAlignment="1">
      <alignment horizontal="left"/>
    </xf>
    <xf numFmtId="0" fontId="131" fillId="0" borderId="0" xfId="0" applyFont="1" applyFill="1" applyBorder="1" applyAlignment="1" applyProtection="1">
      <alignment horizontal="center" vertical="center"/>
    </xf>
    <xf numFmtId="0" fontId="131" fillId="0" borderId="18" xfId="0" applyFont="1" applyFill="1" applyBorder="1" applyAlignment="1" applyProtection="1">
      <alignment horizontal="center" vertical="center"/>
    </xf>
    <xf numFmtId="0" fontId="5" fillId="0" borderId="19" xfId="0" applyFont="1" applyFill="1" applyBorder="1" applyProtection="1"/>
    <xf numFmtId="0" fontId="5" fillId="0" borderId="21" xfId="0" applyFont="1" applyFill="1" applyBorder="1" applyAlignment="1" applyProtection="1">
      <alignment horizontal="left" indent="1"/>
    </xf>
    <xf numFmtId="0" fontId="131" fillId="0" borderId="8" xfId="0" applyFont="1" applyFill="1" applyBorder="1" applyAlignment="1" applyProtection="1">
      <alignment horizontal="center"/>
    </xf>
    <xf numFmtId="0" fontId="5" fillId="0" borderId="8" xfId="0" applyFont="1" applyFill="1" applyBorder="1" applyAlignment="1" applyProtection="1">
      <alignment horizontal="left"/>
    </xf>
    <xf numFmtId="0" fontId="5" fillId="0" borderId="8" xfId="0" applyFont="1" applyFill="1" applyBorder="1" applyAlignment="1" applyProtection="1">
      <alignment horizontal="left" indent="2"/>
    </xf>
    <xf numFmtId="0" fontId="131" fillId="0" borderId="8" xfId="0" applyFont="1" applyFill="1" applyBorder="1" applyAlignment="1" applyProtection="1"/>
    <xf numFmtId="0" fontId="5" fillId="0" borderId="8" xfId="0" applyFont="1" applyFill="1" applyBorder="1" applyAlignment="1" applyProtection="1">
      <alignment horizontal="left" indent="1"/>
    </xf>
    <xf numFmtId="0" fontId="131" fillId="0" borderId="8" xfId="0" applyFont="1" applyFill="1" applyBorder="1" applyAlignment="1" applyProtection="1">
      <alignment horizontal="left"/>
    </xf>
    <xf numFmtId="0" fontId="5" fillId="0" borderId="24" xfId="0" applyFont="1" applyFill="1" applyBorder="1" applyAlignment="1" applyProtection="1">
      <alignment horizontal="left" indent="1"/>
    </xf>
    <xf numFmtId="0" fontId="131" fillId="0" borderId="75" xfId="0" applyFont="1" applyFill="1" applyBorder="1" applyAlignment="1" applyProtection="1"/>
    <xf numFmtId="0" fontId="126" fillId="0" borderId="0" xfId="0" applyFont="1" applyAlignment="1">
      <alignment vertical="center"/>
    </xf>
    <xf numFmtId="0" fontId="136" fillId="0" borderId="0" xfId="0" applyFont="1" applyFill="1" applyBorder="1" applyProtection="1">
      <protection locked="0"/>
    </xf>
    <xf numFmtId="0" fontId="134" fillId="0" borderId="3" xfId="0" applyFont="1" applyFill="1" applyBorder="1" applyAlignment="1" applyProtection="1">
      <alignment horizontal="center" vertical="center" wrapText="1"/>
    </xf>
    <xf numFmtId="0" fontId="134" fillId="0" borderId="22" xfId="0" applyFont="1" applyFill="1" applyBorder="1" applyAlignment="1" applyProtection="1">
      <alignment horizontal="center" vertical="center" wrapText="1"/>
    </xf>
    <xf numFmtId="193" fontId="134" fillId="0" borderId="119" xfId="0" applyNumberFormat="1" applyFont="1" applyFill="1" applyBorder="1" applyAlignment="1" applyProtection="1">
      <alignment horizontal="right"/>
    </xf>
    <xf numFmtId="193" fontId="134" fillId="0" borderId="115" xfId="0" applyNumberFormat="1" applyFont="1" applyFill="1" applyBorder="1" applyAlignment="1" applyProtection="1">
      <alignment horizontal="right"/>
    </xf>
    <xf numFmtId="193" fontId="134" fillId="36" borderId="86" xfId="0" applyNumberFormat="1" applyFont="1" applyFill="1" applyBorder="1" applyAlignment="1" applyProtection="1">
      <alignment horizontal="right"/>
    </xf>
    <xf numFmtId="193" fontId="134" fillId="0" borderId="115" xfId="7" applyNumberFormat="1" applyFont="1" applyFill="1" applyBorder="1" applyAlignment="1" applyProtection="1">
      <alignment horizontal="right"/>
      <protection locked="0"/>
    </xf>
    <xf numFmtId="193" fontId="134" fillId="0" borderId="119" xfId="0" applyNumberFormat="1" applyFont="1" applyFill="1" applyBorder="1" applyAlignment="1" applyProtection="1">
      <alignment horizontal="right"/>
      <protection locked="0"/>
    </xf>
    <xf numFmtId="193" fontId="134" fillId="0" borderId="86" xfId="0" applyNumberFormat="1" applyFont="1" applyFill="1" applyBorder="1" applyAlignment="1" applyProtection="1">
      <alignment horizontal="right"/>
    </xf>
    <xf numFmtId="193" fontId="134" fillId="36" borderId="26" xfId="0" applyNumberFormat="1" applyFont="1" applyFill="1" applyBorder="1" applyAlignment="1" applyProtection="1">
      <alignment horizontal="right"/>
    </xf>
    <xf numFmtId="0" fontId="138" fillId="0" borderId="0" xfId="0" applyFont="1"/>
    <xf numFmtId="0" fontId="138" fillId="0" borderId="0" xfId="0" applyFont="1" applyBorder="1"/>
    <xf numFmtId="0" fontId="139" fillId="0" borderId="0" xfId="0" applyFont="1" applyAlignment="1">
      <alignment horizontal="center"/>
    </xf>
    <xf numFmtId="0" fontId="125" fillId="0" borderId="18" xfId="0" applyFont="1" applyBorder="1" applyAlignment="1">
      <alignment horizontal="center" vertical="center" wrapText="1"/>
    </xf>
    <xf numFmtId="0" fontId="125" fillId="0" borderId="19" xfId="0" applyFont="1" applyFill="1" applyBorder="1" applyAlignment="1">
      <alignment horizontal="left" vertical="center" wrapText="1" indent="2"/>
    </xf>
    <xf numFmtId="0" fontId="125" fillId="0" borderId="21" xfId="0" applyFont="1" applyBorder="1" applyAlignment="1">
      <alignment horizontal="center" vertical="center" wrapText="1"/>
    </xf>
    <xf numFmtId="0" fontId="125" fillId="0" borderId="85" xfId="0" applyFont="1" applyBorder="1" applyAlignment="1">
      <alignment vertical="center" wrapText="1"/>
    </xf>
    <xf numFmtId="14" fontId="5" fillId="3" borderId="85" xfId="8" quotePrefix="1" applyNumberFormat="1" applyFont="1" applyFill="1" applyBorder="1" applyAlignment="1" applyProtection="1">
      <alignment horizontal="left"/>
      <protection locked="0"/>
    </xf>
    <xf numFmtId="0" fontId="125" fillId="0" borderId="24" xfId="0" applyFont="1" applyBorder="1" applyAlignment="1">
      <alignment horizontal="center" vertical="center" wrapText="1"/>
    </xf>
    <xf numFmtId="0" fontId="139" fillId="0" borderId="25" xfId="0" applyFont="1" applyBorder="1" applyAlignment="1">
      <alignment vertical="center" wrapText="1"/>
    </xf>
    <xf numFmtId="0" fontId="125" fillId="0" borderId="0" xfId="0" applyFont="1" applyAlignment="1">
      <alignment wrapText="1"/>
    </xf>
    <xf numFmtId="0" fontId="125" fillId="0" borderId="0" xfId="0" applyFont="1" applyFill="1" applyBorder="1" applyAlignment="1">
      <alignment wrapText="1"/>
    </xf>
    <xf numFmtId="0" fontId="136" fillId="0" borderId="0" xfId="0" applyFont="1" applyFill="1" applyAlignment="1">
      <alignment horizontal="center"/>
    </xf>
    <xf numFmtId="0" fontId="134" fillId="0" borderId="19" xfId="0" applyNumberFormat="1" applyFont="1" applyFill="1" applyBorder="1" applyAlignment="1">
      <alignment horizontal="center" vertical="center" wrapText="1"/>
    </xf>
    <xf numFmtId="0" fontId="134" fillId="0" borderId="20" xfId="0" applyNumberFormat="1" applyFont="1" applyFill="1" applyBorder="1" applyAlignment="1">
      <alignment horizontal="center" vertical="center" wrapText="1"/>
    </xf>
    <xf numFmtId="3" fontId="135" fillId="36" borderId="115" xfId="0" applyNumberFormat="1" applyFont="1" applyFill="1" applyBorder="1" applyAlignment="1">
      <alignment vertical="center" wrapText="1"/>
    </xf>
    <xf numFmtId="3" fontId="135" fillId="36" borderId="117" xfId="0" applyNumberFormat="1" applyFont="1" applyFill="1" applyBorder="1" applyAlignment="1">
      <alignment vertical="center" wrapText="1"/>
    </xf>
    <xf numFmtId="3" fontId="135" fillId="36" borderId="88" xfId="0" applyNumberFormat="1" applyFont="1" applyFill="1" applyBorder="1" applyAlignment="1">
      <alignment vertical="center" wrapText="1"/>
    </xf>
    <xf numFmtId="3" fontId="135" fillId="0" borderId="115" xfId="0" applyNumberFormat="1" applyFont="1" applyBorder="1" applyAlignment="1">
      <alignment vertical="center" wrapText="1"/>
    </xf>
    <xf numFmtId="3" fontId="135" fillId="0" borderId="117" xfId="0" applyNumberFormat="1" applyFont="1" applyBorder="1" applyAlignment="1">
      <alignment vertical="center" wrapText="1"/>
    </xf>
    <xf numFmtId="3" fontId="135" fillId="0" borderId="88" xfId="0" applyNumberFormat="1" applyFont="1" applyBorder="1" applyAlignment="1">
      <alignment vertical="center" wrapText="1"/>
    </xf>
    <xf numFmtId="3" fontId="135" fillId="0" borderId="115" xfId="0" applyNumberFormat="1" applyFont="1" applyFill="1" applyBorder="1" applyAlignment="1">
      <alignment vertical="center" wrapText="1"/>
    </xf>
    <xf numFmtId="3" fontId="135" fillId="0" borderId="88" xfId="0" applyNumberFormat="1" applyFont="1" applyFill="1" applyBorder="1" applyAlignment="1">
      <alignment vertical="center" wrapText="1"/>
    </xf>
    <xf numFmtId="3" fontId="135" fillId="36" borderId="25" xfId="0" applyNumberFormat="1" applyFont="1" applyFill="1" applyBorder="1" applyAlignment="1">
      <alignment vertical="center" wrapText="1"/>
    </xf>
    <xf numFmtId="3" fontId="135" fillId="36" borderId="27" xfId="0" applyNumberFormat="1" applyFont="1" applyFill="1" applyBorder="1" applyAlignment="1">
      <alignment vertical="center" wrapText="1"/>
    </xf>
    <xf numFmtId="3" fontId="135" fillId="36" borderId="42" xfId="0" applyNumberFormat="1" applyFont="1" applyFill="1" applyBorder="1" applyAlignment="1">
      <alignment vertical="center" wrapText="1"/>
    </xf>
    <xf numFmtId="0" fontId="125" fillId="0" borderId="21" xfId="0" applyFont="1" applyFill="1" applyBorder="1" applyAlignment="1">
      <alignment horizontal="center" vertical="center"/>
    </xf>
    <xf numFmtId="0" fontId="131" fillId="0" borderId="3" xfId="0" applyFont="1" applyFill="1" applyBorder="1" applyAlignment="1" applyProtection="1">
      <alignment horizontal="left"/>
      <protection locked="0"/>
    </xf>
    <xf numFmtId="0" fontId="133" fillId="0" borderId="0" xfId="0" applyFont="1" applyFill="1"/>
    <xf numFmtId="0" fontId="5" fillId="0" borderId="3" xfId="0" applyFont="1" applyFill="1" applyBorder="1" applyAlignment="1" applyProtection="1">
      <alignment horizontal="left" indent="4"/>
      <protection locked="0"/>
    </xf>
    <xf numFmtId="0" fontId="131"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indent="4"/>
    </xf>
    <xf numFmtId="0" fontId="5" fillId="0" borderId="3" xfId="0" applyFont="1" applyFill="1" applyBorder="1" applyAlignment="1" applyProtection="1">
      <alignment horizontal="left" vertical="center" indent="11"/>
      <protection locked="0"/>
    </xf>
    <xf numFmtId="0" fontId="132" fillId="0" borderId="3" xfId="0" applyFont="1" applyFill="1" applyBorder="1" applyAlignment="1" applyProtection="1">
      <alignment horizontal="left" vertical="center" indent="17"/>
      <protection locked="0"/>
    </xf>
    <xf numFmtId="0" fontId="5" fillId="0" borderId="10" xfId="0" applyNumberFormat="1" applyFont="1" applyFill="1" applyBorder="1" applyAlignment="1">
      <alignment horizontal="left" vertical="center" wrapText="1"/>
    </xf>
    <xf numFmtId="0" fontId="125" fillId="0" borderId="24" xfId="0" applyFont="1" applyFill="1" applyBorder="1" applyAlignment="1">
      <alignment horizontal="center" vertical="center"/>
    </xf>
    <xf numFmtId="0" fontId="131" fillId="0" borderId="28" xfId="0" applyNumberFormat="1" applyFont="1" applyFill="1" applyBorder="1" applyAlignment="1">
      <alignment vertical="center" wrapText="1"/>
    </xf>
    <xf numFmtId="0" fontId="134" fillId="0" borderId="0" xfId="0" applyFont="1" applyFill="1" applyBorder="1" applyAlignment="1">
      <alignment horizontal="center"/>
    </xf>
    <xf numFmtId="0" fontId="134" fillId="0" borderId="0" xfId="0" applyFont="1" applyFill="1" applyAlignment="1">
      <alignment horizontal="center"/>
    </xf>
    <xf numFmtId="0" fontId="136" fillId="0" borderId="0" xfId="0" applyFont="1" applyFill="1" applyAlignment="1">
      <alignment horizontal="right"/>
    </xf>
    <xf numFmtId="164" fontId="134" fillId="36" borderId="115" xfId="7" applyNumberFormat="1" applyFont="1" applyFill="1" applyBorder="1" applyAlignment="1" applyProtection="1">
      <alignment horizontal="right"/>
    </xf>
    <xf numFmtId="164" fontId="134" fillId="36" borderId="86" xfId="7" applyNumberFormat="1" applyFont="1" applyFill="1" applyBorder="1" applyAlignment="1" applyProtection="1">
      <alignment horizontal="right"/>
    </xf>
    <xf numFmtId="164" fontId="134" fillId="0" borderId="115" xfId="7" applyNumberFormat="1" applyFont="1" applyFill="1" applyBorder="1" applyAlignment="1" applyProtection="1">
      <alignment horizontal="right"/>
    </xf>
    <xf numFmtId="164" fontId="134" fillId="36" borderId="25" xfId="7" applyNumberFormat="1" applyFont="1" applyFill="1" applyBorder="1" applyAlignment="1" applyProtection="1">
      <alignment horizontal="right"/>
    </xf>
    <xf numFmtId="164" fontId="134" fillId="36" borderId="26" xfId="7" applyNumberFormat="1" applyFont="1" applyFill="1" applyBorder="1" applyAlignment="1" applyProtection="1">
      <alignment horizontal="right"/>
    </xf>
    <xf numFmtId="0" fontId="140" fillId="0" borderId="0" xfId="0" applyFont="1"/>
    <xf numFmtId="0" fontId="103" fillId="0" borderId="0" xfId="0" applyFont="1" applyBorder="1" applyAlignment="1">
      <alignment horizontal="right" wrapText="1"/>
    </xf>
    <xf numFmtId="0" fontId="102" fillId="0" borderId="20" xfId="0" applyFont="1" applyBorder="1" applyAlignment="1">
      <alignment horizontal="center" vertical="center" wrapText="1"/>
    </xf>
    <xf numFmtId="0" fontId="140" fillId="0" borderId="88" xfId="0" applyFont="1" applyBorder="1" applyAlignment="1"/>
    <xf numFmtId="0" fontId="140" fillId="0" borderId="22" xfId="0" applyFont="1" applyBorder="1" applyAlignment="1"/>
    <xf numFmtId="0" fontId="102" fillId="0" borderId="22" xfId="0" applyFont="1" applyBorder="1" applyAlignment="1">
      <alignment horizontal="center" vertical="center" wrapText="1"/>
    </xf>
    <xf numFmtId="0" fontId="103" fillId="0" borderId="88" xfId="0" applyFont="1" applyBorder="1" applyAlignment="1"/>
    <xf numFmtId="0" fontId="103" fillId="0" borderId="23" xfId="0" applyFont="1" applyBorder="1" applyAlignment="1">
      <alignment wrapText="1"/>
    </xf>
    <xf numFmtId="10" fontId="140" fillId="0" borderId="88" xfId="20962" applyNumberFormat="1" applyFont="1" applyFill="1" applyBorder="1" applyAlignment="1"/>
    <xf numFmtId="0" fontId="140" fillId="0" borderId="23" xfId="0" applyFont="1" applyBorder="1" applyAlignment="1"/>
    <xf numFmtId="10" fontId="140" fillId="0" borderId="97" xfId="20962" applyNumberFormat="1" applyFont="1" applyFill="1" applyBorder="1"/>
    <xf numFmtId="0" fontId="140" fillId="0" borderId="42" xfId="0" applyFont="1" applyBorder="1" applyAlignment="1"/>
    <xf numFmtId="0" fontId="5" fillId="0" borderId="0" xfId="0" applyFont="1" applyAlignment="1">
      <alignment wrapText="1"/>
    </xf>
    <xf numFmtId="0" fontId="134" fillId="0" borderId="0" xfId="11" applyFont="1" applyFill="1" applyBorder="1" applyProtection="1"/>
    <xf numFmtId="14" fontId="134" fillId="0" borderId="0" xfId="0" applyNumberFormat="1" applyFont="1" applyAlignment="1">
      <alignment horizontal="left"/>
    </xf>
    <xf numFmtId="0" fontId="134" fillId="0" borderId="1" xfId="0" applyFont="1" applyBorder="1"/>
    <xf numFmtId="0" fontId="141" fillId="0" borderId="1" xfId="0" applyFont="1" applyBorder="1" applyAlignment="1">
      <alignment horizontal="center" vertical="center"/>
    </xf>
    <xf numFmtId="0" fontId="134" fillId="0" borderId="21" xfId="0" applyFont="1" applyBorder="1" applyAlignment="1">
      <alignment horizontal="right" vertical="center" wrapText="1"/>
    </xf>
    <xf numFmtId="0" fontId="134" fillId="0" borderId="19" xfId="0" applyFont="1" applyBorder="1" applyAlignment="1">
      <alignment vertical="center" wrapText="1"/>
    </xf>
    <xf numFmtId="0" fontId="137" fillId="0" borderId="3" xfId="0" applyFont="1" applyFill="1" applyBorder="1" applyAlignment="1">
      <alignment horizontal="center" vertical="center" wrapText="1"/>
    </xf>
    <xf numFmtId="0" fontId="134" fillId="0" borderId="21" xfId="0" applyFont="1" applyFill="1" applyBorder="1" applyAlignment="1">
      <alignment horizontal="center" vertical="center" wrapText="1"/>
    </xf>
    <xf numFmtId="0" fontId="142" fillId="0" borderId="3" xfId="0" applyFont="1" applyFill="1" applyBorder="1" applyAlignment="1">
      <alignment horizontal="left" vertical="center" wrapText="1"/>
    </xf>
    <xf numFmtId="0" fontId="134" fillId="0" borderId="21" xfId="0" applyFont="1" applyFill="1" applyBorder="1" applyAlignment="1">
      <alignment horizontal="right" vertical="center" wrapText="1"/>
    </xf>
    <xf numFmtId="0" fontId="134" fillId="0" borderId="3" xfId="0" applyFont="1" applyBorder="1" applyAlignment="1">
      <alignment vertical="center" wrapText="1"/>
    </xf>
    <xf numFmtId="0" fontId="135" fillId="0" borderId="0" xfId="0" applyFont="1" applyFill="1"/>
    <xf numFmtId="0" fontId="134" fillId="2" borderId="21" xfId="0" applyFont="1" applyFill="1" applyBorder="1" applyAlignment="1">
      <alignment horizontal="right" vertical="center"/>
    </xf>
    <xf numFmtId="0" fontId="137" fillId="0" borderId="21" xfId="0" applyFont="1" applyFill="1" applyBorder="1" applyAlignment="1">
      <alignment horizontal="center" vertical="center" wrapText="1"/>
    </xf>
    <xf numFmtId="0" fontId="134" fillId="2" borderId="90" xfId="0" applyFont="1" applyFill="1" applyBorder="1" applyAlignment="1">
      <alignment horizontal="right" vertical="center"/>
    </xf>
    <xf numFmtId="0" fontId="134" fillId="0" borderId="98" xfId="0" applyFont="1" applyBorder="1" applyAlignment="1">
      <alignment vertical="center" wrapText="1"/>
    </xf>
    <xf numFmtId="0" fontId="134" fillId="2" borderId="24" xfId="0" applyFont="1" applyFill="1" applyBorder="1" applyAlignment="1">
      <alignment horizontal="right" vertical="center"/>
    </xf>
    <xf numFmtId="0" fontId="134" fillId="0" borderId="25" xfId="0" applyFont="1" applyBorder="1" applyAlignment="1">
      <alignment vertical="center" wrapText="1"/>
    </xf>
    <xf numFmtId="0" fontId="134" fillId="0" borderId="0" xfId="0" applyFont="1" applyAlignment="1">
      <alignment horizontal="right"/>
    </xf>
    <xf numFmtId="0" fontId="134" fillId="0" borderId="0" xfId="0" applyFont="1" applyAlignment="1">
      <alignment wrapText="1"/>
    </xf>
    <xf numFmtId="0" fontId="125" fillId="0" borderId="0" xfId="0" applyFont="1" applyFill="1"/>
    <xf numFmtId="0" fontId="143" fillId="0" borderId="0" xfId="0" applyFont="1"/>
    <xf numFmtId="0" fontId="144" fillId="0" borderId="0" xfId="0" applyFont="1"/>
    <xf numFmtId="0" fontId="143" fillId="0" borderId="0" xfId="0" applyFont="1" applyBorder="1"/>
    <xf numFmtId="0" fontId="144" fillId="0" borderId="0" xfId="0" applyFont="1" applyBorder="1"/>
    <xf numFmtId="0" fontId="145" fillId="0" borderId="1" xfId="0" applyFont="1" applyBorder="1" applyAlignment="1">
      <alignment horizontal="center" vertical="center"/>
    </xf>
    <xf numFmtId="0" fontId="143" fillId="0" borderId="19" xfId="0" applyNumberFormat="1" applyFont="1" applyFill="1" applyBorder="1" applyAlignment="1">
      <alignment horizontal="center" vertical="center" wrapText="1"/>
    </xf>
    <xf numFmtId="0" fontId="143" fillId="0" borderId="20" xfId="0" applyNumberFormat="1" applyFont="1" applyFill="1" applyBorder="1" applyAlignment="1">
      <alignment horizontal="center" vertical="center" wrapText="1"/>
    </xf>
    <xf numFmtId="169" fontId="143" fillId="37" borderId="0" xfId="20" applyFont="1" applyBorder="1"/>
    <xf numFmtId="169" fontId="143" fillId="37" borderId="97" xfId="20" applyFont="1" applyBorder="1"/>
    <xf numFmtId="193" fontId="143" fillId="0" borderId="115" xfId="0" applyNumberFormat="1" applyFont="1" applyFill="1" applyBorder="1" applyAlignment="1" applyProtection="1">
      <alignment vertical="center" wrapText="1"/>
      <protection locked="0"/>
    </xf>
    <xf numFmtId="193" fontId="144" fillId="0" borderId="115" xfId="0" applyNumberFormat="1" applyFont="1" applyFill="1" applyBorder="1" applyAlignment="1" applyProtection="1">
      <alignment vertical="center" wrapText="1"/>
      <protection locked="0"/>
    </xf>
    <xf numFmtId="193" fontId="144" fillId="0" borderId="86" xfId="0" applyNumberFormat="1" applyFont="1" applyFill="1" applyBorder="1" applyAlignment="1" applyProtection="1">
      <alignment vertical="center" wrapText="1"/>
      <protection locked="0"/>
    </xf>
    <xf numFmtId="193" fontId="143" fillId="0" borderId="115" xfId="0" applyNumberFormat="1" applyFont="1" applyFill="1" applyBorder="1" applyAlignment="1" applyProtection="1">
      <alignment horizontal="right" vertical="center" wrapText="1"/>
      <protection locked="0"/>
    </xf>
    <xf numFmtId="10" fontId="144" fillId="0" borderId="115" xfId="20962" applyNumberFormat="1" applyFont="1" applyFill="1" applyBorder="1" applyAlignment="1" applyProtection="1">
      <alignment horizontal="right" vertical="center" wrapText="1"/>
      <protection locked="0"/>
    </xf>
    <xf numFmtId="10" fontId="144" fillId="0" borderId="115" xfId="20962" applyNumberFormat="1" applyFont="1" applyBorder="1" applyAlignment="1" applyProtection="1">
      <alignment vertical="center" wrapText="1"/>
      <protection locked="0"/>
    </xf>
    <xf numFmtId="10" fontId="144" fillId="0" borderId="86" xfId="20962" applyNumberFormat="1" applyFont="1" applyBorder="1" applyAlignment="1" applyProtection="1">
      <alignment vertical="center" wrapText="1"/>
      <protection locked="0"/>
    </xf>
    <xf numFmtId="10" fontId="143" fillId="2" borderId="115" xfId="20962" applyNumberFormat="1" applyFont="1" applyFill="1" applyBorder="1" applyAlignment="1" applyProtection="1">
      <alignment vertical="center"/>
      <protection locked="0"/>
    </xf>
    <xf numFmtId="10" fontId="146" fillId="2" borderId="115" xfId="20962" applyNumberFormat="1" applyFont="1" applyFill="1" applyBorder="1" applyAlignment="1" applyProtection="1">
      <alignment vertical="center"/>
      <protection locked="0"/>
    </xf>
    <xf numFmtId="10" fontId="146" fillId="2" borderId="86" xfId="20962" applyNumberFormat="1" applyFont="1" applyFill="1" applyBorder="1" applyAlignment="1" applyProtection="1">
      <alignment vertical="center"/>
      <protection locked="0"/>
    </xf>
    <xf numFmtId="10" fontId="143" fillId="37" borderId="0" xfId="20962" applyNumberFormat="1" applyFont="1" applyFill="1" applyBorder="1"/>
    <xf numFmtId="10" fontId="143" fillId="37" borderId="97" xfId="20962" applyNumberFormat="1" applyFont="1" applyFill="1" applyBorder="1"/>
    <xf numFmtId="10" fontId="143" fillId="2" borderId="86" xfId="20962" applyNumberFormat="1" applyFont="1" applyFill="1" applyBorder="1" applyAlignment="1" applyProtection="1">
      <alignment vertical="center"/>
      <protection locked="0"/>
    </xf>
    <xf numFmtId="193" fontId="143" fillId="2" borderId="115" xfId="0" applyNumberFormat="1" applyFont="1" applyFill="1" applyBorder="1" applyAlignment="1" applyProtection="1">
      <alignment vertical="center"/>
      <protection locked="0"/>
    </xf>
    <xf numFmtId="193" fontId="143" fillId="2" borderId="86" xfId="0" applyNumberFormat="1" applyFont="1" applyFill="1" applyBorder="1" applyAlignment="1" applyProtection="1">
      <alignment vertical="center"/>
      <protection locked="0"/>
    </xf>
    <xf numFmtId="193" fontId="146" fillId="2" borderId="115" xfId="0" applyNumberFormat="1" applyFont="1" applyFill="1" applyBorder="1" applyAlignment="1" applyProtection="1">
      <alignment vertical="center"/>
      <protection locked="0"/>
    </xf>
    <xf numFmtId="193" fontId="146" fillId="2" borderId="86" xfId="0" applyNumberFormat="1" applyFont="1" applyFill="1" applyBorder="1" applyAlignment="1" applyProtection="1">
      <alignment vertical="center"/>
      <protection locked="0"/>
    </xf>
    <xf numFmtId="193" fontId="143" fillId="0" borderId="116" xfId="0" applyNumberFormat="1" applyFont="1" applyFill="1" applyBorder="1" applyAlignment="1" applyProtection="1">
      <alignment vertical="center"/>
      <protection locked="0"/>
    </xf>
    <xf numFmtId="193" fontId="146" fillId="2" borderId="116" xfId="0" applyNumberFormat="1" applyFont="1" applyFill="1" applyBorder="1" applyAlignment="1" applyProtection="1">
      <alignment vertical="center"/>
      <protection locked="0"/>
    </xf>
    <xf numFmtId="193" fontId="146" fillId="2" borderId="92" xfId="0" applyNumberFormat="1" applyFont="1" applyFill="1" applyBorder="1" applyAlignment="1" applyProtection="1">
      <alignment vertical="center"/>
      <protection locked="0"/>
    </xf>
    <xf numFmtId="10" fontId="143" fillId="0" borderId="25" xfId="20962" applyNumberFormat="1" applyFont="1" applyFill="1" applyBorder="1" applyAlignment="1" applyProtection="1">
      <alignment vertical="center"/>
      <protection locked="0"/>
    </xf>
    <xf numFmtId="10" fontId="146" fillId="2" borderId="25" xfId="20962" applyNumberFormat="1" applyFont="1" applyFill="1" applyBorder="1" applyAlignment="1" applyProtection="1">
      <alignment vertical="center"/>
      <protection locked="0"/>
    </xf>
    <xf numFmtId="10" fontId="146" fillId="2" borderId="26" xfId="20962" applyNumberFormat="1" applyFont="1" applyFill="1" applyBorder="1" applyAlignment="1" applyProtection="1">
      <alignment vertical="center"/>
      <protection locked="0"/>
    </xf>
    <xf numFmtId="194" fontId="140" fillId="0" borderId="88" xfId="20962" applyNumberFormat="1" applyFont="1" applyFill="1" applyBorder="1"/>
    <xf numFmtId="194" fontId="140" fillId="0" borderId="125" xfId="20962" applyNumberFormat="1" applyFont="1" applyFill="1" applyBorder="1"/>
    <xf numFmtId="194" fontId="140" fillId="0" borderId="88" xfId="20962" applyNumberFormat="1" applyFont="1" applyFill="1" applyBorder="1" applyAlignment="1"/>
    <xf numFmtId="0" fontId="5" fillId="0" borderId="11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125" fillId="3" borderId="127" xfId="0" applyFont="1" applyFill="1" applyBorder="1" applyAlignment="1">
      <alignment vertical="center"/>
    </xf>
    <xf numFmtId="0" fontId="125" fillId="3" borderId="88" xfId="0" applyFont="1" applyFill="1" applyBorder="1" applyAlignment="1">
      <alignment vertical="center"/>
    </xf>
    <xf numFmtId="164" fontId="5" fillId="37" borderId="0" xfId="1061" applyNumberFormat="1" applyFont="1" applyFill="1" applyBorder="1"/>
    <xf numFmtId="164" fontId="125" fillId="0" borderId="89" xfId="1061" applyNumberFormat="1" applyFont="1" applyFill="1" applyBorder="1" applyAlignment="1">
      <alignment vertical="center"/>
    </xf>
    <xf numFmtId="164" fontId="125" fillId="0" borderId="71" xfId="1061" applyNumberFormat="1" applyFont="1" applyFill="1" applyBorder="1" applyAlignment="1">
      <alignment vertical="center"/>
    </xf>
    <xf numFmtId="164" fontId="125" fillId="0" borderId="115" xfId="1061" applyNumberFormat="1" applyFont="1" applyFill="1" applyBorder="1" applyAlignment="1">
      <alignment vertical="center"/>
    </xf>
    <xf numFmtId="164" fontId="125" fillId="0" borderId="25" xfId="1061" applyNumberFormat="1" applyFont="1" applyFill="1" applyBorder="1" applyAlignment="1">
      <alignment vertical="center"/>
    </xf>
    <xf numFmtId="164" fontId="125" fillId="0" borderId="27" xfId="1061" applyNumberFormat="1" applyFont="1" applyFill="1" applyBorder="1" applyAlignment="1">
      <alignment vertical="center"/>
    </xf>
    <xf numFmtId="164" fontId="125" fillId="0" borderId="26" xfId="1061" applyNumberFormat="1" applyFont="1" applyFill="1" applyBorder="1" applyAlignment="1">
      <alignment vertical="center"/>
    </xf>
    <xf numFmtId="0" fontId="125" fillId="3" borderId="0" xfId="0" applyFont="1" applyFill="1" applyBorder="1" applyAlignment="1">
      <alignment vertical="center"/>
    </xf>
    <xf numFmtId="169" fontId="5" fillId="37" borderId="59" xfId="20" applyFont="1" applyBorder="1"/>
    <xf numFmtId="164" fontId="125" fillId="0" borderId="29" xfId="0" applyNumberFormat="1" applyFont="1" applyFill="1" applyBorder="1" applyAlignment="1">
      <alignment vertical="center"/>
    </xf>
    <xf numFmtId="164" fontId="125" fillId="0" borderId="29" xfId="1061" applyNumberFormat="1" applyFont="1" applyFill="1" applyBorder="1" applyAlignment="1">
      <alignment vertical="center"/>
    </xf>
    <xf numFmtId="164" fontId="125" fillId="0" borderId="20" xfId="1061" applyNumberFormat="1" applyFont="1" applyFill="1" applyBorder="1" applyAlignment="1">
      <alignment vertical="center"/>
    </xf>
    <xf numFmtId="169" fontId="5" fillId="37" borderId="27" xfId="20" applyFont="1" applyBorder="1"/>
    <xf numFmtId="169" fontId="5" fillId="37" borderId="91" xfId="20" applyFont="1" applyBorder="1"/>
    <xf numFmtId="169" fontId="5" fillId="37" borderId="28" xfId="20" applyFont="1" applyBorder="1"/>
    <xf numFmtId="164" fontId="125" fillId="0" borderId="130" xfId="1061" applyNumberFormat="1" applyFont="1" applyFill="1" applyBorder="1" applyAlignment="1">
      <alignment vertical="center"/>
    </xf>
    <xf numFmtId="164" fontId="125" fillId="0" borderId="131" xfId="1061" applyNumberFormat="1" applyFont="1" applyFill="1" applyBorder="1" applyAlignment="1">
      <alignment vertical="center"/>
    </xf>
    <xf numFmtId="169" fontId="5" fillId="37" borderId="33" xfId="20" applyFont="1" applyBorder="1"/>
    <xf numFmtId="10" fontId="125" fillId="0" borderId="95" xfId="20641" applyNumberFormat="1" applyFont="1" applyFill="1" applyBorder="1" applyAlignment="1">
      <alignment vertical="center"/>
    </xf>
    <xf numFmtId="10" fontId="125" fillId="0" borderId="96" xfId="20641" applyNumberFormat="1" applyFont="1" applyFill="1" applyBorder="1" applyAlignment="1">
      <alignment vertical="center"/>
    </xf>
    <xf numFmtId="0" fontId="139" fillId="0" borderId="0" xfId="0" applyFont="1" applyFill="1" applyAlignment="1">
      <alignment horizontal="center"/>
    </xf>
    <xf numFmtId="0" fontId="126" fillId="3" borderId="84" xfId="0" applyFont="1" applyFill="1" applyBorder="1" applyAlignment="1">
      <alignment horizontal="left"/>
    </xf>
    <xf numFmtId="0" fontId="126" fillId="3" borderId="126" xfId="0" applyFont="1" applyFill="1" applyBorder="1" applyAlignment="1">
      <alignment horizontal="left"/>
    </xf>
    <xf numFmtId="0" fontId="139" fillId="3" borderId="87" xfId="0" applyFont="1" applyFill="1" applyBorder="1" applyAlignment="1">
      <alignment vertical="center"/>
    </xf>
    <xf numFmtId="0" fontId="125" fillId="0" borderId="74" xfId="0" applyFont="1" applyFill="1" applyBorder="1" applyAlignment="1">
      <alignment horizontal="center" vertical="center"/>
    </xf>
    <xf numFmtId="0" fontId="125" fillId="0" borderId="7" xfId="0" applyFont="1" applyFill="1" applyBorder="1" applyAlignment="1">
      <alignment vertical="center"/>
    </xf>
    <xf numFmtId="0" fontId="125" fillId="0" borderId="115" xfId="0" applyFont="1" applyFill="1" applyBorder="1" applyAlignment="1">
      <alignment vertical="center"/>
    </xf>
    <xf numFmtId="0" fontId="139" fillId="0" borderId="115" xfId="0" applyFont="1" applyFill="1" applyBorder="1" applyAlignment="1">
      <alignment vertical="center"/>
    </xf>
    <xf numFmtId="0" fontId="139" fillId="0" borderId="25" xfId="0" applyFont="1" applyFill="1" applyBorder="1" applyAlignment="1">
      <alignment vertical="center"/>
    </xf>
    <xf numFmtId="0" fontId="125" fillId="3" borderId="70" xfId="0" applyFont="1" applyFill="1" applyBorder="1" applyAlignment="1">
      <alignment horizontal="center" vertical="center"/>
    </xf>
    <xf numFmtId="0" fontId="125" fillId="0" borderId="18" xfId="0" applyFont="1" applyFill="1" applyBorder="1" applyAlignment="1">
      <alignment horizontal="center" vertical="center"/>
    </xf>
    <xf numFmtId="0" fontId="125" fillId="0" borderId="19" xfId="0" applyFont="1" applyFill="1" applyBorder="1" applyAlignment="1">
      <alignment vertical="center"/>
    </xf>
    <xf numFmtId="0" fontId="125" fillId="0" borderId="128" xfId="0" applyFont="1" applyFill="1" applyBorder="1" applyAlignment="1">
      <alignment horizontal="center" vertical="center"/>
    </xf>
    <xf numFmtId="0" fontId="125" fillId="0" borderId="129" xfId="0" applyFont="1" applyFill="1" applyBorder="1" applyAlignment="1">
      <alignment vertical="center"/>
    </xf>
    <xf numFmtId="0" fontId="125" fillId="0" borderId="93" xfId="0" applyFont="1" applyFill="1" applyBorder="1" applyAlignment="1">
      <alignment horizontal="center" vertical="center"/>
    </xf>
    <xf numFmtId="0" fontId="125" fillId="0" borderId="94" xfId="0" applyFont="1" applyFill="1" applyBorder="1" applyAlignment="1">
      <alignment vertical="center"/>
    </xf>
    <xf numFmtId="0" fontId="147" fillId="0" borderId="0" xfId="0" applyFont="1"/>
    <xf numFmtId="0" fontId="148" fillId="0" borderId="0" xfId="0" applyFont="1"/>
    <xf numFmtId="0" fontId="149" fillId="0" borderId="0" xfId="0" applyFont="1" applyAlignment="1">
      <alignment horizontal="center" wrapText="1"/>
    </xf>
    <xf numFmtId="0" fontId="147" fillId="3" borderId="58" xfId="0" applyFont="1" applyFill="1" applyBorder="1"/>
    <xf numFmtId="0" fontId="147" fillId="3" borderId="103" xfId="0" applyFont="1" applyFill="1" applyBorder="1" applyAlignment="1">
      <alignment wrapText="1"/>
    </xf>
    <xf numFmtId="0" fontId="147" fillId="3" borderId="104" xfId="0" applyFont="1" applyFill="1" applyBorder="1"/>
    <xf numFmtId="0" fontId="149" fillId="3" borderId="81" xfId="0" applyFont="1" applyFill="1" applyBorder="1" applyAlignment="1">
      <alignment horizontal="center" wrapText="1"/>
    </xf>
    <xf numFmtId="0" fontId="147" fillId="0" borderId="100" xfId="0" applyFont="1" applyFill="1" applyBorder="1" applyAlignment="1">
      <alignment horizontal="center"/>
    </xf>
    <xf numFmtId="0" fontId="147" fillId="0" borderId="100" xfId="0" applyFont="1" applyBorder="1" applyAlignment="1">
      <alignment horizontal="center"/>
    </xf>
    <xf numFmtId="0" fontId="147" fillId="3" borderId="70" xfId="0" applyFont="1" applyFill="1" applyBorder="1"/>
    <xf numFmtId="0" fontId="149" fillId="3" borderId="0" xfId="0" applyFont="1" applyFill="1" applyBorder="1" applyAlignment="1">
      <alignment horizontal="center" wrapText="1"/>
    </xf>
    <xf numFmtId="0" fontId="147" fillId="3" borderId="0" xfId="0" applyFont="1" applyFill="1" applyBorder="1" applyAlignment="1">
      <alignment horizontal="center"/>
    </xf>
    <xf numFmtId="0" fontId="147" fillId="3" borderId="97" xfId="0" applyFont="1" applyFill="1" applyBorder="1" applyAlignment="1">
      <alignment horizontal="center" vertical="center" wrapText="1"/>
    </xf>
    <xf numFmtId="0" fontId="147" fillId="0" borderId="21" xfId="0" applyFont="1" applyBorder="1"/>
    <xf numFmtId="0" fontId="147" fillId="0" borderId="100" xfId="0" applyFont="1" applyBorder="1" applyAlignment="1">
      <alignment wrapText="1"/>
    </xf>
    <xf numFmtId="0" fontId="150" fillId="0" borderId="100" xfId="0" applyFont="1" applyBorder="1" applyAlignment="1">
      <alignment horizontal="left" wrapText="1" indent="2"/>
    </xf>
    <xf numFmtId="0" fontId="149" fillId="0" borderId="21" xfId="0" applyFont="1" applyBorder="1"/>
    <xf numFmtId="0" fontId="149" fillId="0" borderId="100" xfId="0" applyFont="1" applyBorder="1" applyAlignment="1">
      <alignment wrapText="1"/>
    </xf>
    <xf numFmtId="0" fontId="151" fillId="3" borderId="70" xfId="0" applyFont="1" applyFill="1" applyBorder="1" applyAlignment="1">
      <alignment horizontal="left"/>
    </xf>
    <xf numFmtId="0" fontId="151" fillId="3" borderId="0" xfId="0" applyFont="1" applyFill="1" applyBorder="1" applyAlignment="1">
      <alignment horizontal="center"/>
    </xf>
    <xf numFmtId="0" fontId="150" fillId="0" borderId="100" xfId="0" applyFont="1" applyBorder="1" applyAlignment="1">
      <alignment horizontal="left" wrapText="1" indent="4"/>
    </xf>
    <xf numFmtId="0" fontId="147" fillId="3" borderId="0" xfId="0" applyFont="1" applyFill="1" applyBorder="1" applyAlignment="1">
      <alignment wrapText="1"/>
    </xf>
    <xf numFmtId="0" fontId="147" fillId="3" borderId="0" xfId="0" applyFont="1" applyFill="1" applyBorder="1"/>
    <xf numFmtId="0" fontId="147" fillId="3" borderId="97" xfId="0" applyFont="1" applyFill="1" applyBorder="1"/>
    <xf numFmtId="0" fontId="149" fillId="0" borderId="24" xfId="0" applyFont="1" applyBorder="1"/>
    <xf numFmtId="0" fontId="149" fillId="0" borderId="25" xfId="0" applyFont="1" applyBorder="1" applyAlignment="1">
      <alignment wrapText="1"/>
    </xf>
    <xf numFmtId="10" fontId="149" fillId="0" borderId="26" xfId="20962" applyNumberFormat="1" applyFont="1" applyBorder="1"/>
    <xf numFmtId="0" fontId="147" fillId="0" borderId="0" xfId="0" applyFont="1" applyAlignment="1">
      <alignment wrapText="1"/>
    </xf>
    <xf numFmtId="0" fontId="152" fillId="0" borderId="0" xfId="0" applyFont="1"/>
    <xf numFmtId="14" fontId="152" fillId="0" borderId="0" xfId="0" applyNumberFormat="1" applyFont="1" applyAlignment="1">
      <alignment horizontal="left"/>
    </xf>
    <xf numFmtId="164" fontId="147" fillId="0" borderId="115" xfId="7" applyNumberFormat="1" applyFont="1" applyBorder="1"/>
    <xf numFmtId="164" fontId="147" fillId="0" borderId="86" xfId="7" applyNumberFormat="1" applyFont="1" applyBorder="1"/>
    <xf numFmtId="169" fontId="152" fillId="37" borderId="115" xfId="20" applyFont="1" applyBorder="1"/>
    <xf numFmtId="164" fontId="147" fillId="0" borderId="115" xfId="7" applyNumberFormat="1" applyFont="1" applyBorder="1" applyAlignment="1">
      <alignment vertical="center"/>
    </xf>
    <xf numFmtId="164" fontId="147" fillId="0" borderId="115" xfId="7" applyNumberFormat="1" applyFont="1" applyBorder="1" applyAlignment="1"/>
    <xf numFmtId="164" fontId="149" fillId="0" borderId="86" xfId="7" applyNumberFormat="1" applyFont="1" applyBorder="1"/>
    <xf numFmtId="164" fontId="147" fillId="3" borderId="0" xfId="7" applyNumberFormat="1" applyFont="1" applyFill="1" applyBorder="1"/>
    <xf numFmtId="164" fontId="147" fillId="3" borderId="0" xfId="7" applyNumberFormat="1" applyFont="1" applyFill="1" applyBorder="1" applyAlignment="1">
      <alignment vertical="center"/>
    </xf>
    <xf numFmtId="164" fontId="147" fillId="3" borderId="97" xfId="7" applyNumberFormat="1" applyFont="1" applyFill="1" applyBorder="1"/>
    <xf numFmtId="164" fontId="147" fillId="0" borderId="115" xfId="7" applyNumberFormat="1" applyFont="1" applyFill="1" applyBorder="1"/>
    <xf numFmtId="164" fontId="147" fillId="0" borderId="115" xfId="7" applyNumberFormat="1" applyFont="1" applyFill="1" applyBorder="1" applyAlignment="1">
      <alignment vertical="center"/>
    </xf>
    <xf numFmtId="169" fontId="152" fillId="37" borderId="27" xfId="20" applyFont="1" applyBorder="1"/>
    <xf numFmtId="169" fontId="152" fillId="37" borderId="91" xfId="20" applyFont="1" applyBorder="1"/>
    <xf numFmtId="169" fontId="152" fillId="37" borderId="28" xfId="20" applyFont="1" applyBorder="1"/>
    <xf numFmtId="0" fontId="140" fillId="0" borderId="88" xfId="0" applyFont="1" applyFill="1" applyBorder="1" applyAlignment="1"/>
    <xf numFmtId="193" fontId="96" fillId="36" borderId="86" xfId="2" applyNumberFormat="1" applyFont="1" applyFill="1" applyBorder="1" applyAlignment="1" applyProtection="1">
      <alignment vertical="top"/>
    </xf>
    <xf numFmtId="193" fontId="96" fillId="3" borderId="86" xfId="2" applyNumberFormat="1" applyFont="1" applyFill="1" applyBorder="1" applyAlignment="1" applyProtection="1">
      <alignment vertical="top"/>
      <protection locked="0"/>
    </xf>
    <xf numFmtId="193" fontId="96" fillId="36" borderId="86" xfId="2" applyNumberFormat="1" applyFont="1" applyFill="1" applyBorder="1" applyAlignment="1" applyProtection="1">
      <alignment vertical="top" wrapText="1"/>
    </xf>
    <xf numFmtId="193" fontId="96" fillId="3" borderId="86" xfId="2" applyNumberFormat="1" applyFont="1" applyFill="1" applyBorder="1" applyAlignment="1" applyProtection="1">
      <alignment vertical="top" wrapText="1"/>
      <protection locked="0"/>
    </xf>
    <xf numFmtId="193" fontId="96" fillId="36" borderId="86"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65" fontId="129" fillId="0" borderId="115" xfId="20962" applyNumberFormat="1" applyFont="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134" fillId="0" borderId="29" xfId="0" applyFont="1" applyFill="1" applyBorder="1" applyAlignment="1" applyProtection="1">
      <alignment horizontal="center"/>
    </xf>
    <xf numFmtId="0" fontId="134" fillId="0" borderId="30" xfId="0" applyFont="1" applyFill="1" applyBorder="1" applyAlignment="1" applyProtection="1">
      <alignment horizontal="center"/>
    </xf>
    <xf numFmtId="0" fontId="134" fillId="0" borderId="32" xfId="0" applyFont="1" applyFill="1" applyBorder="1" applyAlignment="1" applyProtection="1">
      <alignment horizontal="center"/>
    </xf>
    <xf numFmtId="0" fontId="134" fillId="0" borderId="31" xfId="0" applyFont="1" applyFill="1" applyBorder="1" applyAlignment="1" applyProtection="1">
      <alignment horizontal="center"/>
    </xf>
    <xf numFmtId="0" fontId="139" fillId="0" borderId="4" xfId="0" applyFont="1" applyBorder="1" applyAlignment="1">
      <alignment horizontal="center" vertical="center"/>
    </xf>
    <xf numFmtId="0" fontId="139" fillId="0" borderId="74" xfId="0" applyFont="1" applyBorder="1" applyAlignment="1">
      <alignment horizontal="center" vertical="center"/>
    </xf>
    <xf numFmtId="0" fontId="131" fillId="0" borderId="5" xfId="0" applyFont="1" applyFill="1" applyBorder="1" applyAlignment="1">
      <alignment horizontal="center" vertical="center"/>
    </xf>
    <xf numFmtId="0" fontId="131"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5" xfId="0" applyFont="1" applyFill="1" applyBorder="1" applyAlignment="1">
      <alignment horizontal="center" vertical="center" wrapText="1"/>
    </xf>
    <xf numFmtId="0" fontId="84" fillId="0" borderId="85" xfId="0" applyFont="1" applyFill="1" applyBorder="1" applyAlignment="1">
      <alignment horizontal="center" vertical="center" wrapText="1"/>
    </xf>
    <xf numFmtId="0" fontId="45" fillId="0" borderId="85" xfId="11" applyFont="1" applyFill="1" applyBorder="1" applyAlignment="1" applyProtection="1">
      <alignment horizontal="center" vertical="center" wrapText="1"/>
    </xf>
    <xf numFmtId="0" fontId="45" fillId="0" borderId="86"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117" xfId="0" applyNumberFormat="1" applyFont="1" applyBorder="1" applyAlignment="1">
      <alignment horizontal="center" vertical="center"/>
    </xf>
    <xf numFmtId="9" fontId="3" fillId="0" borderId="119" xfId="0" applyNumberFormat="1" applyFont="1" applyBorder="1" applyAlignment="1">
      <alignment horizontal="center" vertical="center"/>
    </xf>
    <xf numFmtId="0" fontId="98" fillId="3" borderId="92"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116"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13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132" xfId="0" applyFont="1" applyBorder="1" applyAlignment="1">
      <alignment horizontal="center"/>
    </xf>
    <xf numFmtId="0" fontId="86" fillId="0" borderId="81" xfId="0" applyFont="1" applyBorder="1" applyAlignment="1">
      <alignment horizontal="center"/>
    </xf>
    <xf numFmtId="0" fontId="3" fillId="0" borderId="1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7" xfId="0" applyFont="1" applyFill="1" applyBorder="1" applyAlignment="1">
      <alignment horizontal="center" wrapText="1"/>
    </xf>
    <xf numFmtId="0" fontId="3" fillId="0" borderId="119" xfId="0" applyFont="1" applyFill="1" applyBorder="1" applyAlignment="1">
      <alignment horizontal="center" wrapText="1"/>
    </xf>
    <xf numFmtId="0" fontId="126" fillId="0" borderId="58" xfId="0" applyFont="1" applyFill="1" applyBorder="1" applyAlignment="1">
      <alignment horizontal="left" vertical="center"/>
    </xf>
    <xf numFmtId="0" fontId="126" fillId="0" borderId="59" xfId="0" applyFont="1" applyFill="1" applyBorder="1" applyAlignment="1">
      <alignment horizontal="left" vertical="center"/>
    </xf>
    <xf numFmtId="0" fontId="125" fillId="0" borderId="59" xfId="0" applyFont="1" applyFill="1" applyBorder="1" applyAlignment="1">
      <alignment horizontal="center" vertical="center" wrapText="1"/>
    </xf>
    <xf numFmtId="0" fontId="125" fillId="0" borderId="83" xfId="0" applyFont="1" applyFill="1" applyBorder="1" applyAlignment="1">
      <alignment horizontal="center" vertical="center" wrapText="1"/>
    </xf>
    <xf numFmtId="0" fontId="125" fillId="0" borderId="66" xfId="0" applyFont="1" applyFill="1" applyBorder="1" applyAlignment="1">
      <alignment horizontal="center" vertical="center" wrapText="1"/>
    </xf>
    <xf numFmtId="0" fontId="147" fillId="0" borderId="19" xfId="0" applyFont="1" applyBorder="1" applyAlignment="1">
      <alignment horizontal="center"/>
    </xf>
    <xf numFmtId="0" fontId="147" fillId="0" borderId="20" xfId="0" applyFont="1" applyBorder="1" applyAlignment="1">
      <alignment horizontal="center" vertical="center" wrapText="1"/>
    </xf>
    <xf numFmtId="0" fontId="147" fillId="0" borderId="86" xfId="0" applyFont="1" applyBorder="1" applyAlignment="1">
      <alignment horizontal="center" vertical="center" wrapText="1"/>
    </xf>
    <xf numFmtId="0" fontId="112" fillId="0" borderId="105" xfId="0" applyNumberFormat="1" applyFont="1" applyFill="1" applyBorder="1" applyAlignment="1">
      <alignment horizontal="left" vertical="center" wrapText="1"/>
    </xf>
    <xf numFmtId="0" fontId="112" fillId="0" borderId="106" xfId="0" applyNumberFormat="1" applyFont="1" applyFill="1" applyBorder="1" applyAlignment="1">
      <alignment horizontal="left" vertical="center" wrapText="1"/>
    </xf>
    <xf numFmtId="0" fontId="112" fillId="0" borderId="110" xfId="0" applyNumberFormat="1" applyFont="1" applyFill="1" applyBorder="1" applyAlignment="1">
      <alignment horizontal="left" vertical="center" wrapText="1"/>
    </xf>
    <xf numFmtId="0" fontId="112" fillId="0" borderId="111" xfId="0" applyNumberFormat="1" applyFont="1" applyFill="1" applyBorder="1" applyAlignment="1">
      <alignment horizontal="left" vertical="center" wrapText="1"/>
    </xf>
    <xf numFmtId="0" fontId="112" fillId="0" borderId="113" xfId="0" applyNumberFormat="1" applyFont="1" applyFill="1" applyBorder="1" applyAlignment="1">
      <alignment horizontal="left" vertical="center" wrapText="1"/>
    </xf>
    <xf numFmtId="0" fontId="112" fillId="0" borderId="114" xfId="0" applyNumberFormat="1" applyFont="1" applyFill="1" applyBorder="1" applyAlignment="1">
      <alignment horizontal="left" vertical="center" wrapText="1"/>
    </xf>
    <xf numFmtId="0" fontId="113" fillId="0" borderId="107" xfId="0" applyFont="1" applyFill="1" applyBorder="1" applyAlignment="1">
      <alignment horizontal="center" vertical="center" wrapText="1"/>
    </xf>
    <xf numFmtId="0" fontId="113" fillId="0" borderId="108" xfId="0" applyFont="1" applyFill="1" applyBorder="1" applyAlignment="1">
      <alignment horizontal="center" vertical="center" wrapText="1"/>
    </xf>
    <xf numFmtId="0" fontId="113" fillId="0" borderId="109" xfId="0" applyFont="1" applyFill="1" applyBorder="1" applyAlignment="1">
      <alignment horizontal="center" vertical="center" wrapText="1"/>
    </xf>
    <xf numFmtId="0" fontId="113" fillId="0" borderId="89" xfId="0" applyFont="1" applyFill="1" applyBorder="1" applyAlignment="1">
      <alignment horizontal="center" vertical="center" wrapText="1"/>
    </xf>
    <xf numFmtId="0" fontId="113" fillId="0" borderId="112" xfId="0" applyFont="1" applyFill="1" applyBorder="1" applyAlignment="1">
      <alignment horizontal="center" vertical="center" wrapText="1"/>
    </xf>
    <xf numFmtId="0" fontId="113" fillId="0" borderId="81" xfId="0" applyFont="1" applyFill="1" applyBorder="1" applyAlignment="1">
      <alignment horizontal="center" vertical="center" wrapText="1"/>
    </xf>
    <xf numFmtId="0" fontId="110" fillId="0" borderId="116" xfId="0" applyFont="1" applyFill="1" applyBorder="1" applyAlignment="1">
      <alignment horizontal="center" vertical="center" wrapText="1"/>
    </xf>
    <xf numFmtId="0" fontId="110" fillId="0" borderId="7" xfId="0" applyFont="1" applyFill="1" applyBorder="1" applyAlignment="1">
      <alignment horizontal="center" vertical="center" wrapText="1"/>
    </xf>
    <xf numFmtId="0" fontId="110" fillId="0" borderId="115" xfId="0" applyFont="1" applyFill="1" applyBorder="1" applyAlignment="1">
      <alignment horizontal="center" vertical="center" wrapText="1"/>
    </xf>
    <xf numFmtId="0" fontId="117" fillId="0" borderId="115" xfId="0" applyFont="1" applyFill="1" applyBorder="1" applyAlignment="1">
      <alignment horizontal="center" vertical="center"/>
    </xf>
    <xf numFmtId="0" fontId="117" fillId="0" borderId="107" xfId="0" applyFont="1" applyFill="1" applyBorder="1" applyAlignment="1">
      <alignment horizontal="center" vertical="center"/>
    </xf>
    <xf numFmtId="0" fontId="117" fillId="0" borderId="109" xfId="0" applyFont="1" applyFill="1" applyBorder="1" applyAlignment="1">
      <alignment horizontal="center" vertical="center"/>
    </xf>
    <xf numFmtId="0" fontId="117" fillId="0" borderId="89" xfId="0" applyFont="1" applyFill="1" applyBorder="1" applyAlignment="1">
      <alignment horizontal="center" vertical="center"/>
    </xf>
    <xf numFmtId="0" fontId="117" fillId="0" borderId="81" xfId="0" applyFont="1" applyFill="1" applyBorder="1" applyAlignment="1">
      <alignment horizontal="center" vertical="center"/>
    </xf>
    <xf numFmtId="0" fontId="113" fillId="0" borderId="115"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0" fillId="0" borderId="117" xfId="0" applyFont="1" applyFill="1" applyBorder="1" applyAlignment="1">
      <alignment horizontal="center" vertical="center" wrapText="1"/>
    </xf>
    <xf numFmtId="0" fontId="110" fillId="0" borderId="118" xfId="0" applyFont="1" applyFill="1" applyBorder="1" applyAlignment="1">
      <alignment horizontal="center" vertical="center" wrapText="1"/>
    </xf>
    <xf numFmtId="0" fontId="110" fillId="0" borderId="119"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0" fillId="0" borderId="82" xfId="0" applyFont="1" applyFill="1" applyBorder="1" applyAlignment="1">
      <alignment horizontal="center" vertical="center" wrapText="1"/>
    </xf>
    <xf numFmtId="0" fontId="110" fillId="0" borderId="78"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76" xfId="0" applyFont="1" applyFill="1" applyBorder="1" applyAlignment="1">
      <alignment horizontal="center" vertical="center" wrapText="1"/>
    </xf>
    <xf numFmtId="0" fontId="110" fillId="0" borderId="81" xfId="0" applyFont="1" applyFill="1" applyBorder="1" applyAlignment="1">
      <alignment horizontal="center" vertical="center" wrapText="1"/>
    </xf>
    <xf numFmtId="0" fontId="113" fillId="0" borderId="107"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78" xfId="0" applyFont="1" applyFill="1" applyBorder="1" applyAlignment="1">
      <alignment horizontal="center" vertical="top" wrapText="1"/>
    </xf>
    <xf numFmtId="0" fontId="113" fillId="0" borderId="76" xfId="0" applyFont="1" applyFill="1" applyBorder="1" applyAlignment="1">
      <alignment horizontal="center" vertical="top" wrapText="1"/>
    </xf>
    <xf numFmtId="0" fontId="113" fillId="0" borderId="89" xfId="0" applyFont="1" applyFill="1" applyBorder="1" applyAlignment="1">
      <alignment horizontal="center" vertical="top" wrapText="1"/>
    </xf>
    <xf numFmtId="0" fontId="113" fillId="0" borderId="81" xfId="0" applyFont="1" applyFill="1" applyBorder="1" applyAlignment="1">
      <alignment horizontal="center" vertical="top" wrapText="1"/>
    </xf>
    <xf numFmtId="0" fontId="110" fillId="0" borderId="0" xfId="0" applyFont="1" applyFill="1" applyBorder="1" applyAlignment="1">
      <alignment horizontal="center" vertical="center"/>
    </xf>
    <xf numFmtId="0" fontId="110" fillId="0" borderId="76" xfId="0" applyFont="1" applyFill="1" applyBorder="1" applyAlignment="1">
      <alignment horizontal="center" vertical="center"/>
    </xf>
    <xf numFmtId="0" fontId="110" fillId="0" borderId="78" xfId="0" applyFont="1" applyFill="1" applyBorder="1" applyAlignment="1">
      <alignment horizontal="center" vertical="center"/>
    </xf>
    <xf numFmtId="0" fontId="110" fillId="0" borderId="117" xfId="0" applyFont="1" applyFill="1" applyBorder="1" applyAlignment="1">
      <alignment horizontal="center" vertical="center"/>
    </xf>
    <xf numFmtId="0" fontId="110" fillId="0" borderId="118" xfId="0" applyFont="1" applyFill="1" applyBorder="1" applyAlignment="1">
      <alignment horizontal="center" vertical="center"/>
    </xf>
    <xf numFmtId="0" fontId="110" fillId="0" borderId="119" xfId="0" applyFont="1" applyFill="1" applyBorder="1" applyAlignment="1">
      <alignment horizontal="center" vertical="center"/>
    </xf>
    <xf numFmtId="0" fontId="110" fillId="0" borderId="107" xfId="0" applyFont="1" applyFill="1" applyBorder="1" applyAlignment="1">
      <alignment horizontal="center" vertical="top" wrapText="1"/>
    </xf>
    <xf numFmtId="0" fontId="110" fillId="0" borderId="108" xfId="0" applyFont="1" applyFill="1" applyBorder="1" applyAlignment="1">
      <alignment horizontal="center" vertical="top" wrapText="1"/>
    </xf>
    <xf numFmtId="0" fontId="110" fillId="0" borderId="109" xfId="0" applyFont="1" applyFill="1" applyBorder="1" applyAlignment="1">
      <alignment horizontal="center" vertical="top" wrapText="1"/>
    </xf>
    <xf numFmtId="0" fontId="110" fillId="0" borderId="118" xfId="0" applyFont="1" applyFill="1" applyBorder="1" applyAlignment="1">
      <alignment horizontal="center" vertical="top" wrapText="1"/>
    </xf>
    <xf numFmtId="0" fontId="110" fillId="0" borderId="119" xfId="0" applyFont="1" applyFill="1" applyBorder="1" applyAlignment="1">
      <alignment horizontal="center" vertical="top" wrapText="1"/>
    </xf>
    <xf numFmtId="0" fontId="110" fillId="0" borderId="116" xfId="0" applyFont="1" applyFill="1" applyBorder="1" applyAlignment="1">
      <alignment horizontal="center" vertical="top" wrapText="1"/>
    </xf>
    <xf numFmtId="0" fontId="110" fillId="0" borderId="7" xfId="0" applyFont="1" applyFill="1" applyBorder="1" applyAlignment="1">
      <alignment horizontal="center" vertical="top" wrapText="1"/>
    </xf>
    <xf numFmtId="0" fontId="112" fillId="0" borderId="120" xfId="0" applyNumberFormat="1" applyFont="1" applyFill="1" applyBorder="1" applyAlignment="1">
      <alignment horizontal="left" vertical="top" wrapText="1"/>
    </xf>
    <xf numFmtId="0" fontId="112" fillId="0" borderId="121" xfId="0" applyNumberFormat="1" applyFont="1" applyFill="1" applyBorder="1" applyAlignment="1">
      <alignment horizontal="left" vertical="top" wrapText="1"/>
    </xf>
    <xf numFmtId="0" fontId="118" fillId="0" borderId="116" xfId="0" applyFont="1" applyBorder="1" applyAlignment="1">
      <alignment horizontal="center" vertical="center" wrapText="1"/>
    </xf>
    <xf numFmtId="0" fontId="118" fillId="0" borderId="107" xfId="0" applyFont="1" applyBorder="1" applyAlignment="1">
      <alignment horizontal="center" vertical="center" wrapText="1"/>
    </xf>
    <xf numFmtId="0" fontId="122" fillId="0" borderId="115" xfId="0" applyFont="1" applyBorder="1" applyAlignment="1">
      <alignment horizontal="center" vertical="center"/>
    </xf>
    <xf numFmtId="0" fontId="119" fillId="0" borderId="11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G12" sqref="G12"/>
    </sheetView>
  </sheetViews>
  <sheetFormatPr defaultColWidth="9.140625" defaultRowHeight="14.25"/>
  <cols>
    <col min="1" max="1" width="10.28515625" style="4" customWidth="1"/>
    <col min="2" max="2" width="141.28515625" style="5" customWidth="1"/>
    <col min="3" max="3" width="36" style="5" customWidth="1"/>
    <col min="4" max="16384" width="9.140625" style="5"/>
  </cols>
  <sheetData>
    <row r="1" spans="1:3" ht="15">
      <c r="A1" s="116"/>
      <c r="B1" s="133" t="s">
        <v>343</v>
      </c>
      <c r="C1" s="355"/>
    </row>
    <row r="2" spans="1:3" ht="15.75">
      <c r="A2" s="134">
        <v>1</v>
      </c>
      <c r="B2" s="218" t="s">
        <v>344</v>
      </c>
      <c r="C2" s="356" t="s">
        <v>740</v>
      </c>
    </row>
    <row r="3" spans="1:3" ht="15.75">
      <c r="A3" s="134">
        <v>2</v>
      </c>
      <c r="B3" s="219" t="s">
        <v>340</v>
      </c>
      <c r="C3" s="357" t="s">
        <v>747</v>
      </c>
    </row>
    <row r="4" spans="1:3" ht="15.75">
      <c r="A4" s="134">
        <v>3</v>
      </c>
      <c r="B4" s="220" t="s">
        <v>345</v>
      </c>
      <c r="C4" s="357" t="s">
        <v>742</v>
      </c>
    </row>
    <row r="5" spans="1:3" ht="15.75">
      <c r="A5" s="135">
        <v>4</v>
      </c>
      <c r="B5" s="221" t="s">
        <v>341</v>
      </c>
      <c r="C5" s="358" t="s">
        <v>743</v>
      </c>
    </row>
    <row r="6" spans="1:3" s="136" customFormat="1" ht="45.75" customHeight="1">
      <c r="A6" s="728" t="s">
        <v>419</v>
      </c>
      <c r="B6" s="729"/>
      <c r="C6" s="729"/>
    </row>
    <row r="7" spans="1:3" ht="15">
      <c r="A7" s="137" t="s">
        <v>29</v>
      </c>
      <c r="B7" s="133" t="s">
        <v>342</v>
      </c>
    </row>
    <row r="8" spans="1:3">
      <c r="A8" s="116">
        <v>1</v>
      </c>
      <c r="B8" s="169" t="s">
        <v>20</v>
      </c>
    </row>
    <row r="9" spans="1:3">
      <c r="A9" s="116">
        <v>2</v>
      </c>
      <c r="B9" s="170" t="s">
        <v>21</v>
      </c>
    </row>
    <row r="10" spans="1:3">
      <c r="A10" s="116">
        <v>3</v>
      </c>
      <c r="B10" s="170" t="s">
        <v>22</v>
      </c>
    </row>
    <row r="11" spans="1:3">
      <c r="A11" s="116">
        <v>4</v>
      </c>
      <c r="B11" s="170" t="s">
        <v>23</v>
      </c>
      <c r="C11" s="33"/>
    </row>
    <row r="12" spans="1:3">
      <c r="A12" s="116">
        <v>5</v>
      </c>
      <c r="B12" s="170" t="s">
        <v>24</v>
      </c>
    </row>
    <row r="13" spans="1:3">
      <c r="A13" s="116">
        <v>6</v>
      </c>
      <c r="B13" s="171" t="s">
        <v>352</v>
      </c>
    </row>
    <row r="14" spans="1:3">
      <c r="A14" s="116">
        <v>7</v>
      </c>
      <c r="B14" s="170" t="s">
        <v>346</v>
      </c>
    </row>
    <row r="15" spans="1:3">
      <c r="A15" s="116">
        <v>8</v>
      </c>
      <c r="B15" s="170" t="s">
        <v>347</v>
      </c>
    </row>
    <row r="16" spans="1:3">
      <c r="A16" s="116">
        <v>9</v>
      </c>
      <c r="B16" s="170" t="s">
        <v>25</v>
      </c>
    </row>
    <row r="17" spans="1:2">
      <c r="A17" s="217" t="s">
        <v>418</v>
      </c>
      <c r="B17" s="216" t="s">
        <v>405</v>
      </c>
    </row>
    <row r="18" spans="1:2">
      <c r="A18" s="116">
        <v>10</v>
      </c>
      <c r="B18" s="170" t="s">
        <v>26</v>
      </c>
    </row>
    <row r="19" spans="1:2">
      <c r="A19" s="116">
        <v>11</v>
      </c>
      <c r="B19" s="171" t="s">
        <v>348</v>
      </c>
    </row>
    <row r="20" spans="1:2">
      <c r="A20" s="116">
        <v>12</v>
      </c>
      <c r="B20" s="171" t="s">
        <v>27</v>
      </c>
    </row>
    <row r="21" spans="1:2">
      <c r="A21" s="271">
        <v>13</v>
      </c>
      <c r="B21" s="272" t="s">
        <v>349</v>
      </c>
    </row>
    <row r="22" spans="1:2">
      <c r="A22" s="271">
        <v>14</v>
      </c>
      <c r="B22" s="273" t="s">
        <v>376</v>
      </c>
    </row>
    <row r="23" spans="1:2">
      <c r="A23" s="274">
        <v>15</v>
      </c>
      <c r="B23" s="275" t="s">
        <v>28</v>
      </c>
    </row>
    <row r="24" spans="1:2">
      <c r="A24" s="274">
        <v>15.1</v>
      </c>
      <c r="B24" s="276" t="s">
        <v>432</v>
      </c>
    </row>
    <row r="25" spans="1:2">
      <c r="A25" s="274">
        <v>16</v>
      </c>
      <c r="B25" s="276" t="s">
        <v>496</v>
      </c>
    </row>
    <row r="26" spans="1:2">
      <c r="A26" s="274">
        <v>17</v>
      </c>
      <c r="B26" s="276" t="s">
        <v>537</v>
      </c>
    </row>
    <row r="27" spans="1:2">
      <c r="A27" s="274">
        <v>18</v>
      </c>
      <c r="B27" s="276" t="s">
        <v>707</v>
      </c>
    </row>
    <row r="28" spans="1:2">
      <c r="A28" s="274">
        <v>19</v>
      </c>
      <c r="B28" s="276" t="s">
        <v>708</v>
      </c>
    </row>
    <row r="29" spans="1:2">
      <c r="A29" s="274">
        <v>20</v>
      </c>
      <c r="B29" s="314" t="s">
        <v>538</v>
      </c>
    </row>
    <row r="30" spans="1:2">
      <c r="A30" s="274">
        <v>21</v>
      </c>
      <c r="B30" s="276" t="s">
        <v>704</v>
      </c>
    </row>
    <row r="31" spans="1:2">
      <c r="A31" s="274">
        <v>22</v>
      </c>
      <c r="B31" s="276" t="s">
        <v>539</v>
      </c>
    </row>
    <row r="32" spans="1:2">
      <c r="A32" s="274">
        <v>23</v>
      </c>
      <c r="B32" s="276" t="s">
        <v>540</v>
      </c>
    </row>
    <row r="33" spans="1:2">
      <c r="A33" s="274">
        <v>24</v>
      </c>
      <c r="B33" s="276" t="s">
        <v>541</v>
      </c>
    </row>
    <row r="34" spans="1:2">
      <c r="A34" s="274">
        <v>25</v>
      </c>
      <c r="B34" s="276" t="s">
        <v>542</v>
      </c>
    </row>
    <row r="35" spans="1:2">
      <c r="A35" s="274">
        <v>26</v>
      </c>
      <c r="B35" s="276"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0" zoomScaleNormal="70" workbookViewId="0">
      <pane xSplit="1" ySplit="5" topLeftCell="B19"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cols>
    <col min="1" max="1" width="9.5703125" style="36" bestFit="1" customWidth="1"/>
    <col min="2" max="2" width="132.42578125" style="4" customWidth="1"/>
    <col min="3" max="3" width="18.42578125" style="4" customWidth="1"/>
    <col min="4" max="16384" width="9.140625" style="4"/>
  </cols>
  <sheetData>
    <row r="1" spans="1:3">
      <c r="A1" s="2" t="s">
        <v>30</v>
      </c>
      <c r="B1" s="3" t="str">
        <f>'Info '!C2</f>
        <v>JSC "Liberty Bank"</v>
      </c>
    </row>
    <row r="2" spans="1:3" s="24" customFormat="1" ht="15.75" customHeight="1">
      <c r="A2" s="24" t="s">
        <v>31</v>
      </c>
      <c r="B2" s="359">
        <f>'1. key ratios '!B2</f>
        <v>44561</v>
      </c>
    </row>
    <row r="3" spans="1:3" s="24" customFormat="1" ht="15.75" customHeight="1"/>
    <row r="4" spans="1:3" ht="13.5" thickBot="1">
      <c r="A4" s="36" t="s">
        <v>245</v>
      </c>
      <c r="B4" s="97" t="s">
        <v>244</v>
      </c>
    </row>
    <row r="5" spans="1:3">
      <c r="A5" s="37" t="s">
        <v>6</v>
      </c>
      <c r="B5" s="38"/>
      <c r="C5" s="39" t="s">
        <v>73</v>
      </c>
    </row>
    <row r="6" spans="1:3">
      <c r="A6" s="40">
        <v>1</v>
      </c>
      <c r="B6" s="41" t="s">
        <v>243</v>
      </c>
      <c r="C6" s="721">
        <f>SUM(C7:C11)</f>
        <v>335095827</v>
      </c>
    </row>
    <row r="7" spans="1:3">
      <c r="A7" s="40">
        <v>2</v>
      </c>
      <c r="B7" s="42" t="s">
        <v>242</v>
      </c>
      <c r="C7" s="722">
        <v>44490460</v>
      </c>
    </row>
    <row r="8" spans="1:3">
      <c r="A8" s="40">
        <v>3</v>
      </c>
      <c r="B8" s="43" t="s">
        <v>241</v>
      </c>
      <c r="C8" s="722">
        <v>35132256</v>
      </c>
    </row>
    <row r="9" spans="1:3">
      <c r="A9" s="40">
        <v>4</v>
      </c>
      <c r="B9" s="43" t="s">
        <v>240</v>
      </c>
      <c r="C9" s="722">
        <v>35278498</v>
      </c>
    </row>
    <row r="10" spans="1:3">
      <c r="A10" s="40">
        <v>5</v>
      </c>
      <c r="B10" s="43" t="s">
        <v>239</v>
      </c>
      <c r="C10" s="722">
        <v>1694028</v>
      </c>
    </row>
    <row r="11" spans="1:3">
      <c r="A11" s="40">
        <v>6</v>
      </c>
      <c r="B11" s="44" t="s">
        <v>238</v>
      </c>
      <c r="C11" s="722">
        <v>218500585</v>
      </c>
    </row>
    <row r="12" spans="1:3" s="15" customFormat="1">
      <c r="A12" s="40">
        <v>7</v>
      </c>
      <c r="B12" s="41" t="s">
        <v>237</v>
      </c>
      <c r="C12" s="723">
        <f>SUM(C13:C27)</f>
        <v>95124322.213731393</v>
      </c>
    </row>
    <row r="13" spans="1:3" s="15" customFormat="1">
      <c r="A13" s="40">
        <v>8</v>
      </c>
      <c r="B13" s="45" t="s">
        <v>236</v>
      </c>
      <c r="C13" s="724">
        <v>35278498</v>
      </c>
    </row>
    <row r="14" spans="1:3" s="15" customFormat="1" ht="25.5">
      <c r="A14" s="40">
        <v>9</v>
      </c>
      <c r="B14" s="46" t="s">
        <v>235</v>
      </c>
      <c r="C14" s="724">
        <v>3037000.6837313883</v>
      </c>
    </row>
    <row r="15" spans="1:3" s="15" customFormat="1">
      <c r="A15" s="40">
        <v>10</v>
      </c>
      <c r="B15" s="47" t="s">
        <v>234</v>
      </c>
      <c r="C15" s="724">
        <v>56702090.530000001</v>
      </c>
    </row>
    <row r="16" spans="1:3" s="15" customFormat="1">
      <c r="A16" s="40">
        <v>11</v>
      </c>
      <c r="B16" s="48" t="s">
        <v>233</v>
      </c>
      <c r="C16" s="724">
        <v>0</v>
      </c>
    </row>
    <row r="17" spans="1:3" s="15" customFormat="1">
      <c r="A17" s="40">
        <v>12</v>
      </c>
      <c r="B17" s="47" t="s">
        <v>232</v>
      </c>
      <c r="C17" s="724">
        <v>0</v>
      </c>
    </row>
    <row r="18" spans="1:3" s="15" customFormat="1">
      <c r="A18" s="40">
        <v>13</v>
      </c>
      <c r="B18" s="47" t="s">
        <v>231</v>
      </c>
      <c r="C18" s="724">
        <v>0</v>
      </c>
    </row>
    <row r="19" spans="1:3" s="15" customFormat="1">
      <c r="A19" s="40">
        <v>14</v>
      </c>
      <c r="B19" s="47" t="s">
        <v>230</v>
      </c>
      <c r="C19" s="724">
        <v>0</v>
      </c>
    </row>
    <row r="20" spans="1:3" s="15" customFormat="1">
      <c r="A20" s="40">
        <v>15</v>
      </c>
      <c r="B20" s="47" t="s">
        <v>229</v>
      </c>
      <c r="C20" s="724">
        <v>0</v>
      </c>
    </row>
    <row r="21" spans="1:3" s="15" customFormat="1" ht="25.5">
      <c r="A21" s="40">
        <v>16</v>
      </c>
      <c r="B21" s="46" t="s">
        <v>228</v>
      </c>
      <c r="C21" s="724">
        <v>0</v>
      </c>
    </row>
    <row r="22" spans="1:3" s="15" customFormat="1">
      <c r="A22" s="40">
        <v>17</v>
      </c>
      <c r="B22" s="49" t="s">
        <v>227</v>
      </c>
      <c r="C22" s="724">
        <v>106733</v>
      </c>
    </row>
    <row r="23" spans="1:3" s="15" customFormat="1">
      <c r="A23" s="40">
        <v>18</v>
      </c>
      <c r="B23" s="46" t="s">
        <v>226</v>
      </c>
      <c r="C23" s="724"/>
    </row>
    <row r="24" spans="1:3" s="15" customFormat="1" ht="25.5">
      <c r="A24" s="40">
        <v>19</v>
      </c>
      <c r="B24" s="46" t="s">
        <v>203</v>
      </c>
      <c r="C24" s="724"/>
    </row>
    <row r="25" spans="1:3" s="15" customFormat="1">
      <c r="A25" s="40">
        <v>20</v>
      </c>
      <c r="B25" s="50" t="s">
        <v>225</v>
      </c>
      <c r="C25" s="724"/>
    </row>
    <row r="26" spans="1:3" s="15" customFormat="1">
      <c r="A26" s="40">
        <v>21</v>
      </c>
      <c r="B26" s="50" t="s">
        <v>224</v>
      </c>
      <c r="C26" s="724"/>
    </row>
    <row r="27" spans="1:3" s="15" customFormat="1">
      <c r="A27" s="40">
        <v>22</v>
      </c>
      <c r="B27" s="50" t="s">
        <v>223</v>
      </c>
      <c r="C27" s="724"/>
    </row>
    <row r="28" spans="1:3" s="15" customFormat="1">
      <c r="A28" s="40">
        <v>23</v>
      </c>
      <c r="B28" s="51" t="s">
        <v>222</v>
      </c>
      <c r="C28" s="723">
        <f>C6-C12</f>
        <v>239971504.78626859</v>
      </c>
    </row>
    <row r="29" spans="1:3" s="15" customFormat="1">
      <c r="A29" s="52"/>
      <c r="B29" s="53"/>
      <c r="C29" s="724"/>
    </row>
    <row r="30" spans="1:3" s="15" customFormat="1">
      <c r="A30" s="52">
        <v>24</v>
      </c>
      <c r="B30" s="51" t="s">
        <v>221</v>
      </c>
      <c r="C30" s="723">
        <f>C31+C34</f>
        <v>4565384</v>
      </c>
    </row>
    <row r="31" spans="1:3" s="15" customFormat="1">
      <c r="A31" s="52">
        <v>25</v>
      </c>
      <c r="B31" s="43" t="s">
        <v>220</v>
      </c>
      <c r="C31" s="725">
        <f>C32+C33</f>
        <v>45654</v>
      </c>
    </row>
    <row r="32" spans="1:3" s="15" customFormat="1">
      <c r="A32" s="52">
        <v>26</v>
      </c>
      <c r="B32" s="54" t="s">
        <v>301</v>
      </c>
      <c r="C32" s="724">
        <v>45654</v>
      </c>
    </row>
    <row r="33" spans="1:3" s="15" customFormat="1">
      <c r="A33" s="52">
        <v>27</v>
      </c>
      <c r="B33" s="54" t="s">
        <v>219</v>
      </c>
      <c r="C33" s="724">
        <v>0</v>
      </c>
    </row>
    <row r="34" spans="1:3" s="15" customFormat="1">
      <c r="A34" s="52">
        <v>28</v>
      </c>
      <c r="B34" s="43" t="s">
        <v>218</v>
      </c>
      <c r="C34" s="724">
        <v>4519730</v>
      </c>
    </row>
    <row r="35" spans="1:3" s="15" customFormat="1">
      <c r="A35" s="52">
        <v>29</v>
      </c>
      <c r="B35" s="51" t="s">
        <v>217</v>
      </c>
      <c r="C35" s="723">
        <f>SUM(C36:C40)</f>
        <v>0</v>
      </c>
    </row>
    <row r="36" spans="1:3" s="15" customFormat="1">
      <c r="A36" s="52">
        <v>30</v>
      </c>
      <c r="B36" s="46" t="s">
        <v>216</v>
      </c>
      <c r="C36" s="724"/>
    </row>
    <row r="37" spans="1:3" s="15" customFormat="1">
      <c r="A37" s="52">
        <v>31</v>
      </c>
      <c r="B37" s="47" t="s">
        <v>215</v>
      </c>
      <c r="C37" s="724"/>
    </row>
    <row r="38" spans="1:3" s="15" customFormat="1" ht="25.5">
      <c r="A38" s="52">
        <v>32</v>
      </c>
      <c r="B38" s="46" t="s">
        <v>214</v>
      </c>
      <c r="C38" s="724"/>
    </row>
    <row r="39" spans="1:3" s="15" customFormat="1" ht="25.5">
      <c r="A39" s="52">
        <v>33</v>
      </c>
      <c r="B39" s="46" t="s">
        <v>203</v>
      </c>
      <c r="C39" s="724"/>
    </row>
    <row r="40" spans="1:3" s="15" customFormat="1">
      <c r="A40" s="52">
        <v>34</v>
      </c>
      <c r="B40" s="50" t="s">
        <v>213</v>
      </c>
      <c r="C40" s="724"/>
    </row>
    <row r="41" spans="1:3" s="15" customFormat="1">
      <c r="A41" s="52">
        <v>35</v>
      </c>
      <c r="B41" s="51" t="s">
        <v>212</v>
      </c>
      <c r="C41" s="723">
        <f>C30-C35</f>
        <v>4565384</v>
      </c>
    </row>
    <row r="42" spans="1:3" s="15" customFormat="1">
      <c r="A42" s="52"/>
      <c r="B42" s="53"/>
      <c r="C42" s="724"/>
    </row>
    <row r="43" spans="1:3" s="15" customFormat="1">
      <c r="A43" s="52">
        <v>36</v>
      </c>
      <c r="B43" s="55" t="s">
        <v>211</v>
      </c>
      <c r="C43" s="723">
        <f>SUM(C44:C46)</f>
        <v>97704463.518130153</v>
      </c>
    </row>
    <row r="44" spans="1:3" s="15" customFormat="1">
      <c r="A44" s="52">
        <v>37</v>
      </c>
      <c r="B44" s="43" t="s">
        <v>210</v>
      </c>
      <c r="C44" s="724">
        <v>74104225.920000017</v>
      </c>
    </row>
    <row r="45" spans="1:3" s="15" customFormat="1">
      <c r="A45" s="52">
        <v>38</v>
      </c>
      <c r="B45" s="43" t="s">
        <v>209</v>
      </c>
      <c r="C45" s="724">
        <v>0</v>
      </c>
    </row>
    <row r="46" spans="1:3" s="15" customFormat="1">
      <c r="A46" s="52">
        <v>39</v>
      </c>
      <c r="B46" s="43" t="s">
        <v>208</v>
      </c>
      <c r="C46" s="724">
        <v>23600237.598130137</v>
      </c>
    </row>
    <row r="47" spans="1:3" s="15" customFormat="1">
      <c r="A47" s="52">
        <v>40</v>
      </c>
      <c r="B47" s="55" t="s">
        <v>207</v>
      </c>
      <c r="C47" s="723">
        <f>SUM(C48:C51)</f>
        <v>0</v>
      </c>
    </row>
    <row r="48" spans="1:3" s="15" customFormat="1">
      <c r="A48" s="52">
        <v>41</v>
      </c>
      <c r="B48" s="46" t="s">
        <v>206</v>
      </c>
      <c r="C48" s="724"/>
    </row>
    <row r="49" spans="1:3" s="15" customFormat="1">
      <c r="A49" s="52">
        <v>42</v>
      </c>
      <c r="B49" s="47" t="s">
        <v>205</v>
      </c>
      <c r="C49" s="724"/>
    </row>
    <row r="50" spans="1:3" s="15" customFormat="1">
      <c r="A50" s="52">
        <v>43</v>
      </c>
      <c r="B50" s="46" t="s">
        <v>204</v>
      </c>
      <c r="C50" s="724"/>
    </row>
    <row r="51" spans="1:3" s="15" customFormat="1" ht="25.5">
      <c r="A51" s="52">
        <v>44</v>
      </c>
      <c r="B51" s="46" t="s">
        <v>203</v>
      </c>
      <c r="C51" s="724"/>
    </row>
    <row r="52" spans="1:3" s="15" customFormat="1" ht="13.5" thickBot="1">
      <c r="A52" s="56">
        <v>45</v>
      </c>
      <c r="B52" s="57" t="s">
        <v>202</v>
      </c>
      <c r="C52" s="726">
        <f>C43-C47</f>
        <v>97704463.518130153</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C9" sqref="C9"/>
    </sheetView>
  </sheetViews>
  <sheetFormatPr defaultColWidth="9.140625" defaultRowHeight="12.75"/>
  <cols>
    <col min="1" max="1" width="9.42578125" style="182" bestFit="1" customWidth="1"/>
    <col min="2" max="2" width="59" style="182" customWidth="1"/>
    <col min="3" max="3" width="16.7109375" style="182" bestFit="1" customWidth="1"/>
    <col min="4" max="4" width="14.28515625" style="182" bestFit="1" customWidth="1"/>
    <col min="5" max="16384" width="9.140625" style="182"/>
  </cols>
  <sheetData>
    <row r="1" spans="1:4" ht="15">
      <c r="A1" s="202" t="s">
        <v>30</v>
      </c>
      <c r="B1" s="3" t="str">
        <f>'Info '!C2</f>
        <v>JSC "Liberty Bank"</v>
      </c>
    </row>
    <row r="2" spans="1:4" s="157" customFormat="1" ht="15.75" customHeight="1">
      <c r="A2" s="157" t="s">
        <v>31</v>
      </c>
      <c r="B2" s="359">
        <f>'1. key ratios '!B2</f>
        <v>44561</v>
      </c>
    </row>
    <row r="3" spans="1:4" s="157" customFormat="1" ht="15.75" customHeight="1"/>
    <row r="4" spans="1:4" ht="13.5" thickBot="1">
      <c r="A4" s="195" t="s">
        <v>404</v>
      </c>
      <c r="B4" s="210" t="s">
        <v>405</v>
      </c>
    </row>
    <row r="5" spans="1:4" s="211" customFormat="1" ht="12.75" customHeight="1">
      <c r="A5" s="269"/>
      <c r="B5" s="270" t="s">
        <v>408</v>
      </c>
      <c r="C5" s="203" t="s">
        <v>406</v>
      </c>
      <c r="D5" s="204" t="s">
        <v>407</v>
      </c>
    </row>
    <row r="6" spans="1:4" s="212" customFormat="1">
      <c r="A6" s="205">
        <v>1</v>
      </c>
      <c r="B6" s="262" t="s">
        <v>409</v>
      </c>
      <c r="C6" s="262"/>
      <c r="D6" s="206"/>
    </row>
    <row r="7" spans="1:4" s="212" customFormat="1">
      <c r="A7" s="207" t="s">
        <v>395</v>
      </c>
      <c r="B7" s="263" t="s">
        <v>410</v>
      </c>
      <c r="C7" s="255">
        <v>4.4999999999999998E-2</v>
      </c>
      <c r="D7" s="376">
        <f>C7*'5. RWA '!$C$13</f>
        <v>104398206.37764308</v>
      </c>
    </row>
    <row r="8" spans="1:4" s="212" customFormat="1">
      <c r="A8" s="207" t="s">
        <v>396</v>
      </c>
      <c r="B8" s="263" t="s">
        <v>411</v>
      </c>
      <c r="C8" s="256">
        <v>0.06</v>
      </c>
      <c r="D8" s="376">
        <f>C8*'5. RWA '!$C$13</f>
        <v>139197608.50352409</v>
      </c>
    </row>
    <row r="9" spans="1:4" s="212" customFormat="1">
      <c r="A9" s="207" t="s">
        <v>397</v>
      </c>
      <c r="B9" s="263" t="s">
        <v>412</v>
      </c>
      <c r="C9" s="256">
        <v>0.08</v>
      </c>
      <c r="D9" s="376">
        <f>C9*'5. RWA '!$C$13</f>
        <v>185596811.33803216</v>
      </c>
    </row>
    <row r="10" spans="1:4" s="212" customFormat="1">
      <c r="A10" s="205" t="s">
        <v>398</v>
      </c>
      <c r="B10" s="262" t="s">
        <v>413</v>
      </c>
      <c r="C10" s="257"/>
      <c r="D10" s="264"/>
    </row>
    <row r="11" spans="1:4" s="213" customFormat="1">
      <c r="A11" s="208" t="s">
        <v>399</v>
      </c>
      <c r="B11" s="254" t="s">
        <v>479</v>
      </c>
      <c r="C11" s="258">
        <v>0</v>
      </c>
      <c r="D11" s="376">
        <f>C11*'5. RWA '!$C$13</f>
        <v>0</v>
      </c>
    </row>
    <row r="12" spans="1:4" s="213" customFormat="1">
      <c r="A12" s="208" t="s">
        <v>400</v>
      </c>
      <c r="B12" s="254" t="s">
        <v>414</v>
      </c>
      <c r="C12" s="258">
        <v>0</v>
      </c>
      <c r="D12" s="376">
        <f>C12*'5. RWA '!$C$13</f>
        <v>0</v>
      </c>
    </row>
    <row r="13" spans="1:4" s="213" customFormat="1">
      <c r="A13" s="208" t="s">
        <v>401</v>
      </c>
      <c r="B13" s="254" t="s">
        <v>415</v>
      </c>
      <c r="C13" s="258">
        <v>1.4999999999999999E-2</v>
      </c>
      <c r="D13" s="376">
        <f>C13*'5. RWA '!$C$13</f>
        <v>34799402.125881024</v>
      </c>
    </row>
    <row r="14" spans="1:4" s="213" customFormat="1">
      <c r="A14" s="205" t="s">
        <v>402</v>
      </c>
      <c r="B14" s="262" t="s">
        <v>476</v>
      </c>
      <c r="C14" s="259"/>
      <c r="D14" s="265"/>
    </row>
    <row r="15" spans="1:4" s="213" customFormat="1">
      <c r="A15" s="208">
        <v>3.1</v>
      </c>
      <c r="B15" s="254" t="s">
        <v>420</v>
      </c>
      <c r="C15" s="258">
        <v>1.4247172165948299E-2</v>
      </c>
      <c r="D15" s="376">
        <f>C15*'5. RWA '!$C$13</f>
        <v>33052871.557299618</v>
      </c>
    </row>
    <row r="16" spans="1:4" s="213" customFormat="1">
      <c r="A16" s="208">
        <v>3.2</v>
      </c>
      <c r="B16" s="254" t="s">
        <v>421</v>
      </c>
      <c r="C16" s="258">
        <v>1.9007781272996904E-2</v>
      </c>
      <c r="D16" s="376">
        <f>C16*'5. RWA '!$C$13</f>
        <v>44097294.935987338</v>
      </c>
    </row>
    <row r="17" spans="1:6" s="212" customFormat="1">
      <c r="A17" s="208">
        <v>3.3</v>
      </c>
      <c r="B17" s="254" t="s">
        <v>422</v>
      </c>
      <c r="C17" s="258">
        <v>4.448712710271005E-2</v>
      </c>
      <c r="D17" s="376">
        <f>C17*'5. RWA '!$C$13</f>
        <v>103208361.69815917</v>
      </c>
    </row>
    <row r="18" spans="1:6" s="211" customFormat="1" ht="12.75" customHeight="1">
      <c r="A18" s="267"/>
      <c r="B18" s="268" t="s">
        <v>475</v>
      </c>
      <c r="C18" s="260" t="s">
        <v>406</v>
      </c>
      <c r="D18" s="266" t="s">
        <v>407</v>
      </c>
    </row>
    <row r="19" spans="1:6" s="212" customFormat="1">
      <c r="A19" s="209">
        <v>4</v>
      </c>
      <c r="B19" s="254" t="s">
        <v>416</v>
      </c>
      <c r="C19" s="258">
        <f>C7+C11+C12+C13+C15</f>
        <v>7.4247172165948297E-2</v>
      </c>
      <c r="D19" s="376">
        <f>C19*'5. RWA '!$C$13</f>
        <v>172250480.06082374</v>
      </c>
    </row>
    <row r="20" spans="1:6" s="212" customFormat="1">
      <c r="A20" s="209">
        <v>5</v>
      </c>
      <c r="B20" s="254" t="s">
        <v>136</v>
      </c>
      <c r="C20" s="258">
        <f>C8+C11+C12+C13+C16</f>
        <v>9.4007781272996901E-2</v>
      </c>
      <c r="D20" s="376">
        <f>C20*'5. RWA '!$C$13</f>
        <v>218094305.56539246</v>
      </c>
    </row>
    <row r="21" spans="1:6" s="212" customFormat="1" ht="13.5" thickBot="1">
      <c r="A21" s="214" t="s">
        <v>403</v>
      </c>
      <c r="B21" s="215" t="s">
        <v>417</v>
      </c>
      <c r="C21" s="261">
        <f>C9+C11+C12+C13+C17</f>
        <v>0.13948712710271005</v>
      </c>
      <c r="D21" s="377">
        <f>C21*'5. RWA '!$C$13</f>
        <v>323604575.16207236</v>
      </c>
    </row>
    <row r="22" spans="1:6">
      <c r="F22" s="195"/>
    </row>
    <row r="23" spans="1:6" ht="51">
      <c r="B23" s="194" t="s">
        <v>478</v>
      </c>
    </row>
  </sheetData>
  <conditionalFormatting sqref="C21">
    <cfRule type="cellIs" dxfId="21" priority="1" operator="lessThan">
      <formula>#REF!</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0" zoomScaleNormal="80"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ColWidth="9.140625" defaultRowHeight="14.25"/>
  <cols>
    <col min="1" max="1" width="10.7109375" style="4" customWidth="1"/>
    <col min="2" max="2" width="77.5703125" style="4" customWidth="1"/>
    <col min="3" max="3" width="40.42578125" style="4" customWidth="1"/>
    <col min="4" max="4" width="28.42578125" style="4" customWidth="1"/>
    <col min="5" max="5" width="9.42578125" style="5" customWidth="1"/>
    <col min="6" max="16384" width="9.140625" style="5"/>
  </cols>
  <sheetData>
    <row r="1" spans="1:6">
      <c r="A1" s="2" t="s">
        <v>30</v>
      </c>
      <c r="B1" s="3" t="str">
        <f>'Info '!C2</f>
        <v>JSC "Liberty Bank"</v>
      </c>
      <c r="E1" s="4"/>
      <c r="F1" s="4"/>
    </row>
    <row r="2" spans="1:6" s="24" customFormat="1" ht="15.75" customHeight="1">
      <c r="A2" s="2" t="s">
        <v>31</v>
      </c>
      <c r="B2" s="359">
        <f>'1. key ratios '!B2</f>
        <v>44561</v>
      </c>
    </row>
    <row r="3" spans="1:6" s="24" customFormat="1" ht="15.75" customHeight="1">
      <c r="A3" s="58"/>
    </row>
    <row r="4" spans="1:6" s="24" customFormat="1" ht="15.75" customHeight="1" thickBot="1">
      <c r="A4" s="24" t="s">
        <v>86</v>
      </c>
      <c r="B4" s="151" t="s">
        <v>285</v>
      </c>
      <c r="D4" s="9" t="s">
        <v>73</v>
      </c>
    </row>
    <row r="5" spans="1:6" ht="38.25">
      <c r="A5" s="59" t="s">
        <v>6</v>
      </c>
      <c r="B5" s="173" t="s">
        <v>339</v>
      </c>
      <c r="C5" s="60" t="s">
        <v>92</v>
      </c>
      <c r="D5" s="61" t="s">
        <v>93</v>
      </c>
    </row>
    <row r="6" spans="1:6">
      <c r="A6" s="29">
        <v>1</v>
      </c>
      <c r="B6" s="62" t="s">
        <v>35</v>
      </c>
      <c r="C6" s="63">
        <v>269082421.565</v>
      </c>
      <c r="D6" s="64"/>
      <c r="E6" s="65"/>
    </row>
    <row r="7" spans="1:6">
      <c r="A7" s="29">
        <v>2</v>
      </c>
      <c r="B7" s="66" t="s">
        <v>36</v>
      </c>
      <c r="C7" s="67">
        <v>114713313.248</v>
      </c>
      <c r="D7" s="68"/>
      <c r="E7" s="65"/>
    </row>
    <row r="8" spans="1:6">
      <c r="A8" s="29">
        <v>3</v>
      </c>
      <c r="B8" s="66" t="s">
        <v>37</v>
      </c>
      <c r="C8" s="67">
        <v>330994892.30299997</v>
      </c>
      <c r="D8" s="68"/>
      <c r="E8" s="65"/>
    </row>
    <row r="9" spans="1:6">
      <c r="A9" s="29">
        <v>4</v>
      </c>
      <c r="B9" s="66" t="s">
        <v>38</v>
      </c>
      <c r="C9" s="67"/>
      <c r="D9" s="68"/>
      <c r="E9" s="65"/>
    </row>
    <row r="10" spans="1:6">
      <c r="A10" s="29">
        <v>5</v>
      </c>
      <c r="B10" s="66" t="s">
        <v>39</v>
      </c>
      <c r="C10" s="67">
        <v>233393540.03</v>
      </c>
      <c r="D10" s="68"/>
      <c r="E10" s="65"/>
    </row>
    <row r="11" spans="1:6">
      <c r="A11" s="29">
        <v>6.1</v>
      </c>
      <c r="B11" s="152" t="s">
        <v>40</v>
      </c>
      <c r="C11" s="69">
        <v>1975000866.004003</v>
      </c>
      <c r="D11" s="70"/>
      <c r="E11" s="71"/>
    </row>
    <row r="12" spans="1:6">
      <c r="A12" s="29">
        <v>6.2</v>
      </c>
      <c r="B12" s="153" t="s">
        <v>41</v>
      </c>
      <c r="C12" s="69">
        <v>-140334062.2949996</v>
      </c>
      <c r="D12" s="70"/>
      <c r="E12" s="71"/>
    </row>
    <row r="13" spans="1:6">
      <c r="A13" s="29" t="s">
        <v>710</v>
      </c>
      <c r="B13" s="73" t="s">
        <v>712</v>
      </c>
      <c r="C13" s="69">
        <v>23600237.598130137</v>
      </c>
      <c r="D13" s="70"/>
      <c r="E13" s="71"/>
    </row>
    <row r="14" spans="1:6">
      <c r="A14" s="29" t="s">
        <v>711</v>
      </c>
      <c r="B14" s="73" t="s">
        <v>713</v>
      </c>
      <c r="C14" s="69"/>
      <c r="D14" s="70"/>
      <c r="E14" s="71"/>
    </row>
    <row r="15" spans="1:6">
      <c r="A15" s="29">
        <v>6</v>
      </c>
      <c r="B15" s="66" t="s">
        <v>42</v>
      </c>
      <c r="C15" s="72">
        <f>C11+C12</f>
        <v>1834666803.7090034</v>
      </c>
      <c r="D15" s="70"/>
      <c r="E15" s="65"/>
    </row>
    <row r="16" spans="1:6">
      <c r="A16" s="29">
        <v>7</v>
      </c>
      <c r="B16" s="66" t="s">
        <v>43</v>
      </c>
      <c r="C16" s="67">
        <v>34113918.658</v>
      </c>
      <c r="D16" s="68"/>
      <c r="E16" s="65"/>
    </row>
    <row r="17" spans="1:5">
      <c r="A17" s="29">
        <v>8</v>
      </c>
      <c r="B17" s="172" t="s">
        <v>198</v>
      </c>
      <c r="C17" s="67">
        <v>116954.05399999954</v>
      </c>
      <c r="D17" s="68"/>
      <c r="E17" s="65"/>
    </row>
    <row r="18" spans="1:5">
      <c r="A18" s="29">
        <v>9</v>
      </c>
      <c r="B18" s="66" t="s">
        <v>44</v>
      </c>
      <c r="C18" s="67">
        <v>106733.3</v>
      </c>
      <c r="D18" s="68"/>
      <c r="E18" s="65"/>
    </row>
    <row r="19" spans="1:5">
      <c r="A19" s="29">
        <v>9.1</v>
      </c>
      <c r="B19" s="73" t="s">
        <v>88</v>
      </c>
      <c r="C19" s="69">
        <v>106733.3</v>
      </c>
      <c r="D19" s="68"/>
      <c r="E19" s="65"/>
    </row>
    <row r="20" spans="1:5">
      <c r="A20" s="29">
        <v>9.1999999999999993</v>
      </c>
      <c r="B20" s="73" t="s">
        <v>89</v>
      </c>
      <c r="C20" s="69"/>
      <c r="D20" s="68"/>
      <c r="E20" s="65"/>
    </row>
    <row r="21" spans="1:5">
      <c r="A21" s="29">
        <v>9.3000000000000007</v>
      </c>
      <c r="B21" s="154" t="s">
        <v>267</v>
      </c>
      <c r="C21" s="69"/>
      <c r="D21" s="68"/>
      <c r="E21" s="65"/>
    </row>
    <row r="22" spans="1:5">
      <c r="A22" s="29">
        <v>10</v>
      </c>
      <c r="B22" s="66" t="s">
        <v>45</v>
      </c>
      <c r="C22" s="67">
        <v>239803221.10000011</v>
      </c>
      <c r="D22" s="68"/>
      <c r="E22" s="65"/>
    </row>
    <row r="23" spans="1:5">
      <c r="A23" s="29">
        <v>10.1</v>
      </c>
      <c r="B23" s="73" t="s">
        <v>90</v>
      </c>
      <c r="C23" s="67">
        <v>56702090.530000001</v>
      </c>
      <c r="D23" s="74" t="s">
        <v>91</v>
      </c>
      <c r="E23" s="65"/>
    </row>
    <row r="24" spans="1:5">
      <c r="A24" s="29">
        <v>11</v>
      </c>
      <c r="B24" s="75" t="s">
        <v>46</v>
      </c>
      <c r="C24" s="76">
        <v>54356277.107400008</v>
      </c>
      <c r="D24" s="77"/>
      <c r="E24" s="65"/>
    </row>
    <row r="25" spans="1:5" ht="15">
      <c r="A25" s="29">
        <v>12</v>
      </c>
      <c r="B25" s="78" t="s">
        <v>47</v>
      </c>
      <c r="C25" s="79">
        <f>SUM(C6:C10,C15:C18,C22,C24)</f>
        <v>3111348075.0744033</v>
      </c>
      <c r="D25" s="80"/>
      <c r="E25" s="81"/>
    </row>
    <row r="26" spans="1:5">
      <c r="A26" s="29">
        <v>13</v>
      </c>
      <c r="B26" s="66" t="s">
        <v>49</v>
      </c>
      <c r="C26" s="82">
        <v>5012983.7940000007</v>
      </c>
      <c r="D26" s="83"/>
      <c r="E26" s="65"/>
    </row>
    <row r="27" spans="1:5">
      <c r="A27" s="29">
        <v>14</v>
      </c>
      <c r="B27" s="66" t="s">
        <v>50</v>
      </c>
      <c r="C27" s="67">
        <v>1020542248.676505</v>
      </c>
      <c r="D27" s="68"/>
      <c r="E27" s="65"/>
    </row>
    <row r="28" spans="1:5">
      <c r="A28" s="29">
        <v>15</v>
      </c>
      <c r="B28" s="66" t="s">
        <v>51</v>
      </c>
      <c r="C28" s="67">
        <v>271101336.01596618</v>
      </c>
      <c r="D28" s="68"/>
      <c r="E28" s="65"/>
    </row>
    <row r="29" spans="1:5">
      <c r="A29" s="29">
        <v>16</v>
      </c>
      <c r="B29" s="66" t="s">
        <v>52</v>
      </c>
      <c r="C29" s="67">
        <v>931068043.43152905</v>
      </c>
      <c r="D29" s="68"/>
      <c r="E29" s="65"/>
    </row>
    <row r="30" spans="1:5">
      <c r="A30" s="29">
        <v>17</v>
      </c>
      <c r="B30" s="66" t="s">
        <v>53</v>
      </c>
      <c r="C30" s="67">
        <v>0</v>
      </c>
      <c r="D30" s="68"/>
      <c r="E30" s="65"/>
    </row>
    <row r="31" spans="1:5">
      <c r="A31" s="29">
        <v>18</v>
      </c>
      <c r="B31" s="66" t="s">
        <v>54</v>
      </c>
      <c r="C31" s="67">
        <v>344496232.54740798</v>
      </c>
      <c r="D31" s="68"/>
      <c r="E31" s="65"/>
    </row>
    <row r="32" spans="1:5">
      <c r="A32" s="29">
        <v>19</v>
      </c>
      <c r="B32" s="66" t="s">
        <v>55</v>
      </c>
      <c r="C32" s="67">
        <v>12513370.723999999</v>
      </c>
      <c r="D32" s="68"/>
      <c r="E32" s="65"/>
    </row>
    <row r="33" spans="1:5">
      <c r="A33" s="29">
        <v>20</v>
      </c>
      <c r="B33" s="66" t="s">
        <v>56</v>
      </c>
      <c r="C33" s="67">
        <v>74937413.475119993</v>
      </c>
      <c r="D33" s="68"/>
      <c r="E33" s="65"/>
    </row>
    <row r="34" spans="1:5">
      <c r="A34" s="29">
        <v>20.100000000000001</v>
      </c>
      <c r="B34" s="84" t="s">
        <v>715</v>
      </c>
      <c r="C34" s="76">
        <v>-210326.89911999999</v>
      </c>
      <c r="D34" s="77"/>
      <c r="E34" s="65"/>
    </row>
    <row r="35" spans="1:5">
      <c r="A35" s="29">
        <v>21</v>
      </c>
      <c r="B35" s="75" t="s">
        <v>57</v>
      </c>
      <c r="C35" s="76">
        <v>112015236.16000001</v>
      </c>
      <c r="D35" s="77"/>
      <c r="E35" s="65"/>
    </row>
    <row r="36" spans="1:5">
      <c r="A36" s="29">
        <v>21.1</v>
      </c>
      <c r="B36" s="84" t="s">
        <v>714</v>
      </c>
      <c r="C36" s="85">
        <v>74104225.920000017</v>
      </c>
      <c r="D36" s="86"/>
      <c r="E36" s="65"/>
    </row>
    <row r="37" spans="1:5" ht="15">
      <c r="A37" s="29">
        <v>22</v>
      </c>
      <c r="B37" s="78" t="s">
        <v>58</v>
      </c>
      <c r="C37" s="79">
        <f>SUM(C26:C33,C35)</f>
        <v>2771686864.8245282</v>
      </c>
      <c r="D37" s="80"/>
      <c r="E37" s="81"/>
    </row>
    <row r="38" spans="1:5">
      <c r="A38" s="29">
        <v>23</v>
      </c>
      <c r="B38" s="75" t="s">
        <v>60</v>
      </c>
      <c r="C38" s="67">
        <v>54628742.530000001</v>
      </c>
      <c r="D38" s="68"/>
      <c r="E38" s="65"/>
    </row>
    <row r="39" spans="1:5">
      <c r="A39" s="29">
        <v>24</v>
      </c>
      <c r="B39" s="75" t="s">
        <v>61</v>
      </c>
      <c r="C39" s="67">
        <v>61390.64</v>
      </c>
      <c r="D39" s="68"/>
      <c r="E39" s="65"/>
    </row>
    <row r="40" spans="1:5">
      <c r="A40" s="29">
        <v>25</v>
      </c>
      <c r="B40" s="75" t="s">
        <v>62</v>
      </c>
      <c r="C40" s="67">
        <v>-10154020.07</v>
      </c>
      <c r="D40" s="68"/>
      <c r="E40" s="65"/>
    </row>
    <row r="41" spans="1:5">
      <c r="A41" s="29">
        <v>26</v>
      </c>
      <c r="B41" s="75" t="s">
        <v>63</v>
      </c>
      <c r="C41" s="67">
        <v>39651986.239999995</v>
      </c>
      <c r="D41" s="68"/>
      <c r="E41" s="65"/>
    </row>
    <row r="42" spans="1:5">
      <c r="A42" s="29">
        <v>27</v>
      </c>
      <c r="B42" s="75" t="s">
        <v>64</v>
      </c>
      <c r="C42" s="67">
        <v>1694027.75</v>
      </c>
      <c r="D42" s="68"/>
      <c r="E42" s="65"/>
    </row>
    <row r="43" spans="1:5">
      <c r="A43" s="29">
        <v>28</v>
      </c>
      <c r="B43" s="75" t="s">
        <v>65</v>
      </c>
      <c r="C43" s="67">
        <v>218500585.56000006</v>
      </c>
      <c r="D43" s="68"/>
      <c r="E43" s="65"/>
    </row>
    <row r="44" spans="1:5">
      <c r="A44" s="29">
        <v>29</v>
      </c>
      <c r="B44" s="75" t="s">
        <v>66</v>
      </c>
      <c r="C44" s="67">
        <v>35278497.609999999</v>
      </c>
      <c r="D44" s="68"/>
      <c r="E44" s="65"/>
    </row>
    <row r="45" spans="1:5" ht="15.75" thickBot="1">
      <c r="A45" s="87">
        <v>30</v>
      </c>
      <c r="B45" s="88" t="s">
        <v>265</v>
      </c>
      <c r="C45" s="89">
        <f>SUM(C38:C44)</f>
        <v>339661210.26000011</v>
      </c>
      <c r="D45" s="90"/>
      <c r="E45" s="81"/>
    </row>
  </sheetData>
  <pageMargins left="0.7" right="0.7" top="0.75" bottom="0.75" header="0.3" footer="0.3"/>
  <pageSetup paperSize="9"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zoomScaleSheetLayoutView="85" workbookViewId="0">
      <pane xSplit="1" ySplit="4" topLeftCell="B6"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cols>
    <col min="1" max="1" width="10.5703125" style="4" bestFit="1" customWidth="1"/>
    <col min="2" max="2" width="87" style="4" customWidth="1"/>
    <col min="3" max="3" width="15" style="4" bestFit="1" customWidth="1"/>
    <col min="4" max="4" width="16.5703125" style="4" bestFit="1" customWidth="1"/>
    <col min="5" max="5" width="15" style="4" bestFit="1" customWidth="1"/>
    <col min="6" max="6" width="16.5703125" style="4" bestFit="1" customWidth="1"/>
    <col min="7" max="7" width="15" style="4" bestFit="1" customWidth="1"/>
    <col min="8" max="8" width="13.42578125" style="4" bestFit="1" customWidth="1"/>
    <col min="9" max="9" width="13.140625" style="4" bestFit="1" customWidth="1"/>
    <col min="10" max="10" width="13.42578125" style="4" bestFit="1" customWidth="1"/>
    <col min="11" max="11" width="16.5703125" style="4" bestFit="1" customWidth="1"/>
    <col min="12" max="12" width="14" style="8" bestFit="1" customWidth="1"/>
    <col min="13" max="13" width="15" style="8" bestFit="1" customWidth="1"/>
    <col min="14" max="14" width="14" style="8" bestFit="1" customWidth="1"/>
    <col min="15" max="15" width="15" style="8" bestFit="1" customWidth="1"/>
    <col min="16" max="16" width="13.140625" style="8" bestFit="1" customWidth="1"/>
    <col min="17" max="17" width="14.7109375" style="8" customWidth="1"/>
    <col min="18" max="18" width="13.140625" style="8" bestFit="1" customWidth="1"/>
    <col min="19" max="19" width="31.7109375" style="8" customWidth="1"/>
    <col min="20" max="16384" width="9.140625" style="8"/>
  </cols>
  <sheetData>
    <row r="1" spans="1:19">
      <c r="A1" s="2" t="s">
        <v>30</v>
      </c>
      <c r="B1" s="3" t="str">
        <f>'Info '!C2</f>
        <v>JSC "Liberty Bank"</v>
      </c>
    </row>
    <row r="2" spans="1:19">
      <c r="A2" s="2" t="s">
        <v>31</v>
      </c>
      <c r="B2" s="359">
        <f>'1. key ratios '!B2</f>
        <v>44561</v>
      </c>
    </row>
    <row r="4" spans="1:19" ht="26.25" thickBot="1">
      <c r="A4" s="4" t="s">
        <v>248</v>
      </c>
      <c r="B4" s="185" t="s">
        <v>374</v>
      </c>
    </row>
    <row r="5" spans="1:19" s="180" customFormat="1">
      <c r="A5" s="175"/>
      <c r="B5" s="176"/>
      <c r="C5" s="177" t="s">
        <v>0</v>
      </c>
      <c r="D5" s="177" t="s">
        <v>1</v>
      </c>
      <c r="E5" s="177" t="s">
        <v>2</v>
      </c>
      <c r="F5" s="177" t="s">
        <v>3</v>
      </c>
      <c r="G5" s="177" t="s">
        <v>4</v>
      </c>
      <c r="H5" s="177" t="s">
        <v>5</v>
      </c>
      <c r="I5" s="177" t="s">
        <v>8</v>
      </c>
      <c r="J5" s="177" t="s">
        <v>9</v>
      </c>
      <c r="K5" s="177" t="s">
        <v>10</v>
      </c>
      <c r="L5" s="177" t="s">
        <v>11</v>
      </c>
      <c r="M5" s="177" t="s">
        <v>12</v>
      </c>
      <c r="N5" s="177" t="s">
        <v>13</v>
      </c>
      <c r="O5" s="177" t="s">
        <v>357</v>
      </c>
      <c r="P5" s="177" t="s">
        <v>358</v>
      </c>
      <c r="Q5" s="177" t="s">
        <v>359</v>
      </c>
      <c r="R5" s="178" t="s">
        <v>360</v>
      </c>
      <c r="S5" s="179" t="s">
        <v>361</v>
      </c>
    </row>
    <row r="6" spans="1:19" s="180" customFormat="1" ht="99" customHeight="1">
      <c r="A6" s="181"/>
      <c r="B6" s="750" t="s">
        <v>362</v>
      </c>
      <c r="C6" s="746">
        <v>0</v>
      </c>
      <c r="D6" s="747"/>
      <c r="E6" s="746">
        <v>0.2</v>
      </c>
      <c r="F6" s="747"/>
      <c r="G6" s="746">
        <v>0.35</v>
      </c>
      <c r="H6" s="747"/>
      <c r="I6" s="746">
        <v>0.5</v>
      </c>
      <c r="J6" s="747"/>
      <c r="K6" s="746">
        <v>0.75</v>
      </c>
      <c r="L6" s="747"/>
      <c r="M6" s="746">
        <v>1</v>
      </c>
      <c r="N6" s="747"/>
      <c r="O6" s="746">
        <v>1.5</v>
      </c>
      <c r="P6" s="747"/>
      <c r="Q6" s="746">
        <v>2.5</v>
      </c>
      <c r="R6" s="747"/>
      <c r="S6" s="748" t="s">
        <v>247</v>
      </c>
    </row>
    <row r="7" spans="1:19" s="180" customFormat="1" ht="30.75" customHeight="1">
      <c r="A7" s="181"/>
      <c r="B7" s="751"/>
      <c r="C7" s="385" t="s">
        <v>250</v>
      </c>
      <c r="D7" s="385" t="s">
        <v>249</v>
      </c>
      <c r="E7" s="385" t="s">
        <v>250</v>
      </c>
      <c r="F7" s="385" t="s">
        <v>249</v>
      </c>
      <c r="G7" s="385" t="s">
        <v>250</v>
      </c>
      <c r="H7" s="385" t="s">
        <v>249</v>
      </c>
      <c r="I7" s="385" t="s">
        <v>250</v>
      </c>
      <c r="J7" s="385" t="s">
        <v>249</v>
      </c>
      <c r="K7" s="385" t="s">
        <v>250</v>
      </c>
      <c r="L7" s="385" t="s">
        <v>249</v>
      </c>
      <c r="M7" s="385" t="s">
        <v>250</v>
      </c>
      <c r="N7" s="385" t="s">
        <v>249</v>
      </c>
      <c r="O7" s="385" t="s">
        <v>250</v>
      </c>
      <c r="P7" s="385" t="s">
        <v>249</v>
      </c>
      <c r="Q7" s="385" t="s">
        <v>250</v>
      </c>
      <c r="R7" s="385" t="s">
        <v>249</v>
      </c>
      <c r="S7" s="749"/>
    </row>
    <row r="8" spans="1:19" s="93" customFormat="1">
      <c r="A8" s="91">
        <v>1</v>
      </c>
      <c r="B8" s="386" t="s">
        <v>95</v>
      </c>
      <c r="C8" s="387">
        <v>286683127.30000001</v>
      </c>
      <c r="D8" s="387"/>
      <c r="E8" s="387"/>
      <c r="F8" s="387"/>
      <c r="G8" s="387"/>
      <c r="H8" s="387"/>
      <c r="I8" s="387"/>
      <c r="J8" s="387"/>
      <c r="K8" s="387"/>
      <c r="L8" s="387"/>
      <c r="M8" s="387">
        <v>75802219.868512005</v>
      </c>
      <c r="N8" s="387"/>
      <c r="O8" s="387"/>
      <c r="P8" s="387"/>
      <c r="Q8" s="387"/>
      <c r="R8" s="387"/>
      <c r="S8" s="388">
        <f>$C$6*SUM(C8:D8)+$E$6*SUM(E8:F8)+$G$6*SUM(G8:H8)+$I$6*SUM(I8:J8)+$K$6*SUM(K8:L8)+$M$6*SUM(M8:N8)+$O$6*SUM(O8:P8)+$Q$6*SUM(Q8:R8)</f>
        <v>75802219.868512005</v>
      </c>
    </row>
    <row r="9" spans="1:19" s="93" customFormat="1">
      <c r="A9" s="91">
        <v>2</v>
      </c>
      <c r="B9" s="386" t="s">
        <v>96</v>
      </c>
      <c r="C9" s="387"/>
      <c r="D9" s="387"/>
      <c r="E9" s="387"/>
      <c r="F9" s="387"/>
      <c r="G9" s="387"/>
      <c r="H9" s="387"/>
      <c r="I9" s="387"/>
      <c r="J9" s="387"/>
      <c r="K9" s="387"/>
      <c r="L9" s="387"/>
      <c r="M9" s="387">
        <v>0</v>
      </c>
      <c r="N9" s="387"/>
      <c r="O9" s="387"/>
      <c r="P9" s="387"/>
      <c r="Q9" s="387"/>
      <c r="R9" s="387"/>
      <c r="S9" s="388">
        <f t="shared" ref="S9:S21" si="0">$C$6*SUM(C9:D9)+$E$6*SUM(E9:F9)+$G$6*SUM(G9:H9)+$I$6*SUM(I9:J9)+$K$6*SUM(K9:L9)+$M$6*SUM(M9:N9)+$O$6*SUM(O9:P9)+$Q$6*SUM(Q9:R9)</f>
        <v>0</v>
      </c>
    </row>
    <row r="10" spans="1:19" s="93" customFormat="1">
      <c r="A10" s="91">
        <v>3</v>
      </c>
      <c r="B10" s="386" t="s">
        <v>268</v>
      </c>
      <c r="C10" s="387"/>
      <c r="D10" s="387"/>
      <c r="E10" s="387"/>
      <c r="F10" s="387"/>
      <c r="G10" s="387"/>
      <c r="H10" s="387"/>
      <c r="I10" s="387"/>
      <c r="J10" s="387"/>
      <c r="K10" s="387"/>
      <c r="L10" s="387"/>
      <c r="M10" s="387">
        <v>0</v>
      </c>
      <c r="N10" s="387"/>
      <c r="O10" s="387"/>
      <c r="P10" s="387"/>
      <c r="Q10" s="387"/>
      <c r="R10" s="387"/>
      <c r="S10" s="388">
        <f t="shared" si="0"/>
        <v>0</v>
      </c>
    </row>
    <row r="11" spans="1:19" s="93" customFormat="1">
      <c r="A11" s="91">
        <v>4</v>
      </c>
      <c r="B11" s="386" t="s">
        <v>97</v>
      </c>
      <c r="C11" s="387">
        <v>547403.05000000005</v>
      </c>
      <c r="D11" s="387"/>
      <c r="E11" s="387"/>
      <c r="F11" s="387"/>
      <c r="G11" s="387"/>
      <c r="H11" s="387"/>
      <c r="I11" s="387"/>
      <c r="J11" s="387"/>
      <c r="K11" s="387"/>
      <c r="L11" s="387"/>
      <c r="M11" s="387">
        <v>0</v>
      </c>
      <c r="N11" s="387"/>
      <c r="O11" s="387"/>
      <c r="P11" s="387"/>
      <c r="Q11" s="387"/>
      <c r="R11" s="387"/>
      <c r="S11" s="388">
        <f t="shared" si="0"/>
        <v>0</v>
      </c>
    </row>
    <row r="12" spans="1:19" s="93" customFormat="1">
      <c r="A12" s="91">
        <v>5</v>
      </c>
      <c r="B12" s="386" t="s">
        <v>98</v>
      </c>
      <c r="C12" s="387"/>
      <c r="D12" s="387"/>
      <c r="E12" s="387"/>
      <c r="F12" s="387"/>
      <c r="G12" s="387"/>
      <c r="H12" s="387"/>
      <c r="I12" s="387"/>
      <c r="J12" s="387"/>
      <c r="K12" s="387"/>
      <c r="L12" s="387"/>
      <c r="M12" s="387">
        <v>894391.92</v>
      </c>
      <c r="N12" s="387"/>
      <c r="O12" s="387"/>
      <c r="P12" s="387"/>
      <c r="Q12" s="387"/>
      <c r="R12" s="387"/>
      <c r="S12" s="388">
        <f t="shared" si="0"/>
        <v>894391.92</v>
      </c>
    </row>
    <row r="13" spans="1:19" s="93" customFormat="1">
      <c r="A13" s="91">
        <v>6</v>
      </c>
      <c r="B13" s="386" t="s">
        <v>99</v>
      </c>
      <c r="C13" s="387"/>
      <c r="D13" s="387"/>
      <c r="E13" s="387">
        <v>328503323.87837952</v>
      </c>
      <c r="F13" s="387"/>
      <c r="G13" s="387"/>
      <c r="H13" s="387"/>
      <c r="I13" s="387">
        <v>2779339.9191085002</v>
      </c>
      <c r="J13" s="387"/>
      <c r="K13" s="387"/>
      <c r="L13" s="387"/>
      <c r="M13" s="387">
        <v>971906.99</v>
      </c>
      <c r="N13" s="387"/>
      <c r="O13" s="387"/>
      <c r="P13" s="387"/>
      <c r="Q13" s="387"/>
      <c r="R13" s="387"/>
      <c r="S13" s="388">
        <f t="shared" si="0"/>
        <v>68062241.725230157</v>
      </c>
    </row>
    <row r="14" spans="1:19" s="93" customFormat="1">
      <c r="A14" s="91">
        <v>7</v>
      </c>
      <c r="B14" s="386" t="s">
        <v>100</v>
      </c>
      <c r="C14" s="387"/>
      <c r="D14" s="387"/>
      <c r="E14" s="387"/>
      <c r="F14" s="387"/>
      <c r="G14" s="387"/>
      <c r="H14" s="387"/>
      <c r="I14" s="387"/>
      <c r="J14" s="387"/>
      <c r="K14" s="387"/>
      <c r="L14" s="387"/>
      <c r="M14" s="387">
        <v>398861663.17984939</v>
      </c>
      <c r="N14" s="387">
        <v>19739185.096576001</v>
      </c>
      <c r="O14" s="387"/>
      <c r="P14" s="387"/>
      <c r="Q14" s="387"/>
      <c r="R14" s="387"/>
      <c r="S14" s="388">
        <f t="shared" si="0"/>
        <v>418600848.27642536</v>
      </c>
    </row>
    <row r="15" spans="1:19" s="93" customFormat="1">
      <c r="A15" s="91">
        <v>8</v>
      </c>
      <c r="B15" s="386" t="s">
        <v>101</v>
      </c>
      <c r="C15" s="387"/>
      <c r="D15" s="387"/>
      <c r="E15" s="387"/>
      <c r="F15" s="387"/>
      <c r="G15" s="387"/>
      <c r="H15" s="387"/>
      <c r="I15" s="387" t="s">
        <v>762</v>
      </c>
      <c r="J15" s="387"/>
      <c r="K15" s="387">
        <v>1025274680.6925565</v>
      </c>
      <c r="L15" s="387">
        <v>13483267.411071993</v>
      </c>
      <c r="M15" s="387"/>
      <c r="N15" s="387"/>
      <c r="O15" s="387"/>
      <c r="P15" s="387"/>
      <c r="Q15" s="387"/>
      <c r="R15" s="387"/>
      <c r="S15" s="388">
        <f t="shared" si="0"/>
        <v>779068461.07772136</v>
      </c>
    </row>
    <row r="16" spans="1:19" s="93" customFormat="1">
      <c r="A16" s="91">
        <v>9</v>
      </c>
      <c r="B16" s="386" t="s">
        <v>102</v>
      </c>
      <c r="C16" s="387"/>
      <c r="D16" s="387"/>
      <c r="E16" s="387"/>
      <c r="F16" s="387"/>
      <c r="G16" s="387">
        <v>280456616.10308534</v>
      </c>
      <c r="H16" s="387"/>
      <c r="I16" s="387"/>
      <c r="J16" s="387"/>
      <c r="K16" s="387"/>
      <c r="L16" s="387"/>
      <c r="M16" s="387"/>
      <c r="N16" s="387"/>
      <c r="O16" s="387"/>
      <c r="P16" s="387"/>
      <c r="Q16" s="387"/>
      <c r="R16" s="387"/>
      <c r="S16" s="388">
        <f t="shared" si="0"/>
        <v>98159815.636079863</v>
      </c>
    </row>
    <row r="17" spans="1:19" s="93" customFormat="1">
      <c r="A17" s="91">
        <v>10</v>
      </c>
      <c r="B17" s="386" t="s">
        <v>103</v>
      </c>
      <c r="C17" s="387"/>
      <c r="D17" s="387"/>
      <c r="E17" s="387"/>
      <c r="F17" s="387"/>
      <c r="G17" s="387"/>
      <c r="H17" s="387"/>
      <c r="I17" s="387">
        <v>999476.24199999997</v>
      </c>
      <c r="J17" s="387"/>
      <c r="K17" s="387"/>
      <c r="L17" s="387"/>
      <c r="M17" s="387">
        <v>4788030.2950000009</v>
      </c>
      <c r="N17" s="387"/>
      <c r="O17" s="387">
        <v>1167857.7580000001</v>
      </c>
      <c r="P17" s="387"/>
      <c r="Q17" s="387"/>
      <c r="R17" s="387"/>
      <c r="S17" s="388">
        <f t="shared" si="0"/>
        <v>7039555.0530000012</v>
      </c>
    </row>
    <row r="18" spans="1:19" s="93" customFormat="1">
      <c r="A18" s="91">
        <v>11</v>
      </c>
      <c r="B18" s="386" t="s">
        <v>104</v>
      </c>
      <c r="C18" s="387"/>
      <c r="D18" s="387"/>
      <c r="E18" s="387"/>
      <c r="F18" s="387"/>
      <c r="G18" s="387"/>
      <c r="H18" s="387"/>
      <c r="I18" s="387"/>
      <c r="J18" s="387"/>
      <c r="K18" s="387"/>
      <c r="L18" s="387"/>
      <c r="M18" s="387">
        <v>74968664.199942783</v>
      </c>
      <c r="N18" s="387"/>
      <c r="O18" s="387">
        <v>149436437.90995821</v>
      </c>
      <c r="P18" s="387"/>
      <c r="Q18" s="387">
        <v>2066880</v>
      </c>
      <c r="R18" s="387"/>
      <c r="S18" s="388">
        <f t="shared" si="0"/>
        <v>304290521.06488007</v>
      </c>
    </row>
    <row r="19" spans="1:19" s="93" customFormat="1">
      <c r="A19" s="91">
        <v>12</v>
      </c>
      <c r="B19" s="386" t="s">
        <v>105</v>
      </c>
      <c r="C19" s="387"/>
      <c r="D19" s="387"/>
      <c r="E19" s="387"/>
      <c r="F19" s="387"/>
      <c r="G19" s="387"/>
      <c r="H19" s="387"/>
      <c r="I19" s="387"/>
      <c r="J19" s="387"/>
      <c r="K19" s="387"/>
      <c r="L19" s="387"/>
      <c r="M19" s="387"/>
      <c r="N19" s="387"/>
      <c r="O19" s="387"/>
      <c r="P19" s="387"/>
      <c r="Q19" s="387"/>
      <c r="R19" s="387"/>
      <c r="S19" s="388">
        <f t="shared" si="0"/>
        <v>0</v>
      </c>
    </row>
    <row r="20" spans="1:19" s="93" customFormat="1">
      <c r="A20" s="91">
        <v>13</v>
      </c>
      <c r="B20" s="386" t="s">
        <v>246</v>
      </c>
      <c r="C20" s="387"/>
      <c r="D20" s="387"/>
      <c r="E20" s="387"/>
      <c r="F20" s="387"/>
      <c r="G20" s="387"/>
      <c r="H20" s="387"/>
      <c r="I20" s="387"/>
      <c r="J20" s="387"/>
      <c r="K20" s="387"/>
      <c r="L20" s="387"/>
      <c r="M20" s="387"/>
      <c r="N20" s="387"/>
      <c r="O20" s="387"/>
      <c r="P20" s="387"/>
      <c r="Q20" s="387"/>
      <c r="R20" s="387"/>
      <c r="S20" s="388">
        <f t="shared" si="0"/>
        <v>0</v>
      </c>
    </row>
    <row r="21" spans="1:19" s="93" customFormat="1">
      <c r="A21" s="91">
        <v>14</v>
      </c>
      <c r="B21" s="386" t="s">
        <v>107</v>
      </c>
      <c r="C21" s="387">
        <v>268564143.86500001</v>
      </c>
      <c r="D21" s="387"/>
      <c r="E21" s="387">
        <v>521256.80000000005</v>
      </c>
      <c r="F21" s="387"/>
      <c r="G21" s="387"/>
      <c r="H21" s="387"/>
      <c r="I21" s="387"/>
      <c r="J21" s="387"/>
      <c r="K21" s="387"/>
      <c r="L21" s="387"/>
      <c r="M21" s="387">
        <v>150379892.43600008</v>
      </c>
      <c r="N21" s="387"/>
      <c r="O21" s="387"/>
      <c r="P21" s="387"/>
      <c r="Q21" s="387"/>
      <c r="R21" s="387"/>
      <c r="S21" s="388">
        <f t="shared" si="0"/>
        <v>150484143.79600009</v>
      </c>
    </row>
    <row r="22" spans="1:19" ht="13.5" thickBot="1">
      <c r="A22" s="94"/>
      <c r="B22" s="95" t="s">
        <v>108</v>
      </c>
      <c r="C22" s="96">
        <f>SUM(C8:C21)</f>
        <v>555794674.21500003</v>
      </c>
      <c r="D22" s="96">
        <f t="shared" ref="D22:J22" si="1">SUM(D8:D21)</f>
        <v>0</v>
      </c>
      <c r="E22" s="96">
        <f t="shared" si="1"/>
        <v>329024580.67837954</v>
      </c>
      <c r="F22" s="96">
        <f t="shared" si="1"/>
        <v>0</v>
      </c>
      <c r="G22" s="96">
        <f t="shared" si="1"/>
        <v>280456616.10308534</v>
      </c>
      <c r="H22" s="96">
        <f t="shared" si="1"/>
        <v>0</v>
      </c>
      <c r="I22" s="96">
        <f t="shared" si="1"/>
        <v>3778816.1611085003</v>
      </c>
      <c r="J22" s="96">
        <f t="shared" si="1"/>
        <v>0</v>
      </c>
      <c r="K22" s="96">
        <f t="shared" ref="K22:S22" si="2">SUM(K8:K21)</f>
        <v>1025274680.6925565</v>
      </c>
      <c r="L22" s="96">
        <f t="shared" si="2"/>
        <v>13483267.411071993</v>
      </c>
      <c r="M22" s="96">
        <f t="shared" si="2"/>
        <v>706666768.88930428</v>
      </c>
      <c r="N22" s="96">
        <f t="shared" si="2"/>
        <v>19739185.096576001</v>
      </c>
      <c r="O22" s="96">
        <f t="shared" si="2"/>
        <v>150604295.6679582</v>
      </c>
      <c r="P22" s="96">
        <f t="shared" si="2"/>
        <v>0</v>
      </c>
      <c r="Q22" s="96">
        <f t="shared" si="2"/>
        <v>2066880</v>
      </c>
      <c r="R22" s="96">
        <f t="shared" si="2"/>
        <v>0</v>
      </c>
      <c r="S22" s="389">
        <f t="shared" si="2"/>
        <v>1902402198.4178488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zoomScaleSheetLayoutView="85" workbookViewId="0">
      <pane xSplit="2" ySplit="6" topLeftCell="C7"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8"/>
  </cols>
  <sheetData>
    <row r="1" spans="1:22">
      <c r="A1" s="2" t="s">
        <v>30</v>
      </c>
      <c r="B1" s="3" t="str">
        <f>'Info '!C2</f>
        <v>JSC "Liberty Bank"</v>
      </c>
    </row>
    <row r="2" spans="1:22">
      <c r="A2" s="2" t="s">
        <v>31</v>
      </c>
      <c r="B2" s="359">
        <f>'1. key ratios '!B2</f>
        <v>44561</v>
      </c>
    </row>
    <row r="4" spans="1:22" ht="13.5" thickBot="1">
      <c r="A4" s="4" t="s">
        <v>365</v>
      </c>
      <c r="B4" s="97" t="s">
        <v>94</v>
      </c>
      <c r="V4" s="9" t="s">
        <v>73</v>
      </c>
    </row>
    <row r="5" spans="1:22" ht="12.75" customHeight="1">
      <c r="A5" s="98"/>
      <c r="B5" s="99"/>
      <c r="C5" s="752" t="s">
        <v>276</v>
      </c>
      <c r="D5" s="753"/>
      <c r="E5" s="753"/>
      <c r="F5" s="753"/>
      <c r="G5" s="753"/>
      <c r="H5" s="753"/>
      <c r="I5" s="753"/>
      <c r="J5" s="753"/>
      <c r="K5" s="753"/>
      <c r="L5" s="754"/>
      <c r="M5" s="755" t="s">
        <v>277</v>
      </c>
      <c r="N5" s="756"/>
      <c r="O5" s="756"/>
      <c r="P5" s="756"/>
      <c r="Q5" s="756"/>
      <c r="R5" s="756"/>
      <c r="S5" s="757"/>
      <c r="T5" s="760" t="s">
        <v>363</v>
      </c>
      <c r="U5" s="760" t="s">
        <v>364</v>
      </c>
      <c r="V5" s="758" t="s">
        <v>120</v>
      </c>
    </row>
    <row r="6" spans="1:22" s="35" customFormat="1" ht="102">
      <c r="A6" s="32"/>
      <c r="B6" s="100"/>
      <c r="C6" s="101" t="s">
        <v>109</v>
      </c>
      <c r="D6" s="156" t="s">
        <v>110</v>
      </c>
      <c r="E6" s="127" t="s">
        <v>279</v>
      </c>
      <c r="F6" s="127" t="s">
        <v>280</v>
      </c>
      <c r="G6" s="156" t="s">
        <v>283</v>
      </c>
      <c r="H6" s="156" t="s">
        <v>278</v>
      </c>
      <c r="I6" s="156" t="s">
        <v>111</v>
      </c>
      <c r="J6" s="156" t="s">
        <v>112</v>
      </c>
      <c r="K6" s="102" t="s">
        <v>113</v>
      </c>
      <c r="L6" s="103" t="s">
        <v>114</v>
      </c>
      <c r="M6" s="101" t="s">
        <v>281</v>
      </c>
      <c r="N6" s="102" t="s">
        <v>115</v>
      </c>
      <c r="O6" s="102" t="s">
        <v>116</v>
      </c>
      <c r="P6" s="102" t="s">
        <v>117</v>
      </c>
      <c r="Q6" s="102" t="s">
        <v>118</v>
      </c>
      <c r="R6" s="102" t="s">
        <v>119</v>
      </c>
      <c r="S6" s="174" t="s">
        <v>282</v>
      </c>
      <c r="T6" s="761"/>
      <c r="U6" s="761"/>
      <c r="V6" s="759"/>
    </row>
    <row r="7" spans="1:22" s="93" customFormat="1">
      <c r="A7" s="104">
        <v>1</v>
      </c>
      <c r="B7" s="1" t="s">
        <v>95</v>
      </c>
      <c r="C7" s="105"/>
      <c r="D7" s="378">
        <v>0</v>
      </c>
      <c r="E7" s="92"/>
      <c r="F7" s="92"/>
      <c r="G7" s="92"/>
      <c r="H7" s="92"/>
      <c r="I7" s="92"/>
      <c r="J7" s="92"/>
      <c r="K7" s="92"/>
      <c r="L7" s="106"/>
      <c r="M7" s="105"/>
      <c r="N7" s="92"/>
      <c r="O7" s="92"/>
      <c r="P7" s="92"/>
      <c r="Q7" s="92"/>
      <c r="R7" s="92"/>
      <c r="S7" s="106"/>
      <c r="T7" s="379">
        <v>0</v>
      </c>
      <c r="U7" s="379">
        <v>0</v>
      </c>
      <c r="V7" s="107">
        <f>SUM(C7:S7)</f>
        <v>0</v>
      </c>
    </row>
    <row r="8" spans="1:22" s="93" customFormat="1">
      <c r="A8" s="104">
        <v>2</v>
      </c>
      <c r="B8" s="1" t="s">
        <v>96</v>
      </c>
      <c r="C8" s="105"/>
      <c r="D8" s="378">
        <v>0</v>
      </c>
      <c r="E8" s="92"/>
      <c r="F8" s="92"/>
      <c r="G8" s="92"/>
      <c r="H8" s="92"/>
      <c r="I8" s="92"/>
      <c r="J8" s="92"/>
      <c r="K8" s="92"/>
      <c r="L8" s="106"/>
      <c r="M8" s="105"/>
      <c r="N8" s="92"/>
      <c r="O8" s="92"/>
      <c r="P8" s="92"/>
      <c r="Q8" s="92"/>
      <c r="R8" s="92"/>
      <c r="S8" s="106"/>
      <c r="T8" s="379">
        <v>0</v>
      </c>
      <c r="U8" s="379">
        <v>0</v>
      </c>
      <c r="V8" s="107">
        <f t="shared" ref="V8:V20" si="0">SUM(C8:S8)</f>
        <v>0</v>
      </c>
    </row>
    <row r="9" spans="1:22" s="93" customFormat="1">
      <c r="A9" s="104">
        <v>3</v>
      </c>
      <c r="B9" s="1" t="s">
        <v>269</v>
      </c>
      <c r="C9" s="105"/>
      <c r="D9" s="378">
        <v>0</v>
      </c>
      <c r="E9" s="92"/>
      <c r="F9" s="92"/>
      <c r="G9" s="92"/>
      <c r="H9" s="92"/>
      <c r="I9" s="92"/>
      <c r="J9" s="92"/>
      <c r="K9" s="92"/>
      <c r="L9" s="106"/>
      <c r="M9" s="105"/>
      <c r="N9" s="92"/>
      <c r="O9" s="92"/>
      <c r="P9" s="92"/>
      <c r="Q9" s="92"/>
      <c r="R9" s="92"/>
      <c r="S9" s="106"/>
      <c r="T9" s="379">
        <v>0</v>
      </c>
      <c r="U9" s="379">
        <v>0</v>
      </c>
      <c r="V9" s="107">
        <f t="shared" si="0"/>
        <v>0</v>
      </c>
    </row>
    <row r="10" spans="1:22" s="93" customFormat="1">
      <c r="A10" s="104">
        <v>4</v>
      </c>
      <c r="B10" s="1" t="s">
        <v>97</v>
      </c>
      <c r="C10" s="105"/>
      <c r="D10" s="378">
        <v>0</v>
      </c>
      <c r="E10" s="92"/>
      <c r="F10" s="92"/>
      <c r="G10" s="92"/>
      <c r="H10" s="92"/>
      <c r="I10" s="92"/>
      <c r="J10" s="92"/>
      <c r="K10" s="92"/>
      <c r="L10" s="106"/>
      <c r="M10" s="105"/>
      <c r="N10" s="92"/>
      <c r="O10" s="92"/>
      <c r="P10" s="92"/>
      <c r="Q10" s="92"/>
      <c r="R10" s="92"/>
      <c r="S10" s="106"/>
      <c r="T10" s="379">
        <v>0</v>
      </c>
      <c r="U10" s="379">
        <v>0</v>
      </c>
      <c r="V10" s="107">
        <f t="shared" si="0"/>
        <v>0</v>
      </c>
    </row>
    <row r="11" spans="1:22" s="93" customFormat="1">
      <c r="A11" s="104">
        <v>5</v>
      </c>
      <c r="B11" s="1" t="s">
        <v>98</v>
      </c>
      <c r="C11" s="105"/>
      <c r="D11" s="378">
        <v>0</v>
      </c>
      <c r="E11" s="92"/>
      <c r="F11" s="92"/>
      <c r="G11" s="92"/>
      <c r="H11" s="92"/>
      <c r="I11" s="92"/>
      <c r="J11" s="92"/>
      <c r="K11" s="92"/>
      <c r="L11" s="106"/>
      <c r="M11" s="105"/>
      <c r="N11" s="92"/>
      <c r="O11" s="92"/>
      <c r="P11" s="92"/>
      <c r="Q11" s="92"/>
      <c r="R11" s="92"/>
      <c r="S11" s="106"/>
      <c r="T11" s="379">
        <v>0</v>
      </c>
      <c r="U11" s="379">
        <v>0</v>
      </c>
      <c r="V11" s="107">
        <f t="shared" si="0"/>
        <v>0</v>
      </c>
    </row>
    <row r="12" spans="1:22" s="93" customFormat="1">
      <c r="A12" s="104">
        <v>6</v>
      </c>
      <c r="B12" s="1" t="s">
        <v>99</v>
      </c>
      <c r="C12" s="105"/>
      <c r="D12" s="378">
        <v>0</v>
      </c>
      <c r="E12" s="92"/>
      <c r="F12" s="92"/>
      <c r="G12" s="92"/>
      <c r="H12" s="92"/>
      <c r="I12" s="92"/>
      <c r="J12" s="92"/>
      <c r="K12" s="92"/>
      <c r="L12" s="106"/>
      <c r="M12" s="105"/>
      <c r="N12" s="92"/>
      <c r="O12" s="92"/>
      <c r="P12" s="92"/>
      <c r="Q12" s="92"/>
      <c r="R12" s="92"/>
      <c r="S12" s="106"/>
      <c r="T12" s="379">
        <v>0</v>
      </c>
      <c r="U12" s="379">
        <v>0</v>
      </c>
      <c r="V12" s="107">
        <f t="shared" si="0"/>
        <v>0</v>
      </c>
    </row>
    <row r="13" spans="1:22" s="93" customFormat="1">
      <c r="A13" s="104">
        <v>7</v>
      </c>
      <c r="B13" s="1" t="s">
        <v>100</v>
      </c>
      <c r="C13" s="105"/>
      <c r="D13" s="378">
        <v>15910340.328000002</v>
      </c>
      <c r="E13" s="92"/>
      <c r="F13" s="92"/>
      <c r="G13" s="92"/>
      <c r="H13" s="92"/>
      <c r="I13" s="92"/>
      <c r="J13" s="92"/>
      <c r="K13" s="92"/>
      <c r="L13" s="106"/>
      <c r="M13" s="105"/>
      <c r="N13" s="92"/>
      <c r="O13" s="92"/>
      <c r="P13" s="92"/>
      <c r="Q13" s="92"/>
      <c r="R13" s="92"/>
      <c r="S13" s="106"/>
      <c r="T13" s="379">
        <v>14843233.220000001</v>
      </c>
      <c r="U13" s="379">
        <v>1067107.108</v>
      </c>
      <c r="V13" s="107">
        <f t="shared" si="0"/>
        <v>15910340.328000002</v>
      </c>
    </row>
    <row r="14" spans="1:22" s="93" customFormat="1">
      <c r="A14" s="104">
        <v>8</v>
      </c>
      <c r="B14" s="1" t="s">
        <v>101</v>
      </c>
      <c r="C14" s="105"/>
      <c r="D14" s="378">
        <v>11964721.338990005</v>
      </c>
      <c r="E14" s="92"/>
      <c r="F14" s="92"/>
      <c r="G14" s="92"/>
      <c r="H14" s="92"/>
      <c r="I14" s="92"/>
      <c r="J14" s="92"/>
      <c r="K14" s="92"/>
      <c r="L14" s="106"/>
      <c r="M14" s="105"/>
      <c r="N14" s="92"/>
      <c r="O14" s="92"/>
      <c r="P14" s="92"/>
      <c r="Q14" s="92"/>
      <c r="R14" s="92"/>
      <c r="S14" s="106"/>
      <c r="T14" s="379">
        <v>11092808.955000004</v>
      </c>
      <c r="U14" s="379">
        <v>871912.38399000012</v>
      </c>
      <c r="V14" s="107">
        <f t="shared" si="0"/>
        <v>11964721.338990005</v>
      </c>
    </row>
    <row r="15" spans="1:22" s="93" customFormat="1">
      <c r="A15" s="104">
        <v>9</v>
      </c>
      <c r="B15" s="1" t="s">
        <v>102</v>
      </c>
      <c r="C15" s="105"/>
      <c r="D15" s="378">
        <v>0</v>
      </c>
      <c r="E15" s="92"/>
      <c r="F15" s="92"/>
      <c r="G15" s="92"/>
      <c r="H15" s="92"/>
      <c r="I15" s="92"/>
      <c r="J15" s="92"/>
      <c r="K15" s="92"/>
      <c r="L15" s="106"/>
      <c r="M15" s="105"/>
      <c r="N15" s="92"/>
      <c r="O15" s="92"/>
      <c r="P15" s="92"/>
      <c r="Q15" s="92"/>
      <c r="R15" s="92"/>
      <c r="S15" s="106"/>
      <c r="T15" s="379">
        <v>0</v>
      </c>
      <c r="U15" s="379">
        <v>0</v>
      </c>
      <c r="V15" s="107">
        <f t="shared" si="0"/>
        <v>0</v>
      </c>
    </row>
    <row r="16" spans="1:22" s="93" customFormat="1">
      <c r="A16" s="104">
        <v>10</v>
      </c>
      <c r="B16" s="1" t="s">
        <v>103</v>
      </c>
      <c r="C16" s="105"/>
      <c r="D16" s="378">
        <v>424855.14</v>
      </c>
      <c r="E16" s="92"/>
      <c r="F16" s="92"/>
      <c r="G16" s="92"/>
      <c r="H16" s="92"/>
      <c r="I16" s="92"/>
      <c r="J16" s="92"/>
      <c r="K16" s="92"/>
      <c r="L16" s="106"/>
      <c r="M16" s="105"/>
      <c r="N16" s="92"/>
      <c r="O16" s="92"/>
      <c r="P16" s="92"/>
      <c r="Q16" s="92"/>
      <c r="R16" s="92"/>
      <c r="S16" s="106"/>
      <c r="T16" s="379">
        <v>424855.14</v>
      </c>
      <c r="U16" s="379">
        <v>0</v>
      </c>
      <c r="V16" s="107">
        <f t="shared" si="0"/>
        <v>424855.14</v>
      </c>
    </row>
    <row r="17" spans="1:22" s="93" customFormat="1">
      <c r="A17" s="104">
        <v>11</v>
      </c>
      <c r="B17" s="1" t="s">
        <v>104</v>
      </c>
      <c r="C17" s="105"/>
      <c r="D17" s="378">
        <v>1</v>
      </c>
      <c r="E17" s="92"/>
      <c r="F17" s="92"/>
      <c r="G17" s="92"/>
      <c r="H17" s="92"/>
      <c r="I17" s="92"/>
      <c r="J17" s="92"/>
      <c r="K17" s="92"/>
      <c r="L17" s="106"/>
      <c r="M17" s="105"/>
      <c r="N17" s="92"/>
      <c r="O17" s="92"/>
      <c r="P17" s="92"/>
      <c r="Q17" s="92"/>
      <c r="R17" s="92"/>
      <c r="S17" s="106"/>
      <c r="T17" s="379">
        <v>1</v>
      </c>
      <c r="U17" s="379">
        <v>0</v>
      </c>
      <c r="V17" s="107">
        <f t="shared" si="0"/>
        <v>1</v>
      </c>
    </row>
    <row r="18" spans="1:22" s="93" customFormat="1">
      <c r="A18" s="104">
        <v>12</v>
      </c>
      <c r="B18" s="1" t="s">
        <v>105</v>
      </c>
      <c r="C18" s="105"/>
      <c r="D18" s="378">
        <v>0</v>
      </c>
      <c r="E18" s="92"/>
      <c r="F18" s="92"/>
      <c r="G18" s="92"/>
      <c r="H18" s="92"/>
      <c r="I18" s="92"/>
      <c r="J18" s="92"/>
      <c r="K18" s="92"/>
      <c r="L18" s="106"/>
      <c r="M18" s="105"/>
      <c r="N18" s="92"/>
      <c r="O18" s="92"/>
      <c r="P18" s="92"/>
      <c r="Q18" s="92"/>
      <c r="R18" s="92"/>
      <c r="S18" s="106"/>
      <c r="T18" s="379">
        <v>0</v>
      </c>
      <c r="U18" s="379">
        <v>0</v>
      </c>
      <c r="V18" s="107">
        <f t="shared" si="0"/>
        <v>0</v>
      </c>
    </row>
    <row r="19" spans="1:22" s="93" customFormat="1">
      <c r="A19" s="104">
        <v>13</v>
      </c>
      <c r="B19" s="1" t="s">
        <v>106</v>
      </c>
      <c r="C19" s="105"/>
      <c r="D19" s="378">
        <v>0</v>
      </c>
      <c r="E19" s="92"/>
      <c r="F19" s="92"/>
      <c r="G19" s="92"/>
      <c r="H19" s="92"/>
      <c r="I19" s="92"/>
      <c r="J19" s="92"/>
      <c r="K19" s="92"/>
      <c r="L19" s="106"/>
      <c r="M19" s="105"/>
      <c r="N19" s="92"/>
      <c r="O19" s="92"/>
      <c r="P19" s="92"/>
      <c r="Q19" s="92"/>
      <c r="R19" s="92"/>
      <c r="S19" s="106"/>
      <c r="T19" s="379">
        <v>0</v>
      </c>
      <c r="U19" s="379">
        <v>0</v>
      </c>
      <c r="V19" s="107">
        <f t="shared" si="0"/>
        <v>0</v>
      </c>
    </row>
    <row r="20" spans="1:22" s="93" customFormat="1">
      <c r="A20" s="104">
        <v>14</v>
      </c>
      <c r="B20" s="1" t="s">
        <v>107</v>
      </c>
      <c r="C20" s="105"/>
      <c r="D20" s="378">
        <v>0</v>
      </c>
      <c r="E20" s="92"/>
      <c r="F20" s="92"/>
      <c r="G20" s="92"/>
      <c r="H20" s="92"/>
      <c r="I20" s="92"/>
      <c r="J20" s="92"/>
      <c r="K20" s="92"/>
      <c r="L20" s="106"/>
      <c r="M20" s="105"/>
      <c r="N20" s="92"/>
      <c r="O20" s="92"/>
      <c r="P20" s="92"/>
      <c r="Q20" s="92"/>
      <c r="R20" s="92"/>
      <c r="S20" s="106"/>
      <c r="T20" s="379">
        <v>0</v>
      </c>
      <c r="U20" s="379">
        <v>0</v>
      </c>
      <c r="V20" s="107">
        <f t="shared" si="0"/>
        <v>0</v>
      </c>
    </row>
    <row r="21" spans="1:22" ht="13.5" thickBot="1">
      <c r="A21" s="94"/>
      <c r="B21" s="108" t="s">
        <v>108</v>
      </c>
      <c r="C21" s="109">
        <f>SUM(C7:C20)</f>
        <v>0</v>
      </c>
      <c r="D21" s="96">
        <f t="shared" ref="D21:V21" si="1">SUM(D7:D20)</f>
        <v>28299917.806990005</v>
      </c>
      <c r="E21" s="96">
        <f t="shared" si="1"/>
        <v>0</v>
      </c>
      <c r="F21" s="96">
        <f t="shared" si="1"/>
        <v>0</v>
      </c>
      <c r="G21" s="96">
        <f t="shared" si="1"/>
        <v>0</v>
      </c>
      <c r="H21" s="96">
        <f t="shared" si="1"/>
        <v>0</v>
      </c>
      <c r="I21" s="96">
        <f t="shared" si="1"/>
        <v>0</v>
      </c>
      <c r="J21" s="96">
        <f t="shared" si="1"/>
        <v>0</v>
      </c>
      <c r="K21" s="96">
        <f t="shared" si="1"/>
        <v>0</v>
      </c>
      <c r="L21" s="110">
        <f t="shared" si="1"/>
        <v>0</v>
      </c>
      <c r="M21" s="109">
        <f t="shared" si="1"/>
        <v>0</v>
      </c>
      <c r="N21" s="96">
        <f t="shared" si="1"/>
        <v>0</v>
      </c>
      <c r="O21" s="96">
        <f t="shared" si="1"/>
        <v>0</v>
      </c>
      <c r="P21" s="96">
        <f t="shared" si="1"/>
        <v>0</v>
      </c>
      <c r="Q21" s="96">
        <f t="shared" si="1"/>
        <v>0</v>
      </c>
      <c r="R21" s="96">
        <f t="shared" si="1"/>
        <v>0</v>
      </c>
      <c r="S21" s="110">
        <f>SUM(S7:S20)</f>
        <v>0</v>
      </c>
      <c r="T21" s="110">
        <f>SUM(T7:T20)</f>
        <v>26360898.315000005</v>
      </c>
      <c r="U21" s="110">
        <f t="shared" ref="U21" si="2">SUM(U7:U20)</f>
        <v>1939019.49199</v>
      </c>
      <c r="V21" s="111">
        <f t="shared" si="1"/>
        <v>28299917.806990005</v>
      </c>
    </row>
    <row r="24" spans="1:22">
      <c r="A24" s="6"/>
      <c r="B24" s="6"/>
      <c r="C24" s="13"/>
      <c r="D24" s="13"/>
      <c r="E24" s="13"/>
    </row>
    <row r="25" spans="1:22">
      <c r="A25" s="112"/>
      <c r="B25" s="112"/>
      <c r="C25" s="6"/>
      <c r="D25" s="13"/>
      <c r="E25" s="13"/>
    </row>
    <row r="26" spans="1:22">
      <c r="A26" s="112"/>
      <c r="B26" s="14"/>
      <c r="C26" s="6"/>
      <c r="D26" s="13"/>
      <c r="E26" s="13"/>
    </row>
    <row r="27" spans="1:22">
      <c r="A27" s="112"/>
      <c r="B27" s="112"/>
      <c r="C27" s="6"/>
      <c r="D27" s="13"/>
      <c r="E27" s="13"/>
    </row>
    <row r="28" spans="1:22">
      <c r="A28" s="112"/>
      <c r="B28" s="14"/>
      <c r="C28" s="6"/>
      <c r="D28" s="13"/>
      <c r="E28" s="1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pane xSplit="1" ySplit="7" topLeftCell="B8"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cols>
    <col min="1" max="1" width="10.5703125" style="4" bestFit="1" customWidth="1"/>
    <col min="2" max="2" width="76.85546875" style="4" customWidth="1"/>
    <col min="3" max="3" width="14.85546875" style="182" customWidth="1"/>
    <col min="4" max="4" width="14.85546875" style="182" bestFit="1" customWidth="1"/>
    <col min="5" max="5" width="17.7109375" style="182" customWidth="1"/>
    <col min="6" max="6" width="15.85546875" style="182" customWidth="1"/>
    <col min="7" max="7" width="17.42578125" style="182" customWidth="1"/>
    <col min="8" max="8" width="15.28515625" style="182" customWidth="1"/>
    <col min="9" max="16384" width="9.140625" style="8"/>
  </cols>
  <sheetData>
    <row r="1" spans="1:9">
      <c r="A1" s="2" t="s">
        <v>30</v>
      </c>
      <c r="B1" s="4" t="str">
        <f>'Info '!C2</f>
        <v>JSC "Liberty Bank"</v>
      </c>
      <c r="C1" s="3"/>
    </row>
    <row r="2" spans="1:9">
      <c r="A2" s="2" t="s">
        <v>31</v>
      </c>
      <c r="B2" s="360">
        <f>'1. key ratios '!B2</f>
        <v>44561</v>
      </c>
      <c r="C2" s="280"/>
    </row>
    <row r="4" spans="1:9" ht="13.5" thickBot="1">
      <c r="A4" s="2" t="s">
        <v>252</v>
      </c>
      <c r="B4" s="97" t="s">
        <v>375</v>
      </c>
    </row>
    <row r="5" spans="1:9">
      <c r="A5" s="98"/>
      <c r="B5" s="113"/>
      <c r="C5" s="370" t="s">
        <v>0</v>
      </c>
      <c r="D5" s="370" t="s">
        <v>1</v>
      </c>
      <c r="E5" s="370" t="s">
        <v>2</v>
      </c>
      <c r="F5" s="370" t="s">
        <v>3</v>
      </c>
      <c r="G5" s="371" t="s">
        <v>4</v>
      </c>
      <c r="H5" s="372" t="s">
        <v>5</v>
      </c>
      <c r="I5" s="114"/>
    </row>
    <row r="6" spans="1:9" s="114" customFormat="1" ht="12.75" customHeight="1">
      <c r="A6" s="115"/>
      <c r="B6" s="764" t="s">
        <v>251</v>
      </c>
      <c r="C6" s="766" t="s">
        <v>367</v>
      </c>
      <c r="D6" s="768" t="s">
        <v>366</v>
      </c>
      <c r="E6" s="769"/>
      <c r="F6" s="766" t="s">
        <v>371</v>
      </c>
      <c r="G6" s="766" t="s">
        <v>372</v>
      </c>
      <c r="H6" s="762" t="s">
        <v>370</v>
      </c>
    </row>
    <row r="7" spans="1:9" ht="38.25">
      <c r="A7" s="117"/>
      <c r="B7" s="765"/>
      <c r="C7" s="767"/>
      <c r="D7" s="439" t="s">
        <v>369</v>
      </c>
      <c r="E7" s="439" t="s">
        <v>368</v>
      </c>
      <c r="F7" s="767"/>
      <c r="G7" s="767"/>
      <c r="H7" s="763"/>
      <c r="I7" s="114"/>
    </row>
    <row r="8" spans="1:9">
      <c r="A8" s="115">
        <v>1</v>
      </c>
      <c r="B8" s="386" t="s">
        <v>95</v>
      </c>
      <c r="C8" s="390">
        <v>362485347.16851199</v>
      </c>
      <c r="D8" s="391">
        <v>0</v>
      </c>
      <c r="E8" s="390">
        <v>0</v>
      </c>
      <c r="F8" s="390">
        <v>75802219.868512005</v>
      </c>
      <c r="G8" s="440">
        <v>75802219.868512005</v>
      </c>
      <c r="H8" s="441">
        <f>G8/(C8+E8)</f>
        <v>0.20911802493708279</v>
      </c>
    </row>
    <row r="9" spans="1:9" ht="15" customHeight="1">
      <c r="A9" s="115">
        <v>2</v>
      </c>
      <c r="B9" s="386" t="s">
        <v>96</v>
      </c>
      <c r="C9" s="390">
        <v>0</v>
      </c>
      <c r="D9" s="391">
        <v>0</v>
      </c>
      <c r="E9" s="390">
        <v>0</v>
      </c>
      <c r="F9" s="390">
        <v>0</v>
      </c>
      <c r="G9" s="440">
        <v>0</v>
      </c>
      <c r="H9" s="442" t="s">
        <v>761</v>
      </c>
    </row>
    <row r="10" spans="1:9">
      <c r="A10" s="115">
        <v>3</v>
      </c>
      <c r="B10" s="386" t="s">
        <v>269</v>
      </c>
      <c r="C10" s="390">
        <v>0</v>
      </c>
      <c r="D10" s="391">
        <v>0</v>
      </c>
      <c r="E10" s="390">
        <v>0</v>
      </c>
      <c r="F10" s="390">
        <v>0</v>
      </c>
      <c r="G10" s="440">
        <v>0</v>
      </c>
      <c r="H10" s="442" t="s">
        <v>761</v>
      </c>
    </row>
    <row r="11" spans="1:9">
      <c r="A11" s="115">
        <v>4</v>
      </c>
      <c r="B11" s="386" t="s">
        <v>97</v>
      </c>
      <c r="C11" s="390">
        <v>547403.05000000005</v>
      </c>
      <c r="D11" s="391">
        <v>0</v>
      </c>
      <c r="E11" s="390">
        <v>0</v>
      </c>
      <c r="F11" s="390">
        <v>0</v>
      </c>
      <c r="G11" s="440">
        <v>0</v>
      </c>
      <c r="H11" s="441">
        <f t="shared" ref="H11:H21" si="0">G11/(C11+E11)</f>
        <v>0</v>
      </c>
    </row>
    <row r="12" spans="1:9">
      <c r="A12" s="115">
        <v>5</v>
      </c>
      <c r="B12" s="386" t="s">
        <v>98</v>
      </c>
      <c r="C12" s="390">
        <v>894391.92</v>
      </c>
      <c r="D12" s="391">
        <v>0</v>
      </c>
      <c r="E12" s="390">
        <v>0</v>
      </c>
      <c r="F12" s="390">
        <v>894391.92</v>
      </c>
      <c r="G12" s="440">
        <v>894391.92</v>
      </c>
      <c r="H12" s="441">
        <f t="shared" si="0"/>
        <v>1</v>
      </c>
    </row>
    <row r="13" spans="1:9">
      <c r="A13" s="115">
        <v>6</v>
      </c>
      <c r="B13" s="386" t="s">
        <v>99</v>
      </c>
      <c r="C13" s="390">
        <v>332254570.78748804</v>
      </c>
      <c r="D13" s="391">
        <v>0</v>
      </c>
      <c r="E13" s="390">
        <v>0</v>
      </c>
      <c r="F13" s="390">
        <v>68062241.725230157</v>
      </c>
      <c r="G13" s="440">
        <v>68062241.725230157</v>
      </c>
      <c r="H13" s="441">
        <f t="shared" si="0"/>
        <v>0.20484967765503867</v>
      </c>
    </row>
    <row r="14" spans="1:9">
      <c r="A14" s="115">
        <v>7</v>
      </c>
      <c r="B14" s="386" t="s">
        <v>100</v>
      </c>
      <c r="C14" s="390">
        <v>398861663.17984939</v>
      </c>
      <c r="D14" s="391">
        <v>85945265.699424013</v>
      </c>
      <c r="E14" s="390">
        <v>19739185.096576001</v>
      </c>
      <c r="F14" s="390">
        <v>418600848.276425</v>
      </c>
      <c r="G14" s="440">
        <v>402690507.94842499</v>
      </c>
      <c r="H14" s="441">
        <f t="shared" si="0"/>
        <v>0.96199161947829148</v>
      </c>
    </row>
    <row r="15" spans="1:9">
      <c r="A15" s="115">
        <v>8</v>
      </c>
      <c r="B15" s="386" t="s">
        <v>101</v>
      </c>
      <c r="C15" s="390">
        <v>1025274680.6925565</v>
      </c>
      <c r="D15" s="391">
        <v>55505123.818007968</v>
      </c>
      <c r="E15" s="390">
        <v>13483267.411071993</v>
      </c>
      <c r="F15" s="390">
        <v>779068461.077721</v>
      </c>
      <c r="G15" s="440">
        <v>767103739.73873091</v>
      </c>
      <c r="H15" s="441">
        <f t="shared" si="0"/>
        <v>0.73848170417291781</v>
      </c>
    </row>
    <row r="16" spans="1:9">
      <c r="A16" s="115">
        <v>9</v>
      </c>
      <c r="B16" s="386" t="s">
        <v>102</v>
      </c>
      <c r="C16" s="390">
        <v>280456616.10308534</v>
      </c>
      <c r="D16" s="391">
        <v>0</v>
      </c>
      <c r="E16" s="390">
        <v>0</v>
      </c>
      <c r="F16" s="390">
        <v>98159815.636079863</v>
      </c>
      <c r="G16" s="440">
        <v>98159815.636079863</v>
      </c>
      <c r="H16" s="441">
        <f t="shared" si="0"/>
        <v>0.35</v>
      </c>
    </row>
    <row r="17" spans="1:8">
      <c r="A17" s="115">
        <v>10</v>
      </c>
      <c r="B17" s="386" t="s">
        <v>103</v>
      </c>
      <c r="C17" s="390">
        <v>6955364.2950000009</v>
      </c>
      <c r="D17" s="391">
        <v>0</v>
      </c>
      <c r="E17" s="390">
        <v>0</v>
      </c>
      <c r="F17" s="390">
        <v>7039555.0530000012</v>
      </c>
      <c r="G17" s="440">
        <v>6614699.9130000016</v>
      </c>
      <c r="H17" s="441">
        <f t="shared" si="0"/>
        <v>0.95102134589199128</v>
      </c>
    </row>
    <row r="18" spans="1:8">
      <c r="A18" s="115">
        <v>11</v>
      </c>
      <c r="B18" s="386" t="s">
        <v>104</v>
      </c>
      <c r="C18" s="390">
        <v>226471982.10990101</v>
      </c>
      <c r="D18" s="391">
        <v>0</v>
      </c>
      <c r="E18" s="390">
        <v>0</v>
      </c>
      <c r="F18" s="390">
        <v>304290521.06488007</v>
      </c>
      <c r="G18" s="440">
        <v>304290520.06488007</v>
      </c>
      <c r="H18" s="441">
        <f t="shared" si="0"/>
        <v>1.3436122085831161</v>
      </c>
    </row>
    <row r="19" spans="1:8">
      <c r="A19" s="115">
        <v>12</v>
      </c>
      <c r="B19" s="386" t="s">
        <v>105</v>
      </c>
      <c r="C19" s="390">
        <v>0</v>
      </c>
      <c r="D19" s="391">
        <v>0</v>
      </c>
      <c r="E19" s="390">
        <v>0</v>
      </c>
      <c r="F19" s="390">
        <v>0</v>
      </c>
      <c r="G19" s="440">
        <v>0</v>
      </c>
      <c r="H19" s="442" t="s">
        <v>761</v>
      </c>
    </row>
    <row r="20" spans="1:8">
      <c r="A20" s="115">
        <v>13</v>
      </c>
      <c r="B20" s="386" t="s">
        <v>246</v>
      </c>
      <c r="C20" s="390">
        <v>0</v>
      </c>
      <c r="D20" s="391">
        <v>0</v>
      </c>
      <c r="E20" s="390">
        <v>0</v>
      </c>
      <c r="F20" s="390">
        <v>0</v>
      </c>
      <c r="G20" s="440">
        <v>0</v>
      </c>
      <c r="H20" s="442" t="s">
        <v>761</v>
      </c>
    </row>
    <row r="21" spans="1:8">
      <c r="A21" s="115">
        <v>14</v>
      </c>
      <c r="B21" s="386" t="s">
        <v>107</v>
      </c>
      <c r="C21" s="390">
        <v>419465293.10100007</v>
      </c>
      <c r="D21" s="391">
        <v>0</v>
      </c>
      <c r="E21" s="390">
        <v>0</v>
      </c>
      <c r="F21" s="390">
        <v>150484143.79600009</v>
      </c>
      <c r="G21" s="440">
        <v>150484143.79600009</v>
      </c>
      <c r="H21" s="441">
        <f t="shared" si="0"/>
        <v>0.35875231221994353</v>
      </c>
    </row>
    <row r="22" spans="1:8" ht="13.5" thickBot="1">
      <c r="A22" s="118"/>
      <c r="B22" s="119" t="s">
        <v>108</v>
      </c>
      <c r="C22" s="183">
        <f>SUM(C8:C21)</f>
        <v>3053667312.4073925</v>
      </c>
      <c r="D22" s="183">
        <f>SUM(D8:D21)</f>
        <v>141450389.51743197</v>
      </c>
      <c r="E22" s="183">
        <f>SUM(E8:E21)</f>
        <v>33222452.507647995</v>
      </c>
      <c r="F22" s="183">
        <f>SUM(F8:F21)</f>
        <v>1902402198.4178479</v>
      </c>
      <c r="G22" s="183">
        <f>SUM(G8:G21)</f>
        <v>1874102280.6108582</v>
      </c>
      <c r="H22" s="184">
        <f>G22/(C22+E22)</f>
        <v>0.60711668486238879</v>
      </c>
    </row>
  </sheetData>
  <mergeCells count="6">
    <mergeCell ref="H6:H7"/>
    <mergeCell ref="B6:B7"/>
    <mergeCell ref="C6:C7"/>
    <mergeCell ref="D6:E6"/>
    <mergeCell ref="F6:F7"/>
    <mergeCell ref="G6:G7"/>
  </mergeCells>
  <pageMargins left="0.7" right="0.7" top="0.75" bottom="0.75" header="0.3" footer="0.3"/>
  <pageSetup paperSize="9"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pane xSplit="2" ySplit="6" topLeftCell="C7" activePane="bottomRight" state="frozen"/>
      <selection activeCell="D13" sqref="D12:D13"/>
      <selection pane="topRight" activeCell="D13" sqref="D12:D13"/>
      <selection pane="bottomLeft" activeCell="D13" sqref="D12:D13"/>
      <selection pane="bottomRight" activeCell="K37" sqref="K37"/>
    </sheetView>
  </sheetViews>
  <sheetFormatPr defaultColWidth="9.140625" defaultRowHeight="12.75"/>
  <cols>
    <col min="1" max="1" width="10.5703125" style="445" bestFit="1" customWidth="1"/>
    <col min="2" max="2" width="86.85546875" style="445" customWidth="1"/>
    <col min="3" max="11" width="16.85546875" style="445" customWidth="1"/>
    <col min="12" max="16384" width="9.140625" style="445"/>
  </cols>
  <sheetData>
    <row r="1" spans="1:11">
      <c r="A1" s="445" t="s">
        <v>30</v>
      </c>
      <c r="B1" s="444" t="str">
        <f>'Info '!C2</f>
        <v>JSC "Liberty Bank"</v>
      </c>
    </row>
    <row r="2" spans="1:11">
      <c r="A2" s="445" t="s">
        <v>31</v>
      </c>
      <c r="B2" s="446">
        <f>'1. key ratios '!B2</f>
        <v>44561</v>
      </c>
      <c r="C2" s="600"/>
      <c r="D2" s="600"/>
    </row>
    <row r="3" spans="1:11">
      <c r="B3" s="600"/>
      <c r="C3" s="600"/>
      <c r="D3" s="600"/>
    </row>
    <row r="4" spans="1:11" ht="13.5" thickBot="1">
      <c r="A4" s="445" t="s">
        <v>248</v>
      </c>
      <c r="B4" s="660" t="s">
        <v>376</v>
      </c>
      <c r="C4" s="600"/>
      <c r="D4" s="600"/>
    </row>
    <row r="5" spans="1:11" ht="30" customHeight="1">
      <c r="A5" s="770"/>
      <c r="B5" s="771"/>
      <c r="C5" s="772" t="s">
        <v>428</v>
      </c>
      <c r="D5" s="772"/>
      <c r="E5" s="772"/>
      <c r="F5" s="772" t="s">
        <v>429</v>
      </c>
      <c r="G5" s="772"/>
      <c r="H5" s="772"/>
      <c r="I5" s="772" t="s">
        <v>430</v>
      </c>
      <c r="J5" s="772"/>
      <c r="K5" s="773"/>
    </row>
    <row r="6" spans="1:11">
      <c r="A6" s="661"/>
      <c r="B6" s="662"/>
      <c r="C6" s="636" t="s">
        <v>69</v>
      </c>
      <c r="D6" s="636" t="s">
        <v>70</v>
      </c>
      <c r="E6" s="636" t="s">
        <v>71</v>
      </c>
      <c r="F6" s="636" t="s">
        <v>69</v>
      </c>
      <c r="G6" s="636" t="s">
        <v>70</v>
      </c>
      <c r="H6" s="636" t="s">
        <v>71</v>
      </c>
      <c r="I6" s="636" t="s">
        <v>69</v>
      </c>
      <c r="J6" s="636" t="s">
        <v>70</v>
      </c>
      <c r="K6" s="637" t="s">
        <v>71</v>
      </c>
    </row>
    <row r="7" spans="1:11">
      <c r="A7" s="663" t="s">
        <v>379</v>
      </c>
      <c r="B7" s="638"/>
      <c r="C7" s="638"/>
      <c r="D7" s="638"/>
      <c r="E7" s="638"/>
      <c r="F7" s="638"/>
      <c r="G7" s="638"/>
      <c r="H7" s="638"/>
      <c r="I7" s="638"/>
      <c r="J7" s="638"/>
      <c r="K7" s="639"/>
    </row>
    <row r="8" spans="1:11">
      <c r="A8" s="664">
        <v>1</v>
      </c>
      <c r="B8" s="665" t="s">
        <v>377</v>
      </c>
      <c r="C8" s="640"/>
      <c r="D8" s="640"/>
      <c r="E8" s="640"/>
      <c r="F8" s="641">
        <v>414948417.38909525</v>
      </c>
      <c r="G8" s="641">
        <v>442984456.64198923</v>
      </c>
      <c r="H8" s="641">
        <v>857932874.03108466</v>
      </c>
      <c r="I8" s="641">
        <v>407353988.1932258</v>
      </c>
      <c r="J8" s="641">
        <v>130760645.68715523</v>
      </c>
      <c r="K8" s="642">
        <v>538114633.88038099</v>
      </c>
    </row>
    <row r="9" spans="1:11">
      <c r="A9" s="663" t="s">
        <v>380</v>
      </c>
      <c r="B9" s="638"/>
      <c r="C9" s="638"/>
      <c r="D9" s="638"/>
      <c r="E9" s="638"/>
      <c r="F9" s="641"/>
      <c r="G9" s="641"/>
      <c r="H9" s="641"/>
      <c r="I9" s="641"/>
      <c r="J9" s="641"/>
      <c r="K9" s="642"/>
    </row>
    <row r="10" spans="1:11">
      <c r="A10" s="548">
        <v>2</v>
      </c>
      <c r="B10" s="666" t="s">
        <v>388</v>
      </c>
      <c r="C10" s="643">
        <v>758351378.55464339</v>
      </c>
      <c r="D10" s="643">
        <v>423778740.71762419</v>
      </c>
      <c r="E10" s="643">
        <v>1182130119.2722676</v>
      </c>
      <c r="F10" s="641">
        <v>118331094.00533855</v>
      </c>
      <c r="G10" s="641">
        <v>73876284.326097563</v>
      </c>
      <c r="H10" s="641">
        <v>192207378.33143607</v>
      </c>
      <c r="I10" s="641">
        <v>30409159.03337023</v>
      </c>
      <c r="J10" s="641">
        <v>19330055.189300422</v>
      </c>
      <c r="K10" s="642">
        <v>49739214.22267063</v>
      </c>
    </row>
    <row r="11" spans="1:11">
      <c r="A11" s="548">
        <v>3</v>
      </c>
      <c r="B11" s="666" t="s">
        <v>382</v>
      </c>
      <c r="C11" s="643">
        <v>727709380.13463032</v>
      </c>
      <c r="D11" s="643">
        <v>416190478.41507304</v>
      </c>
      <c r="E11" s="643">
        <v>1143899858.5497036</v>
      </c>
      <c r="F11" s="641">
        <v>295649024.13440764</v>
      </c>
      <c r="G11" s="641">
        <v>110091546.69569588</v>
      </c>
      <c r="H11" s="641">
        <v>405740570.8301034</v>
      </c>
      <c r="I11" s="641">
        <v>241436132.4295207</v>
      </c>
      <c r="J11" s="641">
        <v>78536267.961308375</v>
      </c>
      <c r="K11" s="642">
        <v>319972400.39082897</v>
      </c>
    </row>
    <row r="12" spans="1:11">
      <c r="A12" s="548">
        <v>4</v>
      </c>
      <c r="B12" s="666" t="s">
        <v>383</v>
      </c>
      <c r="C12" s="643"/>
      <c r="D12" s="643"/>
      <c r="E12" s="643">
        <v>0</v>
      </c>
      <c r="F12" s="641"/>
      <c r="G12" s="641"/>
      <c r="H12" s="641"/>
      <c r="I12" s="641"/>
      <c r="J12" s="641"/>
      <c r="K12" s="642"/>
    </row>
    <row r="13" spans="1:11">
      <c r="A13" s="548">
        <v>5</v>
      </c>
      <c r="B13" s="666" t="s">
        <v>391</v>
      </c>
      <c r="C13" s="643">
        <v>668756.84913043503</v>
      </c>
      <c r="D13" s="643">
        <v>0</v>
      </c>
      <c r="E13" s="643">
        <v>668756.84913043503</v>
      </c>
      <c r="F13" s="641">
        <v>7337.3011956521732</v>
      </c>
      <c r="G13" s="641">
        <v>0</v>
      </c>
      <c r="H13" s="641">
        <v>7337.3011956521732</v>
      </c>
      <c r="I13" s="641">
        <v>7337.3011956521732</v>
      </c>
      <c r="J13" s="641">
        <v>0</v>
      </c>
      <c r="K13" s="642">
        <v>7337.3011956521732</v>
      </c>
    </row>
    <row r="14" spans="1:11">
      <c r="A14" s="548">
        <v>6</v>
      </c>
      <c r="B14" s="666" t="s">
        <v>423</v>
      </c>
      <c r="C14" s="643">
        <v>48919106.841847815</v>
      </c>
      <c r="D14" s="643">
        <v>29775269.299949344</v>
      </c>
      <c r="E14" s="643">
        <v>78694376.141797155</v>
      </c>
      <c r="F14" s="641">
        <v>17229583.709588576</v>
      </c>
      <c r="G14" s="641">
        <v>23087109.123134788</v>
      </c>
      <c r="H14" s="641">
        <v>40316692.832723357</v>
      </c>
      <c r="I14" s="641">
        <v>5286932.6978492709</v>
      </c>
      <c r="J14" s="641">
        <v>5512625.5437909374</v>
      </c>
      <c r="K14" s="642">
        <v>10799558.241640208</v>
      </c>
    </row>
    <row r="15" spans="1:11">
      <c r="A15" s="548">
        <v>7</v>
      </c>
      <c r="B15" s="666" t="s">
        <v>424</v>
      </c>
      <c r="C15" s="643">
        <v>81080238.131522924</v>
      </c>
      <c r="D15" s="643">
        <v>53538559.703822568</v>
      </c>
      <c r="E15" s="643">
        <v>134618797.83534548</v>
      </c>
      <c r="F15" s="641">
        <v>34760404.964880444</v>
      </c>
      <c r="G15" s="641">
        <v>10151818.930293476</v>
      </c>
      <c r="H15" s="641">
        <v>44912223.895173915</v>
      </c>
      <c r="I15" s="641">
        <v>34446966.075510859</v>
      </c>
      <c r="J15" s="641">
        <v>10500365.543847358</v>
      </c>
      <c r="K15" s="642">
        <v>44947331.619358242</v>
      </c>
    </row>
    <row r="16" spans="1:11">
      <c r="A16" s="548">
        <v>8</v>
      </c>
      <c r="B16" s="667" t="s">
        <v>384</v>
      </c>
      <c r="C16" s="643">
        <v>1616728860.511775</v>
      </c>
      <c r="D16" s="643">
        <v>923283048.13646913</v>
      </c>
      <c r="E16" s="643">
        <v>2540011908.6482439</v>
      </c>
      <c r="F16" s="641">
        <v>465977444.11541092</v>
      </c>
      <c r="G16" s="641">
        <v>217206759.07522169</v>
      </c>
      <c r="H16" s="641">
        <v>683184203.19063234</v>
      </c>
      <c r="I16" s="641">
        <v>311586527.53744674</v>
      </c>
      <c r="J16" s="641">
        <v>113879314.23824708</v>
      </c>
      <c r="K16" s="642">
        <v>425465841.77569383</v>
      </c>
    </row>
    <row r="17" spans="1:11">
      <c r="A17" s="663" t="s">
        <v>381</v>
      </c>
      <c r="B17" s="638"/>
      <c r="C17" s="643"/>
      <c r="D17" s="643"/>
      <c r="E17" s="643"/>
      <c r="F17" s="641"/>
      <c r="G17" s="641"/>
      <c r="H17" s="641"/>
      <c r="I17" s="641"/>
      <c r="J17" s="641"/>
      <c r="K17" s="642"/>
    </row>
    <row r="18" spans="1:11">
      <c r="A18" s="548">
        <v>9</v>
      </c>
      <c r="B18" s="666" t="s">
        <v>387</v>
      </c>
      <c r="C18" s="643">
        <v>15652173.913043479</v>
      </c>
      <c r="D18" s="643">
        <v>0</v>
      </c>
      <c r="E18" s="643">
        <v>15652173.913043479</v>
      </c>
      <c r="F18" s="641">
        <v>0</v>
      </c>
      <c r="G18" s="641">
        <v>0</v>
      </c>
      <c r="H18" s="641">
        <v>0</v>
      </c>
      <c r="I18" s="641">
        <v>0</v>
      </c>
      <c r="J18" s="641">
        <v>0</v>
      </c>
      <c r="K18" s="642">
        <v>0</v>
      </c>
    </row>
    <row r="19" spans="1:11">
      <c r="A19" s="548">
        <v>10</v>
      </c>
      <c r="B19" s="666" t="s">
        <v>425</v>
      </c>
      <c r="C19" s="643">
        <v>1334627754.6884565</v>
      </c>
      <c r="D19" s="643">
        <v>568335252.91928172</v>
      </c>
      <c r="E19" s="643">
        <v>1902963007.6077397</v>
      </c>
      <c r="F19" s="641">
        <v>70192317.747124791</v>
      </c>
      <c r="G19" s="641">
        <v>6639907.6591747738</v>
      </c>
      <c r="H19" s="641">
        <v>76832225.406299561</v>
      </c>
      <c r="I19" s="641">
        <v>77787310.730711728</v>
      </c>
      <c r="J19" s="641">
        <v>319705998.737602</v>
      </c>
      <c r="K19" s="642">
        <v>397493309.46831381</v>
      </c>
    </row>
    <row r="20" spans="1:11">
      <c r="A20" s="548">
        <v>11</v>
      </c>
      <c r="B20" s="666" t="s">
        <v>386</v>
      </c>
      <c r="C20" s="643">
        <v>34669226.578669585</v>
      </c>
      <c r="D20" s="643">
        <v>4424277.9411086952</v>
      </c>
      <c r="E20" s="643">
        <v>39093504.519778274</v>
      </c>
      <c r="F20" s="641">
        <v>1489852.4578599029</v>
      </c>
      <c r="G20" s="641">
        <v>0</v>
      </c>
      <c r="H20" s="641">
        <v>1489852.4578599029</v>
      </c>
      <c r="I20" s="641">
        <v>1489852.4578599029</v>
      </c>
      <c r="J20" s="641">
        <v>0</v>
      </c>
      <c r="K20" s="642">
        <v>1489852.4578599029</v>
      </c>
    </row>
    <row r="21" spans="1:11" ht="13.5" thickBot="1">
      <c r="A21" s="557">
        <v>12</v>
      </c>
      <c r="B21" s="668" t="s">
        <v>385</v>
      </c>
      <c r="C21" s="644">
        <v>1384949155.1801696</v>
      </c>
      <c r="D21" s="644">
        <v>572759530.86039042</v>
      </c>
      <c r="E21" s="644">
        <v>1957708686.04056</v>
      </c>
      <c r="F21" s="645">
        <v>71682170.204984695</v>
      </c>
      <c r="G21" s="645">
        <v>6639907.6591747738</v>
      </c>
      <c r="H21" s="645">
        <v>78322077.864159465</v>
      </c>
      <c r="I21" s="645">
        <v>79277163.188571632</v>
      </c>
      <c r="J21" s="645">
        <v>319705998.737602</v>
      </c>
      <c r="K21" s="646">
        <v>398983161.92617363</v>
      </c>
    </row>
    <row r="22" spans="1:11" ht="38.25" customHeight="1" thickBot="1">
      <c r="A22" s="669"/>
      <c r="B22" s="647"/>
      <c r="C22" s="647"/>
      <c r="D22" s="647"/>
      <c r="E22" s="647"/>
      <c r="F22" s="774" t="s">
        <v>427</v>
      </c>
      <c r="G22" s="772"/>
      <c r="H22" s="772"/>
      <c r="I22" s="774" t="s">
        <v>392</v>
      </c>
      <c r="J22" s="772"/>
      <c r="K22" s="773"/>
    </row>
    <row r="23" spans="1:11">
      <c r="A23" s="670">
        <v>13</v>
      </c>
      <c r="B23" s="671" t="s">
        <v>377</v>
      </c>
      <c r="C23" s="648"/>
      <c r="D23" s="648"/>
      <c r="E23" s="648"/>
      <c r="F23" s="649">
        <v>414948417.38909525</v>
      </c>
      <c r="G23" s="649">
        <v>442984456.64198923</v>
      </c>
      <c r="H23" s="649">
        <v>857932874.03108454</v>
      </c>
      <c r="I23" s="650">
        <v>407353988.1932258</v>
      </c>
      <c r="J23" s="650">
        <v>130760645.68715523</v>
      </c>
      <c r="K23" s="651">
        <v>538114633.88038099</v>
      </c>
    </row>
    <row r="24" spans="1:11" ht="13.5" thickBot="1">
      <c r="A24" s="672">
        <v>14</v>
      </c>
      <c r="B24" s="673" t="s">
        <v>389</v>
      </c>
      <c r="C24" s="652"/>
      <c r="D24" s="653"/>
      <c r="E24" s="654"/>
      <c r="F24" s="655">
        <v>394295273.91042626</v>
      </c>
      <c r="G24" s="655">
        <v>210566851.41604692</v>
      </c>
      <c r="H24" s="655">
        <v>604862125.32647288</v>
      </c>
      <c r="I24" s="655">
        <v>232309364.34887511</v>
      </c>
      <c r="J24" s="655">
        <v>28469828.55956177</v>
      </c>
      <c r="K24" s="656">
        <v>106366460.44392346</v>
      </c>
    </row>
    <row r="25" spans="1:11" ht="13.5" thickBot="1">
      <c r="A25" s="674">
        <v>15</v>
      </c>
      <c r="B25" s="675" t="s">
        <v>390</v>
      </c>
      <c r="C25" s="657"/>
      <c r="D25" s="657"/>
      <c r="E25" s="657"/>
      <c r="F25" s="658">
        <v>1.0523798910239053</v>
      </c>
      <c r="G25" s="658">
        <v>2.1037711000708357</v>
      </c>
      <c r="H25" s="658">
        <v>1.4183941068685981</v>
      </c>
      <c r="I25" s="658">
        <v>1.7534979243517452</v>
      </c>
      <c r="J25" s="658">
        <v>4.5929551494695762</v>
      </c>
      <c r="K25" s="659">
        <v>5.0590630884448373</v>
      </c>
    </row>
    <row r="27" spans="1:11" ht="38.25">
      <c r="B27" s="579" t="s">
        <v>426</v>
      </c>
    </row>
  </sheetData>
  <mergeCells count="6">
    <mergeCell ref="A5:B5"/>
    <mergeCell ref="C5:E5"/>
    <mergeCell ref="F5:H5"/>
    <mergeCell ref="I5:K5"/>
    <mergeCell ref="F22:H22"/>
    <mergeCell ref="I22:K22"/>
  </mergeCells>
  <pageMargins left="0.7" right="0.7" top="0.75" bottom="0.75" header="0.3" footer="0.3"/>
  <pageSetup paperSize="9" scale="3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K8" sqref="K8:K12"/>
      <selection pane="topRight" activeCell="K8" sqref="K8:K12"/>
      <selection pane="bottomLeft" activeCell="K8" sqref="K8:K12"/>
      <selection pane="bottomRight" activeCell="C6" sqref="C6"/>
    </sheetView>
  </sheetViews>
  <sheetFormatPr defaultColWidth="9.140625" defaultRowHeight="12.75"/>
  <cols>
    <col min="1" max="1" width="10.5703125" style="4" bestFit="1" customWidth="1"/>
    <col min="2" max="2" width="39" style="4" customWidth="1"/>
    <col min="3" max="3" width="15.5703125" style="4" customWidth="1"/>
    <col min="4" max="4" width="13.42578125" style="4" customWidth="1"/>
    <col min="5" max="5" width="18.28515625" style="4" bestFit="1" customWidth="1"/>
    <col min="6" max="13" width="12.7109375" style="4" customWidth="1"/>
    <col min="14" max="14" width="26.42578125" style="4" customWidth="1"/>
    <col min="15" max="16384" width="9.140625" style="8"/>
  </cols>
  <sheetData>
    <row r="1" spans="1:14">
      <c r="A1" s="4" t="s">
        <v>30</v>
      </c>
      <c r="B1" s="3" t="str">
        <f>'Info '!C2</f>
        <v>JSC "Liberty Bank"</v>
      </c>
    </row>
    <row r="2" spans="1:14" ht="14.25" customHeight="1">
      <c r="A2" s="4" t="s">
        <v>31</v>
      </c>
      <c r="B2" s="359">
        <f>'1. key ratios '!B2</f>
        <v>44561</v>
      </c>
    </row>
    <row r="3" spans="1:14" ht="14.25" customHeight="1"/>
    <row r="4" spans="1:14" ht="13.5" thickBot="1">
      <c r="A4" s="4" t="s">
        <v>264</v>
      </c>
      <c r="B4" s="155" t="s">
        <v>28</v>
      </c>
    </row>
    <row r="5" spans="1:14" s="125" customFormat="1">
      <c r="A5" s="121"/>
      <c r="B5" s="122"/>
      <c r="C5" s="123" t="s">
        <v>0</v>
      </c>
      <c r="D5" s="123" t="s">
        <v>1</v>
      </c>
      <c r="E5" s="123" t="s">
        <v>2</v>
      </c>
      <c r="F5" s="123" t="s">
        <v>3</v>
      </c>
      <c r="G5" s="123" t="s">
        <v>4</v>
      </c>
      <c r="H5" s="123" t="s">
        <v>5</v>
      </c>
      <c r="I5" s="123" t="s">
        <v>8</v>
      </c>
      <c r="J5" s="123" t="s">
        <v>9</v>
      </c>
      <c r="K5" s="123" t="s">
        <v>10</v>
      </c>
      <c r="L5" s="123" t="s">
        <v>11</v>
      </c>
      <c r="M5" s="123" t="s">
        <v>12</v>
      </c>
      <c r="N5" s="124" t="s">
        <v>13</v>
      </c>
    </row>
    <row r="6" spans="1:14" ht="25.5">
      <c r="A6" s="126"/>
      <c r="B6" s="418"/>
      <c r="C6" s="419" t="s">
        <v>263</v>
      </c>
      <c r="D6" s="420" t="s">
        <v>262</v>
      </c>
      <c r="E6" s="421" t="s">
        <v>261</v>
      </c>
      <c r="F6" s="422">
        <v>0</v>
      </c>
      <c r="G6" s="422">
        <v>0.2</v>
      </c>
      <c r="H6" s="422">
        <v>0.35</v>
      </c>
      <c r="I6" s="422">
        <v>0.5</v>
      </c>
      <c r="J6" s="422">
        <v>0.75</v>
      </c>
      <c r="K6" s="422">
        <v>1</v>
      </c>
      <c r="L6" s="422">
        <v>1.5</v>
      </c>
      <c r="M6" s="422">
        <v>2.5</v>
      </c>
      <c r="N6" s="423" t="s">
        <v>275</v>
      </c>
    </row>
    <row r="7" spans="1:14" ht="15">
      <c r="A7" s="424">
        <v>1</v>
      </c>
      <c r="B7" s="425" t="s">
        <v>260</v>
      </c>
      <c r="C7" s="426">
        <f>SUM(C8:C13)</f>
        <v>257624072.97760001</v>
      </c>
      <c r="D7" s="418"/>
      <c r="E7" s="427">
        <f t="shared" ref="E7:M7" si="0">SUM(E8:E13)</f>
        <v>13916727.239552001</v>
      </c>
      <c r="F7" s="428">
        <f>SUM(F8:F13)</f>
        <v>0</v>
      </c>
      <c r="G7" s="428">
        <f t="shared" si="0"/>
        <v>0</v>
      </c>
      <c r="H7" s="428">
        <f t="shared" si="0"/>
        <v>0</v>
      </c>
      <c r="I7" s="428">
        <f t="shared" si="0"/>
        <v>0</v>
      </c>
      <c r="J7" s="428">
        <f t="shared" si="0"/>
        <v>0</v>
      </c>
      <c r="K7" s="428">
        <f t="shared" si="0"/>
        <v>13916727.239552001</v>
      </c>
      <c r="L7" s="428">
        <f t="shared" si="0"/>
        <v>0</v>
      </c>
      <c r="M7" s="428">
        <f t="shared" si="0"/>
        <v>0</v>
      </c>
      <c r="N7" s="429">
        <f>SUM(N8:N13)</f>
        <v>13916727.239552001</v>
      </c>
    </row>
    <row r="8" spans="1:14" ht="14.25">
      <c r="A8" s="424">
        <v>1.1000000000000001</v>
      </c>
      <c r="B8" s="430" t="s">
        <v>258</v>
      </c>
      <c r="C8" s="431">
        <v>137022790.97760001</v>
      </c>
      <c r="D8" s="432">
        <v>0.02</v>
      </c>
      <c r="E8" s="427">
        <f>C8*D8</f>
        <v>2740455.8195520001</v>
      </c>
      <c r="F8" s="428"/>
      <c r="G8" s="428"/>
      <c r="H8" s="428"/>
      <c r="I8" s="428"/>
      <c r="J8" s="428"/>
      <c r="K8" s="431">
        <v>2740455.8195520001</v>
      </c>
      <c r="L8" s="428"/>
      <c r="M8" s="428"/>
      <c r="N8" s="429">
        <f>SUMPRODUCT($F$6:$M$6,F8:M8)</f>
        <v>2740455.8195520001</v>
      </c>
    </row>
    <row r="9" spans="1:14" ht="14.25">
      <c r="A9" s="424">
        <v>1.2</v>
      </c>
      <c r="B9" s="430" t="s">
        <v>257</v>
      </c>
      <c r="C9" s="431">
        <v>0</v>
      </c>
      <c r="D9" s="432">
        <v>0.05</v>
      </c>
      <c r="E9" s="427">
        <f>C9*D9</f>
        <v>0</v>
      </c>
      <c r="F9" s="428"/>
      <c r="G9" s="428"/>
      <c r="H9" s="428"/>
      <c r="I9" s="428"/>
      <c r="J9" s="428"/>
      <c r="K9" s="431">
        <v>0</v>
      </c>
      <c r="L9" s="428"/>
      <c r="M9" s="428"/>
      <c r="N9" s="429">
        <f t="shared" ref="N9:N12" si="1">SUMPRODUCT($F$6:$M$6,F9:M9)</f>
        <v>0</v>
      </c>
    </row>
    <row r="10" spans="1:14" ht="14.25">
      <c r="A10" s="424">
        <v>1.3</v>
      </c>
      <c r="B10" s="430" t="s">
        <v>256</v>
      </c>
      <c r="C10" s="431">
        <v>87403301</v>
      </c>
      <c r="D10" s="432">
        <v>0.08</v>
      </c>
      <c r="E10" s="427">
        <f>C10*D10</f>
        <v>6992264.0800000001</v>
      </c>
      <c r="F10" s="428"/>
      <c r="G10" s="428"/>
      <c r="H10" s="428"/>
      <c r="I10" s="428"/>
      <c r="J10" s="428"/>
      <c r="K10" s="431">
        <v>6992264.0800000001</v>
      </c>
      <c r="L10" s="428"/>
      <c r="M10" s="428"/>
      <c r="N10" s="429">
        <f>SUMPRODUCT($F$6:$M$6,F10:M10)</f>
        <v>6992264.0800000001</v>
      </c>
    </row>
    <row r="11" spans="1:14" ht="14.25">
      <c r="A11" s="424">
        <v>1.4</v>
      </c>
      <c r="B11" s="430" t="s">
        <v>255</v>
      </c>
      <c r="C11" s="431">
        <v>15457000</v>
      </c>
      <c r="D11" s="432">
        <v>0.11</v>
      </c>
      <c r="E11" s="427">
        <f>C11*D11</f>
        <v>1700270</v>
      </c>
      <c r="F11" s="428"/>
      <c r="G11" s="428"/>
      <c r="H11" s="428"/>
      <c r="I11" s="428"/>
      <c r="J11" s="428"/>
      <c r="K11" s="431">
        <v>1700270</v>
      </c>
      <c r="L11" s="428"/>
      <c r="M11" s="428"/>
      <c r="N11" s="429">
        <f t="shared" si="1"/>
        <v>1700270</v>
      </c>
    </row>
    <row r="12" spans="1:14" ht="14.25">
      <c r="A12" s="424">
        <v>1.5</v>
      </c>
      <c r="B12" s="430" t="s">
        <v>254</v>
      </c>
      <c r="C12" s="431">
        <v>17740981</v>
      </c>
      <c r="D12" s="432">
        <v>0.14000000000000001</v>
      </c>
      <c r="E12" s="427">
        <f>C12*D12</f>
        <v>2483737.3400000003</v>
      </c>
      <c r="F12" s="428"/>
      <c r="G12" s="428"/>
      <c r="H12" s="428"/>
      <c r="I12" s="428"/>
      <c r="J12" s="428"/>
      <c r="K12" s="431">
        <v>2483737.3400000003</v>
      </c>
      <c r="L12" s="428"/>
      <c r="M12" s="428"/>
      <c r="N12" s="429">
        <f t="shared" si="1"/>
        <v>2483737.3400000003</v>
      </c>
    </row>
    <row r="13" spans="1:14" ht="14.25">
      <c r="A13" s="424">
        <v>1.6</v>
      </c>
      <c r="B13" s="433" t="s">
        <v>253</v>
      </c>
      <c r="C13" s="431">
        <v>0</v>
      </c>
      <c r="D13" s="434"/>
      <c r="E13" s="428"/>
      <c r="F13" s="428"/>
      <c r="G13" s="428"/>
      <c r="H13" s="428"/>
      <c r="I13" s="428"/>
      <c r="J13" s="428"/>
      <c r="K13" s="431">
        <v>0</v>
      </c>
      <c r="L13" s="428"/>
      <c r="M13" s="428"/>
      <c r="N13" s="429">
        <f>SUMPRODUCT($F$6:$M$6,F13:M13)</f>
        <v>0</v>
      </c>
    </row>
    <row r="14" spans="1:14" ht="15">
      <c r="A14" s="424">
        <v>2</v>
      </c>
      <c r="B14" s="435" t="s">
        <v>259</v>
      </c>
      <c r="C14" s="426">
        <f>SUM(C15:C20)</f>
        <v>0</v>
      </c>
      <c r="D14" s="418"/>
      <c r="E14" s="427">
        <f t="shared" ref="E14:M14" si="2">SUM(E15:E20)</f>
        <v>0</v>
      </c>
      <c r="F14" s="428">
        <f t="shared" si="2"/>
        <v>0</v>
      </c>
      <c r="G14" s="428">
        <f t="shared" si="2"/>
        <v>0</v>
      </c>
      <c r="H14" s="428">
        <f t="shared" si="2"/>
        <v>0</v>
      </c>
      <c r="I14" s="428">
        <f t="shared" si="2"/>
        <v>0</v>
      </c>
      <c r="J14" s="428">
        <f t="shared" si="2"/>
        <v>0</v>
      </c>
      <c r="K14" s="428">
        <f t="shared" si="2"/>
        <v>0</v>
      </c>
      <c r="L14" s="428">
        <f t="shared" si="2"/>
        <v>0</v>
      </c>
      <c r="M14" s="428">
        <f t="shared" si="2"/>
        <v>0</v>
      </c>
      <c r="N14" s="429">
        <f>SUM(N15:N20)</f>
        <v>0</v>
      </c>
    </row>
    <row r="15" spans="1:14" ht="14.25">
      <c r="A15" s="424">
        <v>2.1</v>
      </c>
      <c r="B15" s="433" t="s">
        <v>258</v>
      </c>
      <c r="C15" s="428"/>
      <c r="D15" s="432">
        <v>5.0000000000000001E-3</v>
      </c>
      <c r="E15" s="427">
        <f>C15*D15</f>
        <v>0</v>
      </c>
      <c r="F15" s="428"/>
      <c r="G15" s="428"/>
      <c r="H15" s="428"/>
      <c r="I15" s="428"/>
      <c r="J15" s="428"/>
      <c r="K15" s="428"/>
      <c r="L15" s="428"/>
      <c r="M15" s="428"/>
      <c r="N15" s="429">
        <f>SUMPRODUCT($F$6:$M$6,F15:M15)</f>
        <v>0</v>
      </c>
    </row>
    <row r="16" spans="1:14" ht="14.25">
      <c r="A16" s="424">
        <v>2.2000000000000002</v>
      </c>
      <c r="B16" s="433" t="s">
        <v>257</v>
      </c>
      <c r="C16" s="428"/>
      <c r="D16" s="432">
        <v>0.01</v>
      </c>
      <c r="E16" s="427">
        <f>C16*D16</f>
        <v>0</v>
      </c>
      <c r="F16" s="428"/>
      <c r="G16" s="428"/>
      <c r="H16" s="428"/>
      <c r="I16" s="428"/>
      <c r="J16" s="428"/>
      <c r="K16" s="428"/>
      <c r="L16" s="428"/>
      <c r="M16" s="428"/>
      <c r="N16" s="429">
        <f t="shared" ref="N16:N20" si="3">SUMPRODUCT($F$6:$M$6,F16:M16)</f>
        <v>0</v>
      </c>
    </row>
    <row r="17" spans="1:14" ht="14.25">
      <c r="A17" s="424">
        <v>2.2999999999999998</v>
      </c>
      <c r="B17" s="433" t="s">
        <v>256</v>
      </c>
      <c r="C17" s="428"/>
      <c r="D17" s="432">
        <v>0.02</v>
      </c>
      <c r="E17" s="427">
        <f>C17*D17</f>
        <v>0</v>
      </c>
      <c r="F17" s="428"/>
      <c r="G17" s="428"/>
      <c r="H17" s="428"/>
      <c r="I17" s="428"/>
      <c r="J17" s="428"/>
      <c r="K17" s="428"/>
      <c r="L17" s="428"/>
      <c r="M17" s="428"/>
      <c r="N17" s="429">
        <f t="shared" si="3"/>
        <v>0</v>
      </c>
    </row>
    <row r="18" spans="1:14" ht="14.25">
      <c r="A18" s="424">
        <v>2.4</v>
      </c>
      <c r="B18" s="433" t="s">
        <v>255</v>
      </c>
      <c r="C18" s="428"/>
      <c r="D18" s="432">
        <v>0.03</v>
      </c>
      <c r="E18" s="427">
        <f>C18*D18</f>
        <v>0</v>
      </c>
      <c r="F18" s="428"/>
      <c r="G18" s="428"/>
      <c r="H18" s="428"/>
      <c r="I18" s="428"/>
      <c r="J18" s="428"/>
      <c r="K18" s="428"/>
      <c r="L18" s="428"/>
      <c r="M18" s="428"/>
      <c r="N18" s="429">
        <f t="shared" si="3"/>
        <v>0</v>
      </c>
    </row>
    <row r="19" spans="1:14" ht="14.25">
      <c r="A19" s="424">
        <v>2.5</v>
      </c>
      <c r="B19" s="433" t="s">
        <v>254</v>
      </c>
      <c r="C19" s="428"/>
      <c r="D19" s="432">
        <v>0.04</v>
      </c>
      <c r="E19" s="427">
        <f>C19*D19</f>
        <v>0</v>
      </c>
      <c r="F19" s="428"/>
      <c r="G19" s="428"/>
      <c r="H19" s="428"/>
      <c r="I19" s="428"/>
      <c r="J19" s="428"/>
      <c r="K19" s="428"/>
      <c r="L19" s="428"/>
      <c r="M19" s="428"/>
      <c r="N19" s="429">
        <f t="shared" si="3"/>
        <v>0</v>
      </c>
    </row>
    <row r="20" spans="1:14" ht="14.25">
      <c r="A20" s="424">
        <v>2.6</v>
      </c>
      <c r="B20" s="433" t="s">
        <v>253</v>
      </c>
      <c r="C20" s="428"/>
      <c r="D20" s="434"/>
      <c r="E20" s="436"/>
      <c r="F20" s="428"/>
      <c r="G20" s="428"/>
      <c r="H20" s="428"/>
      <c r="I20" s="428"/>
      <c r="J20" s="428"/>
      <c r="K20" s="428"/>
      <c r="L20" s="428"/>
      <c r="M20" s="428"/>
      <c r="N20" s="429">
        <f t="shared" si="3"/>
        <v>0</v>
      </c>
    </row>
    <row r="21" spans="1:14" ht="15.75" thickBot="1">
      <c r="A21" s="437"/>
      <c r="B21" s="438" t="s">
        <v>108</v>
      </c>
      <c r="C21" s="120">
        <f>C14+C7</f>
        <v>257624072.97760001</v>
      </c>
      <c r="D21" s="128"/>
      <c r="E21" s="129">
        <f>E14+E7</f>
        <v>13916727.239552001</v>
      </c>
      <c r="F21" s="130">
        <f>F7+F14</f>
        <v>0</v>
      </c>
      <c r="G21" s="130">
        <f t="shared" ref="G21:L21" si="4">G7+G14</f>
        <v>0</v>
      </c>
      <c r="H21" s="130">
        <f t="shared" si="4"/>
        <v>0</v>
      </c>
      <c r="I21" s="130">
        <f t="shared" si="4"/>
        <v>0</v>
      </c>
      <c r="J21" s="130">
        <f t="shared" si="4"/>
        <v>0</v>
      </c>
      <c r="K21" s="130">
        <f t="shared" si="4"/>
        <v>13916727.239552001</v>
      </c>
      <c r="L21" s="130">
        <f t="shared" si="4"/>
        <v>0</v>
      </c>
      <c r="M21" s="130">
        <f>M7+M14</f>
        <v>0</v>
      </c>
      <c r="N21" s="131">
        <f>N14+N7</f>
        <v>13916727.239552001</v>
      </c>
    </row>
    <row r="22" spans="1:14">
      <c r="E22" s="132"/>
      <c r="F22" s="132"/>
      <c r="G22" s="132"/>
      <c r="H22" s="132"/>
      <c r="I22" s="132"/>
      <c r="J22" s="132"/>
      <c r="K22" s="132"/>
      <c r="L22" s="132"/>
      <c r="M22" s="13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scale="3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3" zoomScale="85" zoomScaleNormal="85" workbookViewId="0">
      <selection activeCell="Q24" sqref="Q24"/>
    </sheetView>
  </sheetViews>
  <sheetFormatPr defaultRowHeight="15"/>
  <cols>
    <col min="1" max="1" width="11.42578125" customWidth="1"/>
    <col min="2" max="2" width="76.85546875" style="222" customWidth="1"/>
    <col min="3" max="3" width="22.85546875" customWidth="1"/>
  </cols>
  <sheetData>
    <row r="1" spans="1:3">
      <c r="A1" s="2" t="s">
        <v>30</v>
      </c>
      <c r="B1" s="3" t="str">
        <f>'Info '!C2</f>
        <v>JSC "Liberty Bank"</v>
      </c>
    </row>
    <row r="2" spans="1:3">
      <c r="A2" s="2" t="s">
        <v>31</v>
      </c>
      <c r="B2" s="359">
        <f>'1. key ratios '!B2</f>
        <v>44561</v>
      </c>
    </row>
    <row r="3" spans="1:3">
      <c r="A3" s="4"/>
      <c r="B3"/>
    </row>
    <row r="4" spans="1:3">
      <c r="A4" s="4" t="s">
        <v>431</v>
      </c>
      <c r="B4" t="s">
        <v>432</v>
      </c>
    </row>
    <row r="5" spans="1:3">
      <c r="A5" s="223" t="s">
        <v>433</v>
      </c>
      <c r="B5" s="224"/>
      <c r="C5" s="225"/>
    </row>
    <row r="6" spans="1:3" ht="24">
      <c r="A6" s="226">
        <v>1</v>
      </c>
      <c r="B6" s="227" t="s">
        <v>484</v>
      </c>
      <c r="C6" s="228">
        <v>3145754631.5473924</v>
      </c>
    </row>
    <row r="7" spans="1:3">
      <c r="A7" s="226">
        <v>2</v>
      </c>
      <c r="B7" s="227" t="s">
        <v>434</v>
      </c>
      <c r="C7" s="228">
        <v>-95124322.213731393</v>
      </c>
    </row>
    <row r="8" spans="1:3" ht="24">
      <c r="A8" s="229">
        <v>3</v>
      </c>
      <c r="B8" s="230" t="s">
        <v>435</v>
      </c>
      <c r="C8" s="228">
        <f>C6+C7</f>
        <v>3050630309.3336611</v>
      </c>
    </row>
    <row r="9" spans="1:3">
      <c r="A9" s="223" t="s">
        <v>436</v>
      </c>
      <c r="B9" s="224"/>
      <c r="C9" s="231"/>
    </row>
    <row r="10" spans="1:3" ht="24">
      <c r="A10" s="232">
        <v>4</v>
      </c>
      <c r="B10" s="233" t="s">
        <v>437</v>
      </c>
      <c r="C10" s="228"/>
    </row>
    <row r="11" spans="1:3">
      <c r="A11" s="232">
        <v>5</v>
      </c>
      <c r="B11" s="234" t="s">
        <v>438</v>
      </c>
      <c r="C11" s="228"/>
    </row>
    <row r="12" spans="1:3">
      <c r="A12" s="232" t="s">
        <v>439</v>
      </c>
      <c r="B12" s="234" t="s">
        <v>440</v>
      </c>
      <c r="C12" s="228">
        <f>'15. CCR '!E21</f>
        <v>13916727.239552001</v>
      </c>
    </row>
    <row r="13" spans="1:3" ht="24">
      <c r="A13" s="235">
        <v>6</v>
      </c>
      <c r="B13" s="233" t="s">
        <v>441</v>
      </c>
      <c r="C13" s="228"/>
    </row>
    <row r="14" spans="1:3">
      <c r="A14" s="235">
        <v>7</v>
      </c>
      <c r="B14" s="236" t="s">
        <v>442</v>
      </c>
      <c r="C14" s="228"/>
    </row>
    <row r="15" spans="1:3">
      <c r="A15" s="237">
        <v>8</v>
      </c>
      <c r="B15" s="238" t="s">
        <v>443</v>
      </c>
      <c r="C15" s="228"/>
    </row>
    <row r="16" spans="1:3">
      <c r="A16" s="235">
        <v>9</v>
      </c>
      <c r="B16" s="236" t="s">
        <v>444</v>
      </c>
      <c r="C16" s="228"/>
    </row>
    <row r="17" spans="1:3">
      <c r="A17" s="235">
        <v>10</v>
      </c>
      <c r="B17" s="236" t="s">
        <v>445</v>
      </c>
      <c r="C17" s="228"/>
    </row>
    <row r="18" spans="1:3">
      <c r="A18" s="239">
        <v>11</v>
      </c>
      <c r="B18" s="240" t="s">
        <v>446</v>
      </c>
      <c r="C18" s="241">
        <f>SUM(C10:C17)</f>
        <v>13916727.239552001</v>
      </c>
    </row>
    <row r="19" spans="1:3">
      <c r="A19" s="242" t="s">
        <v>447</v>
      </c>
      <c r="B19" s="243"/>
      <c r="C19" s="244"/>
    </row>
    <row r="20" spans="1:3" ht="24">
      <c r="A20" s="245">
        <v>12</v>
      </c>
      <c r="B20" s="233" t="s">
        <v>448</v>
      </c>
      <c r="C20" s="228"/>
    </row>
    <row r="21" spans="1:3">
      <c r="A21" s="245">
        <v>13</v>
      </c>
      <c r="B21" s="233" t="s">
        <v>449</v>
      </c>
      <c r="C21" s="228"/>
    </row>
    <row r="22" spans="1:3">
      <c r="A22" s="245">
        <v>14</v>
      </c>
      <c r="B22" s="233" t="s">
        <v>450</v>
      </c>
      <c r="C22" s="228"/>
    </row>
    <row r="23" spans="1:3" ht="24">
      <c r="A23" s="245" t="s">
        <v>451</v>
      </c>
      <c r="B23" s="233" t="s">
        <v>452</v>
      </c>
      <c r="C23" s="228"/>
    </row>
    <row r="24" spans="1:3">
      <c r="A24" s="245">
        <v>15</v>
      </c>
      <c r="B24" s="233" t="s">
        <v>453</v>
      </c>
      <c r="C24" s="228"/>
    </row>
    <row r="25" spans="1:3">
      <c r="A25" s="245" t="s">
        <v>454</v>
      </c>
      <c r="B25" s="233" t="s">
        <v>455</v>
      </c>
      <c r="C25" s="228"/>
    </row>
    <row r="26" spans="1:3">
      <c r="A26" s="246">
        <v>16</v>
      </c>
      <c r="B26" s="247" t="s">
        <v>456</v>
      </c>
      <c r="C26" s="241">
        <f>SUM(C20:C25)</f>
        <v>0</v>
      </c>
    </row>
    <row r="27" spans="1:3">
      <c r="A27" s="223" t="s">
        <v>457</v>
      </c>
      <c r="B27" s="224"/>
      <c r="C27" s="231"/>
    </row>
    <row r="28" spans="1:3">
      <c r="A28" s="248">
        <v>17</v>
      </c>
      <c r="B28" s="234" t="s">
        <v>458</v>
      </c>
      <c r="C28" s="228">
        <v>141450389.517432</v>
      </c>
    </row>
    <row r="29" spans="1:3">
      <c r="A29" s="248">
        <v>18</v>
      </c>
      <c r="B29" s="234" t="s">
        <v>459</v>
      </c>
      <c r="C29" s="228">
        <v>-100077680.63957042</v>
      </c>
    </row>
    <row r="30" spans="1:3">
      <c r="A30" s="246">
        <v>19</v>
      </c>
      <c r="B30" s="247" t="s">
        <v>460</v>
      </c>
      <c r="C30" s="241">
        <f>C28+C29</f>
        <v>41372708.877861589</v>
      </c>
    </row>
    <row r="31" spans="1:3">
      <c r="A31" s="223" t="s">
        <v>461</v>
      </c>
      <c r="B31" s="224"/>
      <c r="C31" s="231"/>
    </row>
    <row r="32" spans="1:3" ht="24">
      <c r="A32" s="248" t="s">
        <v>462</v>
      </c>
      <c r="B32" s="233" t="s">
        <v>463</v>
      </c>
      <c r="C32" s="249"/>
    </row>
    <row r="33" spans="1:3">
      <c r="A33" s="248" t="s">
        <v>464</v>
      </c>
      <c r="B33" s="234" t="s">
        <v>465</v>
      </c>
      <c r="C33" s="249"/>
    </row>
    <row r="34" spans="1:3">
      <c r="A34" s="223" t="s">
        <v>466</v>
      </c>
      <c r="B34" s="224"/>
      <c r="C34" s="231"/>
    </row>
    <row r="35" spans="1:3">
      <c r="A35" s="250">
        <v>20</v>
      </c>
      <c r="B35" s="251" t="s">
        <v>467</v>
      </c>
      <c r="C35" s="241">
        <f>'1. key ratios '!C9</f>
        <v>244536888.78626859</v>
      </c>
    </row>
    <row r="36" spans="1:3">
      <c r="A36" s="246">
        <v>21</v>
      </c>
      <c r="B36" s="247" t="s">
        <v>468</v>
      </c>
      <c r="C36" s="241">
        <f>C8+C18+C26+C30</f>
        <v>3105919745.4510746</v>
      </c>
    </row>
    <row r="37" spans="1:3">
      <c r="A37" s="223" t="s">
        <v>469</v>
      </c>
      <c r="B37" s="224"/>
      <c r="C37" s="231"/>
    </row>
    <row r="38" spans="1:3">
      <c r="A38" s="246">
        <v>22</v>
      </c>
      <c r="B38" s="247" t="s">
        <v>469</v>
      </c>
      <c r="C38" s="380">
        <f t="shared" ref="C38" si="0">C35/C36</f>
        <v>7.8732520099534756E-2</v>
      </c>
    </row>
    <row r="39" spans="1:3">
      <c r="A39" s="223" t="s">
        <v>470</v>
      </c>
      <c r="B39" s="224"/>
      <c r="C39" s="231"/>
    </row>
    <row r="40" spans="1:3">
      <c r="A40" s="252" t="s">
        <v>471</v>
      </c>
      <c r="B40" s="233" t="s">
        <v>472</v>
      </c>
      <c r="C40" s="249"/>
    </row>
    <row r="41" spans="1:3" ht="24">
      <c r="A41" s="253" t="s">
        <v>473</v>
      </c>
      <c r="B41" s="227" t="s">
        <v>474</v>
      </c>
      <c r="C41" s="249"/>
    </row>
    <row r="43" spans="1:3">
      <c r="B43" s="222" t="s">
        <v>485</v>
      </c>
    </row>
  </sheetData>
  <pageMargins left="0.7" right="0.7" top="0.75" bottom="0.75" header="0.3" footer="0.3"/>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16" activePane="bottomRight" state="frozen"/>
      <selection activeCell="D13" sqref="D12:D13"/>
      <selection pane="topRight" activeCell="D13" sqref="D12:D13"/>
      <selection pane="bottomLeft" activeCell="D13" sqref="D12:D13"/>
      <selection pane="bottomRight" activeCell="K31" sqref="K31"/>
    </sheetView>
  </sheetViews>
  <sheetFormatPr defaultColWidth="9.140625" defaultRowHeight="15"/>
  <cols>
    <col min="1" max="1" width="8.7109375" style="676"/>
    <col min="2" max="2" width="82.5703125" style="703" customWidth="1"/>
    <col min="3" max="6" width="17.5703125" style="676" customWidth="1"/>
    <col min="7" max="7" width="19.7109375" style="676" customWidth="1"/>
    <col min="8" max="16384" width="9.140625" style="677"/>
  </cols>
  <sheetData>
    <row r="1" spans="1:7">
      <c r="A1" s="676" t="s">
        <v>30</v>
      </c>
      <c r="B1" s="704" t="str">
        <f>'Info '!C2</f>
        <v>JSC "Liberty Bank"</v>
      </c>
    </row>
    <row r="2" spans="1:7">
      <c r="A2" s="676" t="s">
        <v>31</v>
      </c>
      <c r="B2" s="705">
        <f>'1. key ratios '!B2</f>
        <v>44561</v>
      </c>
    </row>
    <row r="4" spans="1:7" ht="15.75" thickBot="1">
      <c r="A4" s="676" t="s">
        <v>535</v>
      </c>
      <c r="B4" s="678" t="s">
        <v>496</v>
      </c>
    </row>
    <row r="5" spans="1:7">
      <c r="A5" s="679"/>
      <c r="B5" s="680"/>
      <c r="C5" s="775" t="s">
        <v>497</v>
      </c>
      <c r="D5" s="775"/>
      <c r="E5" s="775"/>
      <c r="F5" s="775"/>
      <c r="G5" s="776" t="s">
        <v>498</v>
      </c>
    </row>
    <row r="6" spans="1:7">
      <c r="A6" s="681"/>
      <c r="B6" s="682"/>
      <c r="C6" s="683" t="s">
        <v>499</v>
      </c>
      <c r="D6" s="684" t="s">
        <v>500</v>
      </c>
      <c r="E6" s="684" t="s">
        <v>501</v>
      </c>
      <c r="F6" s="684" t="s">
        <v>502</v>
      </c>
      <c r="G6" s="777"/>
    </row>
    <row r="7" spans="1:7">
      <c r="A7" s="685"/>
      <c r="B7" s="686" t="s">
        <v>503</v>
      </c>
      <c r="C7" s="687"/>
      <c r="D7" s="687"/>
      <c r="E7" s="687"/>
      <c r="F7" s="687"/>
      <c r="G7" s="688"/>
    </row>
    <row r="8" spans="1:7">
      <c r="A8" s="689">
        <v>1</v>
      </c>
      <c r="B8" s="690" t="s">
        <v>504</v>
      </c>
      <c r="C8" s="706">
        <f>SUM(C9:C10)</f>
        <v>244536892.38626856</v>
      </c>
      <c r="D8" s="706">
        <f>SUM(D9:D10)</f>
        <v>0</v>
      </c>
      <c r="E8" s="706">
        <f>SUM(E9:E10)</f>
        <v>0</v>
      </c>
      <c r="F8" s="706">
        <f>SUM(F9:F10)</f>
        <v>426100868.34200805</v>
      </c>
      <c r="G8" s="707">
        <f>SUM(G9:G10)</f>
        <v>670637760.72827697</v>
      </c>
    </row>
    <row r="9" spans="1:7">
      <c r="A9" s="689">
        <v>2</v>
      </c>
      <c r="B9" s="691" t="s">
        <v>505</v>
      </c>
      <c r="C9" s="706">
        <v>244536892.38626856</v>
      </c>
      <c r="D9" s="706"/>
      <c r="E9" s="706"/>
      <c r="F9" s="706">
        <v>74104225.920000002</v>
      </c>
      <c r="G9" s="707">
        <v>318641118.30626899</v>
      </c>
    </row>
    <row r="10" spans="1:7">
      <c r="A10" s="689">
        <v>3</v>
      </c>
      <c r="B10" s="691" t="s">
        <v>506</v>
      </c>
      <c r="C10" s="708"/>
      <c r="D10" s="708"/>
      <c r="E10" s="708"/>
      <c r="F10" s="706">
        <v>351996642.42200804</v>
      </c>
      <c r="G10" s="707">
        <v>351996642.42200798</v>
      </c>
    </row>
    <row r="11" spans="1:7" ht="14.45" customHeight="1">
      <c r="A11" s="689">
        <v>4</v>
      </c>
      <c r="B11" s="690" t="s">
        <v>507</v>
      </c>
      <c r="C11" s="706">
        <v>513847509.85208613</v>
      </c>
      <c r="D11" s="706">
        <v>337719537.443488</v>
      </c>
      <c r="E11" s="706">
        <v>248851960.933456</v>
      </c>
      <c r="F11" s="706">
        <f>SUM(F12:F13)</f>
        <v>36222718.519152008</v>
      </c>
      <c r="G11" s="707">
        <f>SUM(G12:G13)</f>
        <v>1049561967.0228873</v>
      </c>
    </row>
    <row r="12" spans="1:7">
      <c r="A12" s="689">
        <v>5</v>
      </c>
      <c r="B12" s="691" t="s">
        <v>508</v>
      </c>
      <c r="C12" s="706">
        <v>478061713.39337516</v>
      </c>
      <c r="D12" s="709">
        <v>315293276.55403197</v>
      </c>
      <c r="E12" s="706">
        <v>240632291.390944</v>
      </c>
      <c r="F12" s="706">
        <v>35437393.436752006</v>
      </c>
      <c r="G12" s="707">
        <v>1015953441.0363479</v>
      </c>
    </row>
    <row r="13" spans="1:7">
      <c r="A13" s="689">
        <v>6</v>
      </c>
      <c r="B13" s="691" t="s">
        <v>509</v>
      </c>
      <c r="C13" s="706">
        <v>35785796.458710991</v>
      </c>
      <c r="D13" s="709">
        <v>22426260.889456004</v>
      </c>
      <c r="E13" s="706">
        <v>8219669.5425119996</v>
      </c>
      <c r="F13" s="706">
        <v>785325.08240000007</v>
      </c>
      <c r="G13" s="707">
        <v>33608525.986539498</v>
      </c>
    </row>
    <row r="14" spans="1:7">
      <c r="A14" s="689">
        <v>7</v>
      </c>
      <c r="B14" s="690" t="s">
        <v>510</v>
      </c>
      <c r="C14" s="706">
        <v>778583906.9048413</v>
      </c>
      <c r="D14" s="706">
        <v>299499518.46251202</v>
      </c>
      <c r="E14" s="706">
        <v>33946054.771352001</v>
      </c>
      <c r="F14" s="706">
        <f>SUM(F15:F16)</f>
        <v>9464000</v>
      </c>
      <c r="G14" s="707">
        <f>SUM(G15:G16)</f>
        <v>412040914.77242589</v>
      </c>
    </row>
    <row r="15" spans="1:7" ht="39">
      <c r="A15" s="689">
        <v>8</v>
      </c>
      <c r="B15" s="691" t="s">
        <v>511</v>
      </c>
      <c r="C15" s="706">
        <v>743012887.14098787</v>
      </c>
      <c r="D15" s="710">
        <v>37658887.632511996</v>
      </c>
      <c r="E15" s="706">
        <v>13306681.341352001</v>
      </c>
      <c r="F15" s="706">
        <v>9464000</v>
      </c>
      <c r="G15" s="707">
        <v>401721228.05742592</v>
      </c>
    </row>
    <row r="16" spans="1:7" ht="26.25">
      <c r="A16" s="689">
        <v>9</v>
      </c>
      <c r="B16" s="691" t="s">
        <v>512</v>
      </c>
      <c r="C16" s="706">
        <v>35571019.763853475</v>
      </c>
      <c r="D16" s="710">
        <v>261840630.83000001</v>
      </c>
      <c r="E16" s="706">
        <v>20639373.43</v>
      </c>
      <c r="F16" s="706">
        <v>0</v>
      </c>
      <c r="G16" s="707">
        <v>10319686.715</v>
      </c>
    </row>
    <row r="17" spans="1:7">
      <c r="A17" s="689">
        <v>10</v>
      </c>
      <c r="B17" s="690" t="s">
        <v>513</v>
      </c>
      <c r="C17" s="706"/>
      <c r="D17" s="709"/>
      <c r="E17" s="706"/>
      <c r="F17" s="706"/>
      <c r="G17" s="707"/>
    </row>
    <row r="18" spans="1:7">
      <c r="A18" s="689">
        <v>11</v>
      </c>
      <c r="B18" s="690" t="s">
        <v>514</v>
      </c>
      <c r="C18" s="706">
        <f>SUM(C19:C20)</f>
        <v>23797424.228130136</v>
      </c>
      <c r="D18" s="709">
        <f t="shared" ref="D18:F18" si="0">SUM(D19:D20)</f>
        <v>30322347.720184002</v>
      </c>
      <c r="E18" s="706">
        <f t="shared" si="0"/>
        <v>3784704.3649119996</v>
      </c>
      <c r="F18" s="706">
        <f t="shared" si="0"/>
        <v>53133402.354903996</v>
      </c>
      <c r="G18" s="707">
        <f>SUM(G19:G20)</f>
        <v>0</v>
      </c>
    </row>
    <row r="19" spans="1:7">
      <c r="A19" s="689">
        <v>12</v>
      </c>
      <c r="B19" s="691" t="s">
        <v>515</v>
      </c>
      <c r="C19" s="708"/>
      <c r="D19" s="709">
        <v>14679.12</v>
      </c>
      <c r="E19" s="706">
        <v>0</v>
      </c>
      <c r="F19" s="706">
        <v>1008876.12</v>
      </c>
      <c r="G19" s="707">
        <v>0</v>
      </c>
    </row>
    <row r="20" spans="1:7">
      <c r="A20" s="689">
        <v>13</v>
      </c>
      <c r="B20" s="691" t="s">
        <v>516</v>
      </c>
      <c r="C20" s="706">
        <v>23797424.228130136</v>
      </c>
      <c r="D20" s="706">
        <v>30307668.600184001</v>
      </c>
      <c r="E20" s="706">
        <v>3784704.3649119996</v>
      </c>
      <c r="F20" s="706">
        <v>52124526.234903999</v>
      </c>
      <c r="G20" s="707">
        <v>0</v>
      </c>
    </row>
    <row r="21" spans="1:7">
      <c r="A21" s="692">
        <v>14</v>
      </c>
      <c r="B21" s="693" t="s">
        <v>517</v>
      </c>
      <c r="C21" s="708"/>
      <c r="D21" s="708"/>
      <c r="E21" s="708"/>
      <c r="F21" s="708"/>
      <c r="G21" s="711">
        <f>SUM(G8,G11,G14,G17,G18)</f>
        <v>2132240642.5235903</v>
      </c>
    </row>
    <row r="22" spans="1:7">
      <c r="A22" s="694"/>
      <c r="B22" s="695" t="s">
        <v>518</v>
      </c>
      <c r="C22" s="712"/>
      <c r="D22" s="713"/>
      <c r="E22" s="712"/>
      <c r="F22" s="712"/>
      <c r="G22" s="714"/>
    </row>
    <row r="23" spans="1:7">
      <c r="A23" s="689">
        <v>15</v>
      </c>
      <c r="B23" s="690" t="s">
        <v>519</v>
      </c>
      <c r="C23" s="715">
        <v>769344525.039518</v>
      </c>
      <c r="D23" s="716">
        <v>251327650</v>
      </c>
      <c r="E23" s="715">
        <v>0</v>
      </c>
      <c r="F23" s="715">
        <v>0</v>
      </c>
      <c r="G23" s="707">
        <v>31843822.011325896</v>
      </c>
    </row>
    <row r="24" spans="1:7">
      <c r="A24" s="689">
        <v>16</v>
      </c>
      <c r="B24" s="690" t="s">
        <v>520</v>
      </c>
      <c r="C24" s="706">
        <f>SUM(C25:C27,C29,C31)</f>
        <v>383031.64701050002</v>
      </c>
      <c r="D24" s="709">
        <f t="shared" ref="D24:G24" si="1">SUM(D25:D27,D29,D31)</f>
        <v>402402854.59885985</v>
      </c>
      <c r="E24" s="706">
        <f t="shared" si="1"/>
        <v>298426392.81340706</v>
      </c>
      <c r="F24" s="706">
        <f t="shared" si="1"/>
        <v>952390368.55362809</v>
      </c>
      <c r="G24" s="707">
        <f t="shared" si="1"/>
        <v>1113069997.220166</v>
      </c>
    </row>
    <row r="25" spans="1:7">
      <c r="A25" s="689">
        <v>17</v>
      </c>
      <c r="B25" s="691" t="s">
        <v>521</v>
      </c>
      <c r="C25" s="706">
        <v>0</v>
      </c>
      <c r="D25" s="709">
        <v>0</v>
      </c>
      <c r="E25" s="706">
        <v>0</v>
      </c>
      <c r="F25" s="706">
        <v>0</v>
      </c>
      <c r="G25" s="707"/>
    </row>
    <row r="26" spans="1:7" ht="26.25">
      <c r="A26" s="689">
        <v>18</v>
      </c>
      <c r="B26" s="691" t="s">
        <v>522</v>
      </c>
      <c r="C26" s="706">
        <v>383031.64701050002</v>
      </c>
      <c r="D26" s="710">
        <v>42430872.502925597</v>
      </c>
      <c r="E26" s="706">
        <v>13519298.5886112</v>
      </c>
      <c r="F26" s="706">
        <v>5728502.6882887967</v>
      </c>
      <c r="G26" s="707">
        <v>18910237.60508481</v>
      </c>
    </row>
    <row r="27" spans="1:7">
      <c r="A27" s="689">
        <v>19</v>
      </c>
      <c r="B27" s="691" t="s">
        <v>523</v>
      </c>
      <c r="C27" s="706">
        <v>0</v>
      </c>
      <c r="D27" s="709">
        <v>342379440.87497562</v>
      </c>
      <c r="E27" s="706">
        <v>264868452.57786021</v>
      </c>
      <c r="F27" s="706">
        <v>772028135.3951292</v>
      </c>
      <c r="G27" s="707">
        <v>959847861.81227767</v>
      </c>
    </row>
    <row r="28" spans="1:7">
      <c r="A28" s="689">
        <v>20</v>
      </c>
      <c r="B28" s="696" t="s">
        <v>524</v>
      </c>
      <c r="C28" s="706"/>
      <c r="D28" s="709">
        <v>0</v>
      </c>
      <c r="E28" s="706">
        <v>0</v>
      </c>
      <c r="F28" s="706">
        <v>0</v>
      </c>
      <c r="G28" s="707">
        <v>0</v>
      </c>
    </row>
    <row r="29" spans="1:7">
      <c r="A29" s="689">
        <v>21</v>
      </c>
      <c r="B29" s="691" t="s">
        <v>525</v>
      </c>
      <c r="C29" s="706"/>
      <c r="D29" s="709">
        <v>15917525.947058676</v>
      </c>
      <c r="E29" s="706">
        <v>19334574.706935648</v>
      </c>
      <c r="F29" s="706">
        <v>164711822.65411004</v>
      </c>
      <c r="G29" s="707">
        <v>124688735.0521687</v>
      </c>
    </row>
    <row r="30" spans="1:7">
      <c r="A30" s="689">
        <v>22</v>
      </c>
      <c r="B30" s="696" t="s">
        <v>524</v>
      </c>
      <c r="C30" s="706"/>
      <c r="D30" s="709">
        <v>15917525.947058676</v>
      </c>
      <c r="E30" s="706">
        <v>19334574.706935648</v>
      </c>
      <c r="F30" s="706">
        <v>164711822.65411004</v>
      </c>
      <c r="G30" s="707">
        <v>124688735.0521687</v>
      </c>
    </row>
    <row r="31" spans="1:7">
      <c r="A31" s="689">
        <v>23</v>
      </c>
      <c r="B31" s="691" t="s">
        <v>526</v>
      </c>
      <c r="C31" s="706"/>
      <c r="D31" s="710">
        <v>1675015.2739000001</v>
      </c>
      <c r="E31" s="706">
        <v>704066.94</v>
      </c>
      <c r="F31" s="706">
        <v>9921907.8161000032</v>
      </c>
      <c r="G31" s="707">
        <v>9623162.7506350018</v>
      </c>
    </row>
    <row r="32" spans="1:7">
      <c r="A32" s="689">
        <v>24</v>
      </c>
      <c r="B32" s="690" t="s">
        <v>527</v>
      </c>
      <c r="C32" s="706">
        <v>0</v>
      </c>
      <c r="D32" s="709">
        <v>0</v>
      </c>
      <c r="E32" s="706">
        <v>0</v>
      </c>
      <c r="F32" s="706">
        <v>0</v>
      </c>
      <c r="G32" s="707"/>
    </row>
    <row r="33" spans="1:7">
      <c r="A33" s="689">
        <v>25</v>
      </c>
      <c r="B33" s="690" t="s">
        <v>528</v>
      </c>
      <c r="C33" s="706">
        <f>SUM(C34:C35)</f>
        <v>144678900.22626871</v>
      </c>
      <c r="D33" s="706">
        <f>SUM(D34:D35)</f>
        <v>58260174.96800112</v>
      </c>
      <c r="E33" s="706">
        <f>SUM(E34:E35)</f>
        <v>18025422.514512945</v>
      </c>
      <c r="F33" s="706">
        <f>SUM(F34:F35)</f>
        <v>120984433.83306296</v>
      </c>
      <c r="G33" s="707">
        <f>SUM(G34:G35)</f>
        <v>303813336.85558873</v>
      </c>
    </row>
    <row r="34" spans="1:7">
      <c r="A34" s="689">
        <v>26</v>
      </c>
      <c r="B34" s="691" t="s">
        <v>529</v>
      </c>
      <c r="C34" s="708"/>
      <c r="D34" s="709">
        <v>14408.11</v>
      </c>
      <c r="E34" s="706">
        <v>0</v>
      </c>
      <c r="F34" s="706">
        <v>0</v>
      </c>
      <c r="G34" s="707">
        <v>14408.11</v>
      </c>
    </row>
    <row r="35" spans="1:7">
      <c r="A35" s="689">
        <v>27</v>
      </c>
      <c r="B35" s="691" t="s">
        <v>530</v>
      </c>
      <c r="C35" s="706">
        <v>144678900.22626871</v>
      </c>
      <c r="D35" s="709">
        <v>58245766.85800112</v>
      </c>
      <c r="E35" s="706">
        <v>18025422.514512945</v>
      </c>
      <c r="F35" s="706">
        <v>120984433.83306296</v>
      </c>
      <c r="G35" s="707">
        <v>303798928.74558872</v>
      </c>
    </row>
    <row r="36" spans="1:7">
      <c r="A36" s="689">
        <v>28</v>
      </c>
      <c r="B36" s="690" t="s">
        <v>531</v>
      </c>
      <c r="C36" s="706">
        <v>122023454.01099998</v>
      </c>
      <c r="D36" s="709">
        <v>6166055.5066400003</v>
      </c>
      <c r="E36" s="706">
        <v>9487031.6511200015</v>
      </c>
      <c r="F36" s="706">
        <v>3773848.3486720007</v>
      </c>
      <c r="G36" s="707">
        <v>8232558.6686267992</v>
      </c>
    </row>
    <row r="37" spans="1:7">
      <c r="A37" s="692">
        <v>29</v>
      </c>
      <c r="B37" s="693" t="s">
        <v>532</v>
      </c>
      <c r="C37" s="708"/>
      <c r="D37" s="708"/>
      <c r="E37" s="708"/>
      <c r="F37" s="708"/>
      <c r="G37" s="711">
        <f>SUM(G23:G24,G32:G33,G36)</f>
        <v>1456959714.7557073</v>
      </c>
    </row>
    <row r="38" spans="1:7">
      <c r="A38" s="685"/>
      <c r="B38" s="697"/>
      <c r="C38" s="698"/>
      <c r="D38" s="698"/>
      <c r="E38" s="698"/>
      <c r="F38" s="698"/>
      <c r="G38" s="699"/>
    </row>
    <row r="39" spans="1:7" ht="15.75" thickBot="1">
      <c r="A39" s="700">
        <v>30</v>
      </c>
      <c r="B39" s="701" t="s">
        <v>533</v>
      </c>
      <c r="C39" s="717"/>
      <c r="D39" s="718"/>
      <c r="E39" s="718"/>
      <c r="F39" s="719"/>
      <c r="G39" s="702">
        <f>IFERROR(G21/G37,0)</f>
        <v>1.4634863414058841</v>
      </c>
    </row>
    <row r="42" spans="1:7" ht="39">
      <c r="B42" s="703" t="s">
        <v>534</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33" activePane="bottomRight" state="frozen"/>
      <selection activeCell="D13" sqref="D12:D13"/>
      <selection pane="topRight" activeCell="D13" sqref="D12:D13"/>
      <selection pane="bottomLeft" activeCell="D13" sqref="D12:D13"/>
      <selection pane="bottomRight" activeCell="C5" sqref="C5"/>
    </sheetView>
  </sheetViews>
  <sheetFormatPr defaultColWidth="9.140625" defaultRowHeight="12"/>
  <cols>
    <col min="1" max="1" width="9.5703125" style="468" bestFit="1" customWidth="1"/>
    <col min="2" max="2" width="67.85546875" style="468" customWidth="1"/>
    <col min="3" max="3" width="12.7109375" style="601" customWidth="1"/>
    <col min="4" max="7" width="12.7109375" style="602" customWidth="1"/>
    <col min="8" max="11" width="6.7109375" style="469" customWidth="1"/>
    <col min="12" max="16384" width="9.140625" style="469"/>
  </cols>
  <sheetData>
    <row r="1" spans="1:8">
      <c r="A1" s="580" t="s">
        <v>30</v>
      </c>
      <c r="B1" s="468" t="str">
        <f>'Info '!C2</f>
        <v>JSC "Liberty Bank"</v>
      </c>
    </row>
    <row r="2" spans="1:8">
      <c r="A2" s="580" t="s">
        <v>31</v>
      </c>
      <c r="B2" s="581">
        <v>44561</v>
      </c>
      <c r="C2" s="603"/>
      <c r="D2" s="604"/>
      <c r="E2" s="604"/>
      <c r="F2" s="604"/>
      <c r="G2" s="604"/>
      <c r="H2" s="471"/>
    </row>
    <row r="3" spans="1:8">
      <c r="A3" s="580"/>
      <c r="B3" s="472"/>
      <c r="C3" s="603"/>
      <c r="D3" s="604"/>
      <c r="E3" s="604"/>
      <c r="F3" s="604"/>
      <c r="G3" s="604"/>
      <c r="H3" s="471"/>
    </row>
    <row r="4" spans="1:8" ht="12.75" thickBot="1">
      <c r="A4" s="582" t="s">
        <v>139</v>
      </c>
      <c r="B4" s="583" t="s">
        <v>138</v>
      </c>
      <c r="C4" s="605"/>
      <c r="D4" s="605"/>
      <c r="E4" s="605"/>
      <c r="F4" s="605"/>
      <c r="G4" s="605"/>
      <c r="H4" s="471"/>
    </row>
    <row r="5" spans="1:8">
      <c r="A5" s="584" t="s">
        <v>6</v>
      </c>
      <c r="B5" s="585"/>
      <c r="C5" s="606" t="str">
        <f>INT((MONTH($B$2))/3)&amp;"Q"&amp;"-"&amp;YEAR($B$2)</f>
        <v>4Q-2021</v>
      </c>
      <c r="D5" s="606" t="str">
        <f>IF(INT(MONTH($B$2))=3, "4"&amp;"Q"&amp;"-"&amp;YEAR($B$2)-1, IF(INT(MONTH($B$2))=6, "1"&amp;"Q"&amp;"-"&amp;YEAR($B$2), IF(INT(MONTH($B$2))=9, "2"&amp;"Q"&amp;"-"&amp;YEAR($B$2),IF(INT(MONTH($B$2))=12, "3"&amp;"Q"&amp;"-"&amp;YEAR($B$2), 0))))</f>
        <v>3Q-2021</v>
      </c>
      <c r="E5" s="606" t="str">
        <f>IF(INT(MONTH($B$2))=3, "3"&amp;"Q"&amp;"-"&amp;YEAR($B$2)-1, IF(INT(MONTH($B$2))=6, "4"&amp;"Q"&amp;"-"&amp;YEAR($B$2)-1, IF(INT(MONTH($B$2))=9, "1"&amp;"Q"&amp;"-"&amp;YEAR($B$2),IF(INT(MONTH($B$2))=12, "2"&amp;"Q"&amp;"-"&amp;YEAR($B$2), 0))))</f>
        <v>2Q-2021</v>
      </c>
      <c r="F5" s="606" t="str">
        <f>IF(INT(MONTH($B$2))=3, "2"&amp;"Q"&amp;"-"&amp;YEAR($B$2)-1, IF(INT(MONTH($B$2))=6, "3"&amp;"Q"&amp;"-"&amp;YEAR($B$2)-1, IF(INT(MONTH($B$2))=9, "4"&amp;"Q"&amp;"-"&amp;YEAR($B$2)-1,IF(INT(MONTH($B$2))=12, "1"&amp;"Q"&amp;"-"&amp;YEAR($B$2), 0))))</f>
        <v>1Q-2021</v>
      </c>
      <c r="G5" s="607" t="str">
        <f>IF(INT(MONTH($B$2))=3, "1"&amp;"Q"&amp;"-"&amp;YEAR($B$2)-1, IF(INT(MONTH($B$2))=6, "2"&amp;"Q"&amp;"-"&amp;YEAR($B$2)-1, IF(INT(MONTH($B$2))=9, "3"&amp;"Q"&amp;"-"&amp;YEAR($B$2)-1,IF(INT(MONTH($B$2))=12, "4"&amp;"Q"&amp;"-"&amp;YEAR($B$2)-1, 0))))</f>
        <v>4Q-2020</v>
      </c>
    </row>
    <row r="6" spans="1:8">
      <c r="B6" s="586" t="s">
        <v>137</v>
      </c>
      <c r="C6" s="608"/>
      <c r="D6" s="608"/>
      <c r="E6" s="608"/>
      <c r="F6" s="608"/>
      <c r="G6" s="609"/>
    </row>
    <row r="7" spans="1:8">
      <c r="A7" s="587"/>
      <c r="B7" s="588" t="s">
        <v>135</v>
      </c>
      <c r="C7" s="608"/>
      <c r="D7" s="608"/>
      <c r="E7" s="608"/>
      <c r="F7" s="608"/>
      <c r="G7" s="609"/>
    </row>
    <row r="8" spans="1:8">
      <c r="A8" s="589">
        <v>1</v>
      </c>
      <c r="B8" s="590" t="s">
        <v>486</v>
      </c>
      <c r="C8" s="610">
        <v>239971504.78626859</v>
      </c>
      <c r="D8" s="610">
        <v>238023901.9962686</v>
      </c>
      <c r="E8" s="611">
        <v>224739535.25626862</v>
      </c>
      <c r="F8" s="611">
        <v>211452026.56626862</v>
      </c>
      <c r="G8" s="612">
        <v>196387102.51626861</v>
      </c>
    </row>
    <row r="9" spans="1:8">
      <c r="A9" s="589">
        <v>2</v>
      </c>
      <c r="B9" s="590" t="s">
        <v>487</v>
      </c>
      <c r="C9" s="610">
        <v>244536888.78626859</v>
      </c>
      <c r="D9" s="610">
        <v>242589285.9962686</v>
      </c>
      <c r="E9" s="611">
        <v>229304919.25626862</v>
      </c>
      <c r="F9" s="611">
        <v>216017410.56626862</v>
      </c>
      <c r="G9" s="612">
        <v>200952486.51626861</v>
      </c>
    </row>
    <row r="10" spans="1:8">
      <c r="A10" s="589">
        <v>3</v>
      </c>
      <c r="B10" s="590" t="s">
        <v>244</v>
      </c>
      <c r="C10" s="610">
        <v>342241352.30439878</v>
      </c>
      <c r="D10" s="610">
        <v>334343588.30781436</v>
      </c>
      <c r="E10" s="611">
        <v>323037051.60470361</v>
      </c>
      <c r="F10" s="611">
        <v>319112127.39530814</v>
      </c>
      <c r="G10" s="612">
        <v>306902020.51404297</v>
      </c>
    </row>
    <row r="11" spans="1:8">
      <c r="A11" s="589">
        <v>4</v>
      </c>
      <c r="B11" s="590" t="s">
        <v>489</v>
      </c>
      <c r="C11" s="610">
        <v>172250479.98657721</v>
      </c>
      <c r="D11" s="610">
        <v>156018979.0075385</v>
      </c>
      <c r="E11" s="611">
        <v>151151922.81516501</v>
      </c>
      <c r="F11" s="611">
        <v>154956949.54482636</v>
      </c>
      <c r="G11" s="612">
        <v>143082329.61889985</v>
      </c>
    </row>
    <row r="12" spans="1:8">
      <c r="A12" s="589">
        <v>5</v>
      </c>
      <c r="B12" s="590" t="s">
        <v>490</v>
      </c>
      <c r="C12" s="610">
        <v>218094305.47138554</v>
      </c>
      <c r="D12" s="610">
        <v>199262143.70308921</v>
      </c>
      <c r="E12" s="611">
        <v>192858924.53430659</v>
      </c>
      <c r="F12" s="611">
        <v>197756433.35576916</v>
      </c>
      <c r="G12" s="612">
        <v>181893339.7204631</v>
      </c>
    </row>
    <row r="13" spans="1:8">
      <c r="A13" s="589">
        <v>6</v>
      </c>
      <c r="B13" s="590" t="s">
        <v>488</v>
      </c>
      <c r="C13" s="610">
        <v>323604575.02258646</v>
      </c>
      <c r="D13" s="610">
        <v>298191777.33516836</v>
      </c>
      <c r="E13" s="611">
        <v>284201483.55504709</v>
      </c>
      <c r="F13" s="611">
        <v>291851679.55923462</v>
      </c>
      <c r="G13" s="612">
        <v>292053620.30791599</v>
      </c>
    </row>
    <row r="14" spans="1:8">
      <c r="A14" s="587"/>
      <c r="B14" s="586" t="s">
        <v>492</v>
      </c>
      <c r="C14" s="608"/>
      <c r="D14" s="608"/>
      <c r="E14" s="608"/>
      <c r="F14" s="608"/>
      <c r="G14" s="609"/>
    </row>
    <row r="15" spans="1:8" ht="15" customHeight="1">
      <c r="A15" s="589">
        <v>7</v>
      </c>
      <c r="B15" s="590" t="s">
        <v>491</v>
      </c>
      <c r="C15" s="613">
        <v>2319960140.7254109</v>
      </c>
      <c r="D15" s="613">
        <v>2197094474.9561591</v>
      </c>
      <c r="E15" s="611">
        <v>2175440353.9832983</v>
      </c>
      <c r="F15" s="611">
        <v>2220042169.2706628</v>
      </c>
      <c r="G15" s="612">
        <v>2227009638.3694501</v>
      </c>
    </row>
    <row r="16" spans="1:8">
      <c r="A16" s="587"/>
      <c r="B16" s="586" t="s">
        <v>493</v>
      </c>
      <c r="C16" s="608"/>
      <c r="D16" s="608"/>
      <c r="E16" s="608"/>
      <c r="F16" s="608"/>
      <c r="G16" s="609"/>
    </row>
    <row r="17" spans="1:7" s="591" customFormat="1">
      <c r="A17" s="589"/>
      <c r="B17" s="588" t="s">
        <v>477</v>
      </c>
      <c r="C17" s="608"/>
      <c r="D17" s="608"/>
      <c r="E17" s="608"/>
      <c r="F17" s="608"/>
      <c r="G17" s="609"/>
    </row>
    <row r="18" spans="1:7">
      <c r="A18" s="584">
        <v>8</v>
      </c>
      <c r="B18" s="590" t="s">
        <v>486</v>
      </c>
      <c r="C18" s="614">
        <v>0.10343777057791764</v>
      </c>
      <c r="D18" s="614">
        <v>0.10833576102867316</v>
      </c>
      <c r="E18" s="615">
        <v>0.10330760613351848</v>
      </c>
      <c r="F18" s="615">
        <v>9.524685138559133E-2</v>
      </c>
      <c r="G18" s="616">
        <v>8.818421758607986E-2</v>
      </c>
    </row>
    <row r="19" spans="1:7" ht="15" customHeight="1">
      <c r="A19" s="584">
        <v>9</v>
      </c>
      <c r="B19" s="590" t="s">
        <v>487</v>
      </c>
      <c r="C19" s="614">
        <v>0.10540564231840906</v>
      </c>
      <c r="D19" s="614">
        <v>0.11041367986741181</v>
      </c>
      <c r="E19" s="615">
        <v>0.1054062083735848</v>
      </c>
      <c r="F19" s="615">
        <v>9.7303291602445344E-2</v>
      </c>
      <c r="G19" s="616">
        <v>9.0234223980907427E-2</v>
      </c>
    </row>
    <row r="20" spans="1:7">
      <c r="A20" s="584">
        <v>10</v>
      </c>
      <c r="B20" s="590" t="s">
        <v>244</v>
      </c>
      <c r="C20" s="614">
        <v>0.14752035877538219</v>
      </c>
      <c r="D20" s="614">
        <v>0.15217533525247515</v>
      </c>
      <c r="E20" s="615">
        <v>0.14849271827343499</v>
      </c>
      <c r="F20" s="615">
        <v>0.14374147113617403</v>
      </c>
      <c r="G20" s="616">
        <v>0.13780902211934182</v>
      </c>
    </row>
    <row r="21" spans="1:7">
      <c r="A21" s="584">
        <v>11</v>
      </c>
      <c r="B21" s="590" t="s">
        <v>489</v>
      </c>
      <c r="C21" s="614">
        <v>7.4247172165948297E-2</v>
      </c>
      <c r="D21" s="614">
        <v>7.1011502138819821E-2</v>
      </c>
      <c r="E21" s="615">
        <v>6.9481069677870586E-2</v>
      </c>
      <c r="F21" s="615">
        <v>6.9799101877300568E-2</v>
      </c>
      <c r="G21" s="616">
        <v>6.424863509960399E-2</v>
      </c>
    </row>
    <row r="22" spans="1:7">
      <c r="A22" s="584">
        <v>12</v>
      </c>
      <c r="B22" s="590" t="s">
        <v>490</v>
      </c>
      <c r="C22" s="614">
        <v>9.4007781272996901E-2</v>
      </c>
      <c r="D22" s="614">
        <v>9.0693479945629235E-2</v>
      </c>
      <c r="E22" s="615">
        <v>8.8652821108689994E-2</v>
      </c>
      <c r="F22" s="615">
        <v>8.9077782437230413E-2</v>
      </c>
      <c r="G22" s="616">
        <v>8.1676045126432395E-2</v>
      </c>
    </row>
    <row r="23" spans="1:7">
      <c r="A23" s="584">
        <v>13</v>
      </c>
      <c r="B23" s="590" t="s">
        <v>488</v>
      </c>
      <c r="C23" s="614">
        <v>0.13948712710271005</v>
      </c>
      <c r="D23" s="614">
        <v>0.13572096272333417</v>
      </c>
      <c r="E23" s="615">
        <v>0.13064089899530706</v>
      </c>
      <c r="F23" s="615">
        <v>0.13146222337529512</v>
      </c>
      <c r="G23" s="616">
        <v>0.1311416058898375</v>
      </c>
    </row>
    <row r="24" spans="1:7">
      <c r="A24" s="587"/>
      <c r="B24" s="586" t="s">
        <v>134</v>
      </c>
      <c r="C24" s="608"/>
      <c r="D24" s="608"/>
      <c r="E24" s="608"/>
      <c r="F24" s="608"/>
      <c r="G24" s="609"/>
    </row>
    <row r="25" spans="1:7" ht="15" customHeight="1">
      <c r="A25" s="592">
        <v>14</v>
      </c>
      <c r="B25" s="590" t="s">
        <v>133</v>
      </c>
      <c r="C25" s="617">
        <v>0.12641573908910886</v>
      </c>
      <c r="D25" s="617">
        <v>0.12618266306123194</v>
      </c>
      <c r="E25" s="618">
        <v>0.12296806574064263</v>
      </c>
      <c r="F25" s="618">
        <v>0.11687725514674342</v>
      </c>
      <c r="G25" s="619">
        <v>0.11436327180724801</v>
      </c>
    </row>
    <row r="26" spans="1:7">
      <c r="A26" s="592">
        <v>15</v>
      </c>
      <c r="B26" s="590" t="s">
        <v>132</v>
      </c>
      <c r="C26" s="617">
        <v>5.0859263758845752E-2</v>
      </c>
      <c r="D26" s="617">
        <v>5.03500838788783E-2</v>
      </c>
      <c r="E26" s="618">
        <v>4.9509315513808674E-2</v>
      </c>
      <c r="F26" s="618">
        <v>4.8540251153037742E-2</v>
      </c>
      <c r="G26" s="619">
        <v>5.2988622028011662E-2</v>
      </c>
    </row>
    <row r="27" spans="1:7">
      <c r="A27" s="592">
        <v>16</v>
      </c>
      <c r="B27" s="590" t="s">
        <v>131</v>
      </c>
      <c r="C27" s="617">
        <v>2.9183784673646813E-2</v>
      </c>
      <c r="D27" s="617">
        <v>2.7258008888371776E-2</v>
      </c>
      <c r="E27" s="618">
        <v>2.2644556588418172E-2</v>
      </c>
      <c r="F27" s="618">
        <v>2.5552984723187604E-2</v>
      </c>
      <c r="G27" s="619">
        <v>9.611722674954172E-3</v>
      </c>
    </row>
    <row r="28" spans="1:7">
      <c r="A28" s="592">
        <v>17</v>
      </c>
      <c r="B28" s="590" t="s">
        <v>130</v>
      </c>
      <c r="C28" s="617">
        <v>7.5556475330263106E-2</v>
      </c>
      <c r="D28" s="617">
        <v>7.5832579182353629E-2</v>
      </c>
      <c r="E28" s="618">
        <v>7.3458750226833958E-2</v>
      </c>
      <c r="F28" s="618">
        <v>6.8337003993705694E-2</v>
      </c>
      <c r="G28" s="619">
        <v>6.1374649779236359E-2</v>
      </c>
    </row>
    <row r="29" spans="1:7">
      <c r="A29" s="592">
        <v>18</v>
      </c>
      <c r="B29" s="590" t="s">
        <v>270</v>
      </c>
      <c r="C29" s="617">
        <v>1.5650111382072847E-2</v>
      </c>
      <c r="D29" s="617">
        <v>1.7169904353683277E-2</v>
      </c>
      <c r="E29" s="618">
        <v>1.6490524324816996E-2</v>
      </c>
      <c r="F29" s="618">
        <v>1.497294547947127E-2</v>
      </c>
      <c r="G29" s="619">
        <v>-6.0373520428635818E-3</v>
      </c>
    </row>
    <row r="30" spans="1:7">
      <c r="A30" s="592">
        <v>19</v>
      </c>
      <c r="B30" s="590" t="s">
        <v>271</v>
      </c>
      <c r="C30" s="617">
        <v>0.14264495317105955</v>
      </c>
      <c r="D30" s="617">
        <v>0.15706547598147924</v>
      </c>
      <c r="E30" s="618">
        <v>0.15514755281852277</v>
      </c>
      <c r="F30" s="618">
        <v>0.14561101387328071</v>
      </c>
      <c r="G30" s="619">
        <v>-5.259231676832718E-2</v>
      </c>
    </row>
    <row r="31" spans="1:7">
      <c r="A31" s="587"/>
      <c r="B31" s="586" t="s">
        <v>350</v>
      </c>
      <c r="C31" s="620"/>
      <c r="D31" s="620"/>
      <c r="E31" s="620"/>
      <c r="F31" s="620"/>
      <c r="G31" s="621"/>
    </row>
    <row r="32" spans="1:7">
      <c r="A32" s="592">
        <v>20</v>
      </c>
      <c r="B32" s="590" t="s">
        <v>129</v>
      </c>
      <c r="C32" s="617">
        <v>7.3078160842098699E-2</v>
      </c>
      <c r="D32" s="617">
        <v>7.1623122248014121E-2</v>
      </c>
      <c r="E32" s="618">
        <v>6.7695495354476692E-2</v>
      </c>
      <c r="F32" s="618">
        <v>7.1492263280496557E-2</v>
      </c>
      <c r="G32" s="619">
        <v>6.1930775183095567E-2</v>
      </c>
    </row>
    <row r="33" spans="1:7" ht="15" customHeight="1">
      <c r="A33" s="592">
        <v>21</v>
      </c>
      <c r="B33" s="590" t="s">
        <v>128</v>
      </c>
      <c r="C33" s="617">
        <v>7.1055190258693876E-2</v>
      </c>
      <c r="D33" s="617">
        <v>6.8301162038513039E-2</v>
      </c>
      <c r="E33" s="618">
        <v>6.5760969202974459E-2</v>
      </c>
      <c r="F33" s="618">
        <v>6.977797151228067E-2</v>
      </c>
      <c r="G33" s="619">
        <v>7.0302074575465667E-2</v>
      </c>
    </row>
    <row r="34" spans="1:7">
      <c r="A34" s="592">
        <v>22</v>
      </c>
      <c r="B34" s="590" t="s">
        <v>127</v>
      </c>
      <c r="C34" s="617">
        <v>0.21381958380525767</v>
      </c>
      <c r="D34" s="617">
        <v>0.21148665605155667</v>
      </c>
      <c r="E34" s="618">
        <v>0.21469617920280459</v>
      </c>
      <c r="F34" s="618">
        <v>0.2393794456331029</v>
      </c>
      <c r="G34" s="619">
        <v>0.23232794671200463</v>
      </c>
    </row>
    <row r="35" spans="1:7" ht="15" customHeight="1">
      <c r="A35" s="592">
        <v>23</v>
      </c>
      <c r="B35" s="590" t="s">
        <v>126</v>
      </c>
      <c r="C35" s="617">
        <v>0.2842838265501757</v>
      </c>
      <c r="D35" s="617">
        <v>0.26249487475197197</v>
      </c>
      <c r="E35" s="618">
        <v>0.23209395678328887</v>
      </c>
      <c r="F35" s="618">
        <v>0.25729152244536058</v>
      </c>
      <c r="G35" s="619">
        <v>0.33752666046026564</v>
      </c>
    </row>
    <row r="36" spans="1:7">
      <c r="A36" s="592">
        <v>24</v>
      </c>
      <c r="B36" s="590" t="s">
        <v>125</v>
      </c>
      <c r="C36" s="617">
        <v>0.18052857783808282</v>
      </c>
      <c r="D36" s="617">
        <v>0.12805845894516912</v>
      </c>
      <c r="E36" s="618">
        <v>8.9336044607946211E-2</v>
      </c>
      <c r="F36" s="618">
        <v>6.123411525973587E-2</v>
      </c>
      <c r="G36" s="619">
        <v>0.34826844308381005</v>
      </c>
    </row>
    <row r="37" spans="1:7" ht="15" customHeight="1">
      <c r="A37" s="587"/>
      <c r="B37" s="586" t="s">
        <v>351</v>
      </c>
      <c r="C37" s="620"/>
      <c r="D37" s="620"/>
      <c r="E37" s="620"/>
      <c r="F37" s="620"/>
      <c r="G37" s="621"/>
    </row>
    <row r="38" spans="1:7" ht="15" customHeight="1">
      <c r="A38" s="592">
        <v>25</v>
      </c>
      <c r="B38" s="590" t="s">
        <v>124</v>
      </c>
      <c r="C38" s="617">
        <v>0.29004488911640181</v>
      </c>
      <c r="D38" s="617">
        <v>0.25808119781769107</v>
      </c>
      <c r="E38" s="617">
        <v>0.23072733547363608</v>
      </c>
      <c r="F38" s="617">
        <v>0.26034610246392997</v>
      </c>
      <c r="G38" s="622">
        <v>0.339554816322021</v>
      </c>
    </row>
    <row r="39" spans="1:7" ht="15" customHeight="1">
      <c r="A39" s="592">
        <v>26</v>
      </c>
      <c r="B39" s="590" t="s">
        <v>123</v>
      </c>
      <c r="C39" s="617">
        <v>0.36226396681383172</v>
      </c>
      <c r="D39" s="617">
        <v>0.33786912213508585</v>
      </c>
      <c r="E39" s="617">
        <v>0.31438947143185342</v>
      </c>
      <c r="F39" s="617">
        <v>0.32961553676501126</v>
      </c>
      <c r="G39" s="622">
        <v>0.40767564769069259</v>
      </c>
    </row>
    <row r="40" spans="1:7" ht="15" customHeight="1">
      <c r="A40" s="592">
        <v>27</v>
      </c>
      <c r="B40" s="590" t="s">
        <v>122</v>
      </c>
      <c r="C40" s="617">
        <v>0.41513953229472189</v>
      </c>
      <c r="D40" s="617">
        <v>0.43137820778078279</v>
      </c>
      <c r="E40" s="617">
        <v>0.39546327430299349</v>
      </c>
      <c r="F40" s="617">
        <v>0.38247084591810304</v>
      </c>
      <c r="G40" s="622">
        <v>0.44293039539077217</v>
      </c>
    </row>
    <row r="41" spans="1:7" ht="15" customHeight="1">
      <c r="A41" s="593"/>
      <c r="B41" s="586" t="s">
        <v>394</v>
      </c>
      <c r="C41" s="608"/>
      <c r="D41" s="608"/>
      <c r="E41" s="608"/>
      <c r="F41" s="608"/>
      <c r="G41" s="609"/>
    </row>
    <row r="42" spans="1:7">
      <c r="A42" s="592">
        <v>28</v>
      </c>
      <c r="B42" s="590" t="s">
        <v>377</v>
      </c>
      <c r="C42" s="623">
        <v>857932874.03108454</v>
      </c>
      <c r="D42" s="623">
        <v>719088088.83692896</v>
      </c>
      <c r="E42" s="623">
        <v>648546873.84498858</v>
      </c>
      <c r="F42" s="623">
        <v>814442837.42838514</v>
      </c>
      <c r="G42" s="624">
        <v>1034394124.4650158</v>
      </c>
    </row>
    <row r="43" spans="1:7" ht="15" customHeight="1">
      <c r="A43" s="592">
        <v>29</v>
      </c>
      <c r="B43" s="590" t="s">
        <v>389</v>
      </c>
      <c r="C43" s="623">
        <v>604862125.32647288</v>
      </c>
      <c r="D43" s="623">
        <v>518291441.70533252</v>
      </c>
      <c r="E43" s="625">
        <v>489804713.02241951</v>
      </c>
      <c r="F43" s="625">
        <v>538830445.85516953</v>
      </c>
      <c r="G43" s="626">
        <v>638901245.25180185</v>
      </c>
    </row>
    <row r="44" spans="1:7" ht="15" customHeight="1">
      <c r="A44" s="594">
        <v>30</v>
      </c>
      <c r="B44" s="595" t="s">
        <v>378</v>
      </c>
      <c r="C44" s="617">
        <v>1.4183941068685981</v>
      </c>
      <c r="D44" s="617">
        <v>1.38742034109403</v>
      </c>
      <c r="E44" s="617">
        <v>1.3240927590161899</v>
      </c>
      <c r="F44" s="617">
        <v>1.5115011478904006</v>
      </c>
      <c r="G44" s="622">
        <v>1.6190203605838074</v>
      </c>
    </row>
    <row r="45" spans="1:7" ht="15" customHeight="1">
      <c r="A45" s="594"/>
      <c r="B45" s="586" t="s">
        <v>496</v>
      </c>
      <c r="C45" s="608"/>
      <c r="D45" s="608"/>
      <c r="E45" s="608"/>
      <c r="F45" s="608"/>
      <c r="G45" s="609"/>
    </row>
    <row r="46" spans="1:7" ht="15" customHeight="1">
      <c r="A46" s="594">
        <v>31</v>
      </c>
      <c r="B46" s="595" t="s">
        <v>503</v>
      </c>
      <c r="C46" s="627">
        <v>2132240642.5235903</v>
      </c>
      <c r="D46" s="627">
        <v>2077660400.2386599</v>
      </c>
      <c r="E46" s="628">
        <v>1960511450.0617635</v>
      </c>
      <c r="F46" s="628">
        <v>1941745935.0349255</v>
      </c>
      <c r="G46" s="629">
        <v>2055857760.5065064</v>
      </c>
    </row>
    <row r="47" spans="1:7" ht="15" customHeight="1">
      <c r="A47" s="594">
        <v>32</v>
      </c>
      <c r="B47" s="595" t="s">
        <v>518</v>
      </c>
      <c r="C47" s="627">
        <v>1456959714.7557073</v>
      </c>
      <c r="D47" s="627">
        <v>1501117104.595583</v>
      </c>
      <c r="E47" s="628">
        <v>1460869260.0890672</v>
      </c>
      <c r="F47" s="628">
        <v>1441264537.2380395</v>
      </c>
      <c r="G47" s="629">
        <v>1387652210.4823098</v>
      </c>
    </row>
    <row r="48" spans="1:7" ht="12.75" thickBot="1">
      <c r="A48" s="596">
        <v>33</v>
      </c>
      <c r="B48" s="597" t="s">
        <v>536</v>
      </c>
      <c r="C48" s="630">
        <v>1.4634863414058841</v>
      </c>
      <c r="D48" s="630">
        <v>1.3840761615986008</v>
      </c>
      <c r="E48" s="631">
        <v>1.3420170467152097</v>
      </c>
      <c r="F48" s="631">
        <v>1.347251586968192</v>
      </c>
      <c r="G48" s="632">
        <v>1.4815367604192025</v>
      </c>
    </row>
    <row r="49" spans="1:2">
      <c r="A49" s="598"/>
    </row>
    <row r="50" spans="1:2" ht="60" customHeight="1">
      <c r="B50" s="599" t="s">
        <v>478</v>
      </c>
    </row>
    <row r="51" spans="1:2" ht="60">
      <c r="B51" s="599" t="s">
        <v>393</v>
      </c>
    </row>
    <row r="53" spans="1:2">
      <c r="B53" s="599"/>
    </row>
  </sheetData>
  <pageMargins left="0.7" right="0.7" top="0.75" bottom="0.75"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C7" sqref="C7"/>
    </sheetView>
  </sheetViews>
  <sheetFormatPr defaultColWidth="9.140625" defaultRowHeight="12.75"/>
  <cols>
    <col min="1" max="1" width="11.85546875" style="291" bestFit="1" customWidth="1"/>
    <col min="2" max="2" width="70.7109375" style="291" customWidth="1"/>
    <col min="3" max="3" width="19.28515625" style="291" bestFit="1" customWidth="1"/>
    <col min="4" max="4" width="15.7109375" style="291" customWidth="1"/>
    <col min="5" max="5" width="18.85546875" style="291" bestFit="1" customWidth="1"/>
    <col min="6" max="6" width="15.85546875" style="291" customWidth="1"/>
    <col min="7" max="7" width="20" style="291" customWidth="1"/>
    <col min="8" max="8" width="17.42578125" style="291" customWidth="1"/>
    <col min="9" max="16384" width="9.140625" style="291"/>
  </cols>
  <sheetData>
    <row r="1" spans="1:8" ht="13.5">
      <c r="A1" s="281" t="s">
        <v>30</v>
      </c>
      <c r="B1" s="3" t="str">
        <f>'Info '!C2</f>
        <v>JSC "Liberty Bank"</v>
      </c>
    </row>
    <row r="2" spans="1:8" ht="13.5">
      <c r="A2" s="282" t="s">
        <v>31</v>
      </c>
      <c r="B2" s="361">
        <f>'1. key ratios '!B2</f>
        <v>44561</v>
      </c>
    </row>
    <row r="3" spans="1:8">
      <c r="A3" s="283" t="s">
        <v>543</v>
      </c>
    </row>
    <row r="5" spans="1:8" ht="15" customHeight="1">
      <c r="A5" s="778" t="s">
        <v>544</v>
      </c>
      <c r="B5" s="779"/>
      <c r="C5" s="784" t="s">
        <v>545</v>
      </c>
      <c r="D5" s="785"/>
      <c r="E5" s="785"/>
      <c r="F5" s="785"/>
      <c r="G5" s="785"/>
      <c r="H5" s="786"/>
    </row>
    <row r="6" spans="1:8">
      <c r="A6" s="780"/>
      <c r="B6" s="781"/>
      <c r="C6" s="787"/>
      <c r="D6" s="788"/>
      <c r="E6" s="788"/>
      <c r="F6" s="788"/>
      <c r="G6" s="788"/>
      <c r="H6" s="789"/>
    </row>
    <row r="7" spans="1:8">
      <c r="A7" s="782"/>
      <c r="B7" s="783"/>
      <c r="C7" s="315" t="s">
        <v>546</v>
      </c>
      <c r="D7" s="315" t="s">
        <v>547</v>
      </c>
      <c r="E7" s="315" t="s">
        <v>548</v>
      </c>
      <c r="F7" s="315" t="s">
        <v>549</v>
      </c>
      <c r="G7" s="315" t="s">
        <v>550</v>
      </c>
      <c r="H7" s="315" t="s">
        <v>108</v>
      </c>
    </row>
    <row r="8" spans="1:8">
      <c r="A8" s="285">
        <v>1</v>
      </c>
      <c r="B8" s="284" t="s">
        <v>95</v>
      </c>
      <c r="C8" s="382">
        <v>110199938.248512</v>
      </c>
      <c r="D8" s="382">
        <v>53383217.373899989</v>
      </c>
      <c r="E8" s="382">
        <v>129434005.58002998</v>
      </c>
      <c r="F8" s="382">
        <v>63568308.186070003</v>
      </c>
      <c r="G8" s="382">
        <v>5899877.7799999993</v>
      </c>
      <c r="H8" s="382">
        <f>SUM(C8:G8)</f>
        <v>362485347.16851199</v>
      </c>
    </row>
    <row r="9" spans="1:8">
      <c r="A9" s="285">
        <v>2</v>
      </c>
      <c r="B9" s="284" t="s">
        <v>96</v>
      </c>
      <c r="C9" s="382">
        <v>0</v>
      </c>
      <c r="D9" s="382">
        <v>0</v>
      </c>
      <c r="E9" s="382">
        <v>0</v>
      </c>
      <c r="F9" s="382">
        <v>0</v>
      </c>
      <c r="G9" s="382">
        <v>0</v>
      </c>
      <c r="H9" s="382">
        <f t="shared" ref="H9:H21" si="0">SUM(C9:G9)</f>
        <v>0</v>
      </c>
    </row>
    <row r="10" spans="1:8">
      <c r="A10" s="285">
        <v>3</v>
      </c>
      <c r="B10" s="284" t="s">
        <v>268</v>
      </c>
      <c r="C10" s="382">
        <v>0</v>
      </c>
      <c r="D10" s="382">
        <v>0</v>
      </c>
      <c r="E10" s="382">
        <v>0</v>
      </c>
      <c r="F10" s="382">
        <v>0</v>
      </c>
      <c r="G10" s="382">
        <v>0</v>
      </c>
      <c r="H10" s="382">
        <f t="shared" si="0"/>
        <v>0</v>
      </c>
    </row>
    <row r="11" spans="1:8">
      <c r="A11" s="285">
        <v>4</v>
      </c>
      <c r="B11" s="284" t="s">
        <v>97</v>
      </c>
      <c r="C11" s="382">
        <v>0</v>
      </c>
      <c r="D11" s="382">
        <v>0</v>
      </c>
      <c r="E11" s="382">
        <v>0</v>
      </c>
      <c r="F11" s="382">
        <v>547403.05000000005</v>
      </c>
      <c r="G11" s="382">
        <v>0</v>
      </c>
      <c r="H11" s="382">
        <f t="shared" si="0"/>
        <v>547403.05000000005</v>
      </c>
    </row>
    <row r="12" spans="1:8">
      <c r="A12" s="285">
        <v>5</v>
      </c>
      <c r="B12" s="284" t="s">
        <v>98</v>
      </c>
      <c r="C12" s="382">
        <v>0</v>
      </c>
      <c r="D12" s="382">
        <v>0</v>
      </c>
      <c r="E12" s="382">
        <v>0</v>
      </c>
      <c r="F12" s="382">
        <v>894391.92</v>
      </c>
      <c r="G12" s="382">
        <v>0</v>
      </c>
      <c r="H12" s="382">
        <f t="shared" si="0"/>
        <v>894391.92</v>
      </c>
    </row>
    <row r="13" spans="1:8">
      <c r="A13" s="285">
        <v>6</v>
      </c>
      <c r="B13" s="284" t="s">
        <v>99</v>
      </c>
      <c r="C13" s="382">
        <v>330292973.62648803</v>
      </c>
      <c r="D13" s="382">
        <v>1961597.1609999998</v>
      </c>
      <c r="E13" s="382">
        <v>0</v>
      </c>
      <c r="F13" s="382">
        <v>0</v>
      </c>
      <c r="G13" s="382">
        <v>0</v>
      </c>
      <c r="H13" s="382">
        <f t="shared" si="0"/>
        <v>332254570.78748804</v>
      </c>
    </row>
    <row r="14" spans="1:8">
      <c r="A14" s="285">
        <v>7</v>
      </c>
      <c r="B14" s="284" t="s">
        <v>100</v>
      </c>
      <c r="C14" s="382">
        <v>55285.277999999991</v>
      </c>
      <c r="D14" s="382">
        <v>187174618.40397495</v>
      </c>
      <c r="E14" s="382">
        <v>65274895.216542229</v>
      </c>
      <c r="F14" s="382">
        <v>146354792.01794022</v>
      </c>
      <c r="G14" s="382">
        <v>2072.2939999999999</v>
      </c>
      <c r="H14" s="382">
        <f t="shared" si="0"/>
        <v>398861663.21045744</v>
      </c>
    </row>
    <row r="15" spans="1:8">
      <c r="A15" s="285">
        <v>8</v>
      </c>
      <c r="B15" s="284" t="s">
        <v>101</v>
      </c>
      <c r="C15" s="382">
        <v>2164023.6971175675</v>
      </c>
      <c r="D15" s="382">
        <v>190427870.56524748</v>
      </c>
      <c r="E15" s="382">
        <v>729647245.79206777</v>
      </c>
      <c r="F15" s="382">
        <v>109037849.4245148</v>
      </c>
      <c r="G15" s="382">
        <v>0</v>
      </c>
      <c r="H15" s="382">
        <f t="shared" si="0"/>
        <v>1031276989.4789476</v>
      </c>
    </row>
    <row r="16" spans="1:8">
      <c r="A16" s="285">
        <v>9</v>
      </c>
      <c r="B16" s="284" t="s">
        <v>102</v>
      </c>
      <c r="C16" s="382">
        <v>3624.1750000000002</v>
      </c>
      <c r="D16" s="382">
        <v>7135808.2110838275</v>
      </c>
      <c r="E16" s="382">
        <v>105500222.53888585</v>
      </c>
      <c r="F16" s="382">
        <v>168326627.09511593</v>
      </c>
      <c r="G16" s="382">
        <v>0</v>
      </c>
      <c r="H16" s="382">
        <f t="shared" si="0"/>
        <v>280966282.02008557</v>
      </c>
    </row>
    <row r="17" spans="1:8">
      <c r="A17" s="285">
        <v>10</v>
      </c>
      <c r="B17" s="319" t="s">
        <v>562</v>
      </c>
      <c r="C17" s="382">
        <v>509068.79199999972</v>
      </c>
      <c r="D17" s="382">
        <v>1489805.7450000022</v>
      </c>
      <c r="E17" s="382">
        <v>3716027.0449999981</v>
      </c>
      <c r="F17" s="382">
        <v>1240462.7129999998</v>
      </c>
      <c r="G17" s="382">
        <v>0</v>
      </c>
      <c r="H17" s="382">
        <f t="shared" si="0"/>
        <v>6955364.2949999999</v>
      </c>
    </row>
    <row r="18" spans="1:8">
      <c r="A18" s="285">
        <v>11</v>
      </c>
      <c r="B18" s="284" t="s">
        <v>104</v>
      </c>
      <c r="C18" s="382">
        <v>967520.84399999992</v>
      </c>
      <c r="D18" s="382">
        <v>82003279.37767981</v>
      </c>
      <c r="E18" s="382">
        <v>116030854.25779246</v>
      </c>
      <c r="F18" s="382">
        <v>25846837.191429224</v>
      </c>
      <c r="G18" s="382">
        <v>2066880</v>
      </c>
      <c r="H18" s="382">
        <f t="shared" si="0"/>
        <v>226915371.67090151</v>
      </c>
    </row>
    <row r="19" spans="1:8">
      <c r="A19" s="285">
        <v>12</v>
      </c>
      <c r="B19" s="284" t="s">
        <v>105</v>
      </c>
      <c r="C19" s="382">
        <v>0</v>
      </c>
      <c r="D19" s="382">
        <v>0</v>
      </c>
      <c r="E19" s="382">
        <v>0</v>
      </c>
      <c r="F19" s="382">
        <v>0</v>
      </c>
      <c r="G19" s="382">
        <v>0</v>
      </c>
      <c r="H19" s="382">
        <f t="shared" si="0"/>
        <v>0</v>
      </c>
    </row>
    <row r="20" spans="1:8">
      <c r="A20" s="285">
        <v>13</v>
      </c>
      <c r="B20" s="284" t="s">
        <v>246</v>
      </c>
      <c r="C20" s="382">
        <v>0</v>
      </c>
      <c r="D20" s="382">
        <v>0</v>
      </c>
      <c r="E20" s="382">
        <v>0</v>
      </c>
      <c r="F20" s="382">
        <v>0</v>
      </c>
      <c r="G20" s="382">
        <v>0</v>
      </c>
      <c r="H20" s="382">
        <f t="shared" si="0"/>
        <v>0</v>
      </c>
    </row>
    <row r="21" spans="1:8">
      <c r="A21" s="285">
        <v>14</v>
      </c>
      <c r="B21" s="284" t="s">
        <v>107</v>
      </c>
      <c r="C21" s="382">
        <v>269082422.065</v>
      </c>
      <c r="D21" s="382">
        <v>1387342.1309999998</v>
      </c>
      <c r="E21" s="382">
        <v>54529.52</v>
      </c>
      <c r="F21" s="382">
        <v>242645.52100000001</v>
      </c>
      <c r="G21" s="382">
        <v>148698353.86400008</v>
      </c>
      <c r="H21" s="382">
        <f t="shared" si="0"/>
        <v>419465293.10100007</v>
      </c>
    </row>
    <row r="22" spans="1:8">
      <c r="A22" s="286">
        <v>15</v>
      </c>
      <c r="B22" s="293" t="s">
        <v>108</v>
      </c>
      <c r="C22" s="382">
        <f>+SUM(C8:C16)+SUM(C18:C21)</f>
        <v>712765787.93411756</v>
      </c>
      <c r="D22" s="382">
        <f t="shared" ref="D22:G22" si="1">+SUM(D8:D16)+SUM(D18:D21)</f>
        <v>523473733.22388601</v>
      </c>
      <c r="E22" s="382">
        <f t="shared" si="1"/>
        <v>1145941752.9053183</v>
      </c>
      <c r="F22" s="382">
        <f t="shared" si="1"/>
        <v>514818854.40607017</v>
      </c>
      <c r="G22" s="382">
        <f t="shared" si="1"/>
        <v>156667183.93800008</v>
      </c>
      <c r="H22" s="382">
        <f>+SUM(H8:H16)+SUM(H18:H21)</f>
        <v>3053667312.407392</v>
      </c>
    </row>
    <row r="26" spans="1:8" ht="38.25">
      <c r="B26" s="320"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D35" sqref="D35"/>
    </sheetView>
  </sheetViews>
  <sheetFormatPr defaultColWidth="9.140625" defaultRowHeight="12.75"/>
  <cols>
    <col min="1" max="1" width="11.85546875" style="321" bestFit="1" customWidth="1"/>
    <col min="2" max="2" width="85.42578125" style="291" customWidth="1"/>
    <col min="3" max="3" width="22.42578125" style="291" customWidth="1"/>
    <col min="4" max="4" width="23.5703125" style="291" customWidth="1"/>
    <col min="5" max="8" width="22.140625" style="291" customWidth="1"/>
    <col min="9" max="9" width="31.5703125" style="291" customWidth="1"/>
    <col min="10" max="16384" width="9.140625" style="291"/>
  </cols>
  <sheetData>
    <row r="1" spans="1:9" ht="13.5">
      <c r="A1" s="281" t="s">
        <v>30</v>
      </c>
      <c r="B1" s="3" t="str">
        <f>'Info '!C2</f>
        <v>JSC "Liberty Bank"</v>
      </c>
    </row>
    <row r="2" spans="1:9" ht="13.5">
      <c r="A2" s="282" t="s">
        <v>31</v>
      </c>
      <c r="B2" s="361">
        <f>'1. key ratios '!B2</f>
        <v>44561</v>
      </c>
    </row>
    <row r="3" spans="1:9">
      <c r="A3" s="283" t="s">
        <v>551</v>
      </c>
    </row>
    <row r="4" spans="1:9">
      <c r="C4" s="322" t="s">
        <v>0</v>
      </c>
      <c r="D4" s="322" t="s">
        <v>1</v>
      </c>
      <c r="E4" s="322" t="s">
        <v>2</v>
      </c>
      <c r="F4" s="322" t="s">
        <v>3</v>
      </c>
      <c r="G4" s="322" t="s">
        <v>4</v>
      </c>
      <c r="H4" s="322" t="s">
        <v>5</v>
      </c>
      <c r="I4" s="322" t="s">
        <v>8</v>
      </c>
    </row>
    <row r="5" spans="1:9" ht="44.25" customHeight="1">
      <c r="A5" s="778" t="s">
        <v>552</v>
      </c>
      <c r="B5" s="779"/>
      <c r="C5" s="792" t="s">
        <v>553</v>
      </c>
      <c r="D5" s="792"/>
      <c r="E5" s="792" t="s">
        <v>554</v>
      </c>
      <c r="F5" s="792" t="s">
        <v>555</v>
      </c>
      <c r="G5" s="790" t="s">
        <v>556</v>
      </c>
      <c r="H5" s="790" t="s">
        <v>557</v>
      </c>
      <c r="I5" s="323" t="s">
        <v>558</v>
      </c>
    </row>
    <row r="6" spans="1:9" ht="60" customHeight="1">
      <c r="A6" s="782"/>
      <c r="B6" s="783"/>
      <c r="C6" s="311" t="s">
        <v>559</v>
      </c>
      <c r="D6" s="311" t="s">
        <v>560</v>
      </c>
      <c r="E6" s="792"/>
      <c r="F6" s="792"/>
      <c r="G6" s="791"/>
      <c r="H6" s="791"/>
      <c r="I6" s="323" t="s">
        <v>561</v>
      </c>
    </row>
    <row r="7" spans="1:9">
      <c r="A7" s="289">
        <v>1</v>
      </c>
      <c r="B7" s="284" t="s">
        <v>95</v>
      </c>
      <c r="C7" s="381">
        <v>0</v>
      </c>
      <c r="D7" s="381">
        <v>362485347.16851199</v>
      </c>
      <c r="E7" s="381">
        <v>0</v>
      </c>
      <c r="F7" s="381">
        <v>0</v>
      </c>
      <c r="G7" s="381">
        <v>0</v>
      </c>
      <c r="H7" s="381">
        <v>0</v>
      </c>
      <c r="I7" s="288">
        <f t="shared" ref="I7:I23" si="0">C7+D7-E7-F7-G7</f>
        <v>362485347.16851199</v>
      </c>
    </row>
    <row r="8" spans="1:9">
      <c r="A8" s="289">
        <v>2</v>
      </c>
      <c r="B8" s="284" t="s">
        <v>96</v>
      </c>
      <c r="C8" s="381">
        <v>0</v>
      </c>
      <c r="D8" s="381">
        <v>0</v>
      </c>
      <c r="E8" s="381">
        <v>0</v>
      </c>
      <c r="F8" s="381">
        <v>0</v>
      </c>
      <c r="G8" s="381">
        <v>0</v>
      </c>
      <c r="H8" s="381">
        <v>0</v>
      </c>
      <c r="I8" s="288">
        <f t="shared" si="0"/>
        <v>0</v>
      </c>
    </row>
    <row r="9" spans="1:9">
      <c r="A9" s="289">
        <v>3</v>
      </c>
      <c r="B9" s="284" t="s">
        <v>268</v>
      </c>
      <c r="C9" s="381">
        <v>0</v>
      </c>
      <c r="D9" s="381">
        <v>0</v>
      </c>
      <c r="E9" s="381">
        <v>0</v>
      </c>
      <c r="F9" s="381">
        <v>0</v>
      </c>
      <c r="G9" s="381">
        <v>0</v>
      </c>
      <c r="H9" s="381">
        <v>0</v>
      </c>
      <c r="I9" s="288">
        <f t="shared" si="0"/>
        <v>0</v>
      </c>
    </row>
    <row r="10" spans="1:9">
      <c r="A10" s="289">
        <v>4</v>
      </c>
      <c r="B10" s="284" t="s">
        <v>97</v>
      </c>
      <c r="C10" s="381">
        <v>0</v>
      </c>
      <c r="D10" s="381">
        <v>547403.05000000005</v>
      </c>
      <c r="E10" s="381">
        <v>0</v>
      </c>
      <c r="F10" s="381">
        <v>0</v>
      </c>
      <c r="G10" s="381">
        <v>0</v>
      </c>
      <c r="H10" s="381">
        <v>0</v>
      </c>
      <c r="I10" s="288">
        <f t="shared" si="0"/>
        <v>547403.05000000005</v>
      </c>
    </row>
    <row r="11" spans="1:9">
      <c r="A11" s="289">
        <v>5</v>
      </c>
      <c r="B11" s="284" t="s">
        <v>98</v>
      </c>
      <c r="C11" s="381">
        <v>0</v>
      </c>
      <c r="D11" s="381">
        <v>894391.92</v>
      </c>
      <c r="E11" s="381">
        <v>0</v>
      </c>
      <c r="F11" s="381">
        <v>0</v>
      </c>
      <c r="G11" s="381">
        <v>0</v>
      </c>
      <c r="H11" s="381">
        <v>0</v>
      </c>
      <c r="I11" s="288">
        <f t="shared" si="0"/>
        <v>894391.92</v>
      </c>
    </row>
    <row r="12" spans="1:9">
      <c r="A12" s="289">
        <v>6</v>
      </c>
      <c r="B12" s="284" t="s">
        <v>99</v>
      </c>
      <c r="C12" s="381">
        <v>0</v>
      </c>
      <c r="D12" s="381">
        <v>332254570.78748804</v>
      </c>
      <c r="E12" s="381">
        <v>0</v>
      </c>
      <c r="F12" s="381">
        <v>0</v>
      </c>
      <c r="G12" s="381">
        <v>0</v>
      </c>
      <c r="H12" s="381">
        <v>0</v>
      </c>
      <c r="I12" s="288">
        <f t="shared" si="0"/>
        <v>332254570.78748804</v>
      </c>
    </row>
    <row r="13" spans="1:9">
      <c r="A13" s="289">
        <v>7</v>
      </c>
      <c r="B13" s="284" t="s">
        <v>100</v>
      </c>
      <c r="C13" s="381">
        <v>20631436.970000021</v>
      </c>
      <c r="D13" s="381">
        <v>389818740.20451534</v>
      </c>
      <c r="E13" s="381">
        <v>11588513.964057695</v>
      </c>
      <c r="F13" s="381">
        <v>6321740.7167421831</v>
      </c>
      <c r="G13" s="381">
        <v>0</v>
      </c>
      <c r="H13" s="381">
        <v>0</v>
      </c>
      <c r="I13" s="288">
        <f t="shared" si="0"/>
        <v>392539922.49371552</v>
      </c>
    </row>
    <row r="14" spans="1:9">
      <c r="A14" s="289">
        <v>8</v>
      </c>
      <c r="B14" s="284" t="s">
        <v>101</v>
      </c>
      <c r="C14" s="381">
        <v>105155917.01285714</v>
      </c>
      <c r="D14" s="381">
        <v>1012433241.148066</v>
      </c>
      <c r="E14" s="381">
        <v>86312163.748259112</v>
      </c>
      <c r="F14" s="381">
        <v>18750055.980506048</v>
      </c>
      <c r="G14" s="381">
        <v>0</v>
      </c>
      <c r="H14" s="381">
        <v>340812.08999999997</v>
      </c>
      <c r="I14" s="288">
        <f t="shared" si="0"/>
        <v>1012526938.4321581</v>
      </c>
    </row>
    <row r="15" spans="1:9">
      <c r="A15" s="289">
        <v>9</v>
      </c>
      <c r="B15" s="284" t="s">
        <v>102</v>
      </c>
      <c r="C15" s="381">
        <v>19422653.847142857</v>
      </c>
      <c r="D15" s="381">
        <v>270656270.75962579</v>
      </c>
      <c r="E15" s="381">
        <v>9112642.5866833758</v>
      </c>
      <c r="F15" s="381">
        <v>4898665.8509261049</v>
      </c>
      <c r="G15" s="381">
        <v>0</v>
      </c>
      <c r="H15" s="381">
        <v>0</v>
      </c>
      <c r="I15" s="288">
        <f t="shared" si="0"/>
        <v>276067616.16915917</v>
      </c>
    </row>
    <row r="16" spans="1:9">
      <c r="A16" s="289">
        <v>10</v>
      </c>
      <c r="B16" s="319" t="s">
        <v>562</v>
      </c>
      <c r="C16" s="381">
        <v>76027433.289999917</v>
      </c>
      <c r="D16" s="381">
        <v>1658717.6200000034</v>
      </c>
      <c r="E16" s="381">
        <v>70730786.615000159</v>
      </c>
      <c r="F16" s="381">
        <v>31318.448600000069</v>
      </c>
      <c r="G16" s="381">
        <v>0</v>
      </c>
      <c r="H16" s="381">
        <v>53800.359999999993</v>
      </c>
      <c r="I16" s="288">
        <f t="shared" si="0"/>
        <v>6924045.8463997636</v>
      </c>
    </row>
    <row r="17" spans="1:9">
      <c r="A17" s="289">
        <v>11</v>
      </c>
      <c r="B17" s="284" t="s">
        <v>104</v>
      </c>
      <c r="C17" s="381">
        <v>94734.200000000012</v>
      </c>
      <c r="D17" s="381">
        <v>226909414.09990376</v>
      </c>
      <c r="E17" s="381">
        <v>88776.628999999986</v>
      </c>
      <c r="F17" s="381">
        <v>4436102.8314284682</v>
      </c>
      <c r="G17" s="381">
        <v>0</v>
      </c>
      <c r="H17" s="381">
        <v>13941.52</v>
      </c>
      <c r="I17" s="288">
        <f t="shared" si="0"/>
        <v>222479268.83947527</v>
      </c>
    </row>
    <row r="18" spans="1:9">
      <c r="A18" s="289">
        <v>12</v>
      </c>
      <c r="B18" s="284" t="s">
        <v>105</v>
      </c>
      <c r="C18" s="381">
        <v>0</v>
      </c>
      <c r="D18" s="381">
        <v>0</v>
      </c>
      <c r="E18" s="381">
        <v>0</v>
      </c>
      <c r="F18" s="381">
        <v>0</v>
      </c>
      <c r="G18" s="381">
        <v>0</v>
      </c>
      <c r="H18" s="381">
        <v>0</v>
      </c>
      <c r="I18" s="288">
        <f t="shared" si="0"/>
        <v>0</v>
      </c>
    </row>
    <row r="19" spans="1:9">
      <c r="A19" s="289">
        <v>13</v>
      </c>
      <c r="B19" s="284" t="s">
        <v>246</v>
      </c>
      <c r="C19" s="381">
        <v>0</v>
      </c>
      <c r="D19" s="381">
        <v>0</v>
      </c>
      <c r="E19" s="381">
        <v>0</v>
      </c>
      <c r="F19" s="381">
        <v>0</v>
      </c>
      <c r="G19" s="381">
        <v>0</v>
      </c>
      <c r="H19" s="381">
        <v>0</v>
      </c>
      <c r="I19" s="288">
        <f t="shared" si="0"/>
        <v>0</v>
      </c>
    </row>
    <row r="20" spans="1:9">
      <c r="A20" s="289">
        <v>14</v>
      </c>
      <c r="B20" s="284" t="s">
        <v>107</v>
      </c>
      <c r="C20" s="381">
        <v>8274975.8850000007</v>
      </c>
      <c r="D20" s="381">
        <v>511435658.08700007</v>
      </c>
      <c r="E20" s="381">
        <v>8158021.8310000002</v>
      </c>
      <c r="F20" s="381">
        <v>0</v>
      </c>
      <c r="G20" s="381">
        <v>0</v>
      </c>
      <c r="H20" s="381">
        <v>0</v>
      </c>
      <c r="I20" s="288">
        <f t="shared" si="0"/>
        <v>511552612.14100003</v>
      </c>
    </row>
    <row r="21" spans="1:9" s="324" customFormat="1">
      <c r="A21" s="290">
        <v>15</v>
      </c>
      <c r="B21" s="293" t="s">
        <v>108</v>
      </c>
      <c r="C21" s="382">
        <f>SUM(C7:C15)+SUM(C17:C20)</f>
        <v>153579717.91500002</v>
      </c>
      <c r="D21" s="382">
        <f t="shared" ref="D21:H21" si="1">SUM(D7:D15)+SUM(D17:D20)</f>
        <v>3107435037.2251115</v>
      </c>
      <c r="E21" s="382">
        <f t="shared" si="1"/>
        <v>115260118.75900018</v>
      </c>
      <c r="F21" s="382">
        <f t="shared" si="1"/>
        <v>34406565.379602805</v>
      </c>
      <c r="G21" s="382">
        <f t="shared" si="1"/>
        <v>0</v>
      </c>
      <c r="H21" s="382">
        <f t="shared" si="1"/>
        <v>354753.61</v>
      </c>
      <c r="I21" s="384">
        <f t="shared" si="0"/>
        <v>3111348071.0015082</v>
      </c>
    </row>
    <row r="22" spans="1:9">
      <c r="A22" s="325">
        <v>16</v>
      </c>
      <c r="B22" s="326" t="s">
        <v>563</v>
      </c>
      <c r="C22" s="381">
        <v>144317163.59</v>
      </c>
      <c r="D22" s="381">
        <v>1857624520.6701071</v>
      </c>
      <c r="E22" s="381">
        <v>106114518.48800018</v>
      </c>
      <c r="F22" s="381">
        <v>34219531.245602801</v>
      </c>
      <c r="G22" s="381">
        <v>0</v>
      </c>
      <c r="H22" s="381">
        <v>354753.61</v>
      </c>
      <c r="I22" s="383"/>
    </row>
    <row r="23" spans="1:9">
      <c r="A23" s="325">
        <v>17</v>
      </c>
      <c r="B23" s="326" t="s">
        <v>564</v>
      </c>
      <c r="C23" s="381">
        <v>0</v>
      </c>
      <c r="D23" s="381">
        <v>240105839.00999999</v>
      </c>
      <c r="E23" s="381">
        <v>0</v>
      </c>
      <c r="F23" s="381">
        <v>0</v>
      </c>
      <c r="G23" s="381">
        <v>0</v>
      </c>
      <c r="H23" s="381">
        <v>0</v>
      </c>
      <c r="I23" s="383">
        <f t="shared" si="0"/>
        <v>240105839.00999999</v>
      </c>
    </row>
    <row r="26" spans="1:9" ht="38.25">
      <c r="B26" s="320"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K20" sqref="K20"/>
    </sheetView>
  </sheetViews>
  <sheetFormatPr defaultColWidth="9.140625" defaultRowHeight="12.75"/>
  <cols>
    <col min="1" max="1" width="11" style="291" bestFit="1" customWidth="1"/>
    <col min="2" max="2" width="73.140625" style="291" customWidth="1"/>
    <col min="3" max="8" width="22" style="291" customWidth="1"/>
    <col min="9" max="9" width="31.7109375" style="291" customWidth="1"/>
    <col min="10" max="16384" width="9.140625" style="291"/>
  </cols>
  <sheetData>
    <row r="1" spans="1:9" ht="13.5">
      <c r="A1" s="281" t="s">
        <v>30</v>
      </c>
      <c r="B1" s="3" t="str">
        <f>'Info '!C2</f>
        <v>JSC "Liberty Bank"</v>
      </c>
    </row>
    <row r="2" spans="1:9" ht="13.5">
      <c r="A2" s="282" t="s">
        <v>31</v>
      </c>
      <c r="B2" s="361">
        <f>'1. key ratios '!B2</f>
        <v>44561</v>
      </c>
    </row>
    <row r="3" spans="1:9">
      <c r="A3" s="283" t="s">
        <v>565</v>
      </c>
    </row>
    <row r="4" spans="1:9">
      <c r="C4" s="322" t="s">
        <v>0</v>
      </c>
      <c r="D4" s="322" t="s">
        <v>1</v>
      </c>
      <c r="E4" s="322" t="s">
        <v>2</v>
      </c>
      <c r="F4" s="322" t="s">
        <v>3</v>
      </c>
      <c r="G4" s="322" t="s">
        <v>4</v>
      </c>
      <c r="H4" s="322" t="s">
        <v>5</v>
      </c>
      <c r="I4" s="322" t="s">
        <v>8</v>
      </c>
    </row>
    <row r="5" spans="1:9" ht="46.5" customHeight="1">
      <c r="A5" s="778" t="s">
        <v>706</v>
      </c>
      <c r="B5" s="779"/>
      <c r="C5" s="792" t="s">
        <v>553</v>
      </c>
      <c r="D5" s="792"/>
      <c r="E5" s="792" t="s">
        <v>554</v>
      </c>
      <c r="F5" s="792" t="s">
        <v>555</v>
      </c>
      <c r="G5" s="790" t="s">
        <v>556</v>
      </c>
      <c r="H5" s="790" t="s">
        <v>557</v>
      </c>
      <c r="I5" s="323" t="s">
        <v>558</v>
      </c>
    </row>
    <row r="6" spans="1:9" ht="75" customHeight="1">
      <c r="A6" s="782"/>
      <c r="B6" s="783"/>
      <c r="C6" s="311" t="s">
        <v>559</v>
      </c>
      <c r="D6" s="311" t="s">
        <v>560</v>
      </c>
      <c r="E6" s="792"/>
      <c r="F6" s="792"/>
      <c r="G6" s="791"/>
      <c r="H6" s="791"/>
      <c r="I6" s="323" t="s">
        <v>561</v>
      </c>
    </row>
    <row r="7" spans="1:9">
      <c r="A7" s="287">
        <v>1</v>
      </c>
      <c r="B7" s="292" t="s">
        <v>696</v>
      </c>
      <c r="C7" s="392">
        <v>26716612.026304007</v>
      </c>
      <c r="D7" s="392">
        <v>949340900.24502158</v>
      </c>
      <c r="E7" s="392">
        <v>23454110.88589121</v>
      </c>
      <c r="F7" s="392">
        <v>11418172.026325312</v>
      </c>
      <c r="G7" s="392"/>
      <c r="H7" s="392">
        <v>0</v>
      </c>
      <c r="I7" s="400">
        <f>C7+D7-E7-F7-G7</f>
        <v>941185229.35910904</v>
      </c>
    </row>
    <row r="8" spans="1:9">
      <c r="A8" s="287">
        <v>2</v>
      </c>
      <c r="B8" s="292" t="s">
        <v>566</v>
      </c>
      <c r="C8" s="392">
        <v>0</v>
      </c>
      <c r="D8" s="392">
        <v>384088559.77484804</v>
      </c>
      <c r="E8" s="392">
        <v>0</v>
      </c>
      <c r="F8" s="392">
        <v>1033826.1744655999</v>
      </c>
      <c r="G8" s="392"/>
      <c r="H8" s="392">
        <v>0</v>
      </c>
      <c r="I8" s="400">
        <f>C8+D8-E8-F8-G8</f>
        <v>383054733.60038245</v>
      </c>
    </row>
    <row r="9" spans="1:9">
      <c r="A9" s="287">
        <v>3</v>
      </c>
      <c r="B9" s="292" t="s">
        <v>567</v>
      </c>
      <c r="C9" s="392">
        <v>0</v>
      </c>
      <c r="D9" s="392">
        <v>64888783.47129602</v>
      </c>
      <c r="E9" s="392">
        <v>0</v>
      </c>
      <c r="F9" s="392">
        <v>1295619.4382012791</v>
      </c>
      <c r="G9" s="392"/>
      <c r="H9" s="392">
        <v>0</v>
      </c>
      <c r="I9" s="400">
        <f t="shared" ref="I9:I34" si="0">C9+D9-E9-F9-G9</f>
        <v>63593164.033094741</v>
      </c>
    </row>
    <row r="10" spans="1:9">
      <c r="A10" s="287">
        <v>4</v>
      </c>
      <c r="B10" s="292" t="s">
        <v>697</v>
      </c>
      <c r="C10" s="392">
        <v>3308905.6122880001</v>
      </c>
      <c r="D10" s="392">
        <v>48549853.078352004</v>
      </c>
      <c r="E10" s="392">
        <v>2268945.6361727999</v>
      </c>
      <c r="F10" s="392">
        <v>711881.80358688033</v>
      </c>
      <c r="G10" s="392"/>
      <c r="H10" s="392">
        <v>0</v>
      </c>
      <c r="I10" s="400">
        <f t="shared" si="0"/>
        <v>48877931.250880323</v>
      </c>
    </row>
    <row r="11" spans="1:9">
      <c r="A11" s="287">
        <v>5</v>
      </c>
      <c r="B11" s="292" t="s">
        <v>568</v>
      </c>
      <c r="C11" s="392">
        <v>3701353.4794719997</v>
      </c>
      <c r="D11" s="392">
        <v>60340957.148272</v>
      </c>
      <c r="E11" s="392">
        <v>4333580.1944064004</v>
      </c>
      <c r="F11" s="392">
        <v>561715.49269215995</v>
      </c>
      <c r="G11" s="392"/>
      <c r="H11" s="392">
        <v>0</v>
      </c>
      <c r="I11" s="400">
        <f t="shared" si="0"/>
        <v>59147014.940645441</v>
      </c>
    </row>
    <row r="12" spans="1:9">
      <c r="A12" s="287">
        <v>6</v>
      </c>
      <c r="B12" s="292" t="s">
        <v>569</v>
      </c>
      <c r="C12" s="392">
        <v>10428.549999999999</v>
      </c>
      <c r="D12" s="392">
        <v>316245.10728</v>
      </c>
      <c r="E12" s="392">
        <v>10428.549999999999</v>
      </c>
      <c r="F12" s="392">
        <v>6280.1421215999999</v>
      </c>
      <c r="G12" s="392"/>
      <c r="H12" s="392">
        <v>0</v>
      </c>
      <c r="I12" s="400">
        <f t="shared" si="0"/>
        <v>309964.96515840001</v>
      </c>
    </row>
    <row r="13" spans="1:9">
      <c r="A13" s="287">
        <v>7</v>
      </c>
      <c r="B13" s="292" t="s">
        <v>570</v>
      </c>
      <c r="C13" s="392">
        <v>129004.57</v>
      </c>
      <c r="D13" s="392">
        <v>5192435.6083839992</v>
      </c>
      <c r="E13" s="392">
        <v>74843.194000000003</v>
      </c>
      <c r="F13" s="392">
        <v>98931.092581439996</v>
      </c>
      <c r="G13" s="392"/>
      <c r="H13" s="392">
        <v>0</v>
      </c>
      <c r="I13" s="400">
        <f t="shared" si="0"/>
        <v>5147665.8918025596</v>
      </c>
    </row>
    <row r="14" spans="1:9">
      <c r="A14" s="287">
        <v>8</v>
      </c>
      <c r="B14" s="292" t="s">
        <v>571</v>
      </c>
      <c r="C14" s="392">
        <v>47420.35</v>
      </c>
      <c r="D14" s="392">
        <v>1380710.5004480002</v>
      </c>
      <c r="E14" s="392">
        <v>60256.758999999991</v>
      </c>
      <c r="F14" s="392">
        <v>23678.412367680005</v>
      </c>
      <c r="G14" s="392"/>
      <c r="H14" s="392">
        <v>0</v>
      </c>
      <c r="I14" s="400">
        <f t="shared" si="0"/>
        <v>1344195.6790803201</v>
      </c>
    </row>
    <row r="15" spans="1:9">
      <c r="A15" s="287">
        <v>9</v>
      </c>
      <c r="B15" s="292" t="s">
        <v>572</v>
      </c>
      <c r="C15" s="392">
        <v>91825.62</v>
      </c>
      <c r="D15" s="392">
        <v>3572927.6823359998</v>
      </c>
      <c r="E15" s="392">
        <v>92908.752999999997</v>
      </c>
      <c r="F15" s="392">
        <v>70711.412800000006</v>
      </c>
      <c r="G15" s="392"/>
      <c r="H15" s="392">
        <v>0</v>
      </c>
      <c r="I15" s="400">
        <f t="shared" si="0"/>
        <v>3501133.1365359998</v>
      </c>
    </row>
    <row r="16" spans="1:9">
      <c r="A16" s="287">
        <v>10</v>
      </c>
      <c r="B16" s="292" t="s">
        <v>573</v>
      </c>
      <c r="C16" s="392">
        <v>11988.539999999999</v>
      </c>
      <c r="D16" s="392">
        <v>779827.4129600001</v>
      </c>
      <c r="E16" s="392">
        <v>11988.539999999999</v>
      </c>
      <c r="F16" s="392">
        <v>15489.034971200001</v>
      </c>
      <c r="G16" s="392"/>
      <c r="H16" s="392">
        <v>0</v>
      </c>
      <c r="I16" s="400">
        <f t="shared" si="0"/>
        <v>764338.37798880006</v>
      </c>
    </row>
    <row r="17" spans="1:10">
      <c r="A17" s="287">
        <v>11</v>
      </c>
      <c r="B17" s="292" t="s">
        <v>574</v>
      </c>
      <c r="C17" s="392">
        <v>36934.120000000003</v>
      </c>
      <c r="D17" s="392">
        <v>416347.94000000006</v>
      </c>
      <c r="E17" s="392">
        <v>24543.360000000001</v>
      </c>
      <c r="F17" s="392">
        <v>7921.7402000000002</v>
      </c>
      <c r="G17" s="392"/>
      <c r="H17" s="392">
        <v>0</v>
      </c>
      <c r="I17" s="400">
        <f t="shared" si="0"/>
        <v>420816.95980000007</v>
      </c>
    </row>
    <row r="18" spans="1:10">
      <c r="A18" s="287">
        <v>12</v>
      </c>
      <c r="B18" s="292" t="s">
        <v>575</v>
      </c>
      <c r="C18" s="392">
        <v>7282954.076864006</v>
      </c>
      <c r="D18" s="392">
        <v>98269871.741103992</v>
      </c>
      <c r="E18" s="392">
        <v>4621848.3492079983</v>
      </c>
      <c r="F18" s="392">
        <v>1895212.34017376</v>
      </c>
      <c r="G18" s="392"/>
      <c r="H18" s="392">
        <v>5609.29</v>
      </c>
      <c r="I18" s="400">
        <f t="shared" si="0"/>
        <v>99035765.128586233</v>
      </c>
    </row>
    <row r="19" spans="1:10">
      <c r="A19" s="287">
        <v>13</v>
      </c>
      <c r="B19" s="292" t="s">
        <v>576</v>
      </c>
      <c r="C19" s="392">
        <v>1057675.9316320003</v>
      </c>
      <c r="D19" s="392">
        <v>51218263.926111996</v>
      </c>
      <c r="E19" s="392">
        <v>491993.5764896</v>
      </c>
      <c r="F19" s="392">
        <v>1012071.3451398399</v>
      </c>
      <c r="G19" s="392"/>
      <c r="H19" s="392">
        <v>0</v>
      </c>
      <c r="I19" s="400">
        <f t="shared" si="0"/>
        <v>50771874.936114557</v>
      </c>
    </row>
    <row r="20" spans="1:10">
      <c r="A20" s="287">
        <v>14</v>
      </c>
      <c r="B20" s="292" t="s">
        <v>577</v>
      </c>
      <c r="C20" s="392">
        <v>7295899.6320960009</v>
      </c>
      <c r="D20" s="392">
        <v>53396977.189712018</v>
      </c>
      <c r="E20" s="392">
        <v>4169963.6460368</v>
      </c>
      <c r="F20" s="392">
        <v>663457.69585312007</v>
      </c>
      <c r="G20" s="392"/>
      <c r="H20" s="392">
        <v>0</v>
      </c>
      <c r="I20" s="400">
        <f t="shared" si="0"/>
        <v>55859455.4799181</v>
      </c>
    </row>
    <row r="21" spans="1:10">
      <c r="A21" s="287">
        <v>15</v>
      </c>
      <c r="B21" s="292" t="s">
        <v>578</v>
      </c>
      <c r="C21" s="392">
        <v>1314785.1924000001</v>
      </c>
      <c r="D21" s="392">
        <v>8377575.784479999</v>
      </c>
      <c r="E21" s="392">
        <v>656716.10269119986</v>
      </c>
      <c r="F21" s="392">
        <v>140528.49971263998</v>
      </c>
      <c r="G21" s="392"/>
      <c r="H21" s="392">
        <v>0</v>
      </c>
      <c r="I21" s="400">
        <f t="shared" si="0"/>
        <v>8895116.374476159</v>
      </c>
    </row>
    <row r="22" spans="1:10">
      <c r="A22" s="287">
        <v>16</v>
      </c>
      <c r="B22" s="292" t="s">
        <v>579</v>
      </c>
      <c r="C22" s="392">
        <v>0</v>
      </c>
      <c r="D22" s="392">
        <v>27558415.070207998</v>
      </c>
      <c r="E22" s="392">
        <v>0</v>
      </c>
      <c r="F22" s="392">
        <v>548437.15739647998</v>
      </c>
      <c r="G22" s="392"/>
      <c r="H22" s="392">
        <v>0</v>
      </c>
      <c r="I22" s="400">
        <f t="shared" si="0"/>
        <v>27009977.912811518</v>
      </c>
    </row>
    <row r="23" spans="1:10">
      <c r="A23" s="287">
        <v>17</v>
      </c>
      <c r="B23" s="292" t="s">
        <v>700</v>
      </c>
      <c r="C23" s="392">
        <v>0</v>
      </c>
      <c r="D23" s="392">
        <v>3791600.2404160001</v>
      </c>
      <c r="E23" s="392">
        <v>0</v>
      </c>
      <c r="F23" s="392">
        <v>75513.972518080016</v>
      </c>
      <c r="G23" s="392"/>
      <c r="H23" s="392">
        <v>0</v>
      </c>
      <c r="I23" s="400">
        <f t="shared" si="0"/>
        <v>3716086.2678979202</v>
      </c>
    </row>
    <row r="24" spans="1:10">
      <c r="A24" s="287">
        <v>18</v>
      </c>
      <c r="B24" s="292" t="s">
        <v>580</v>
      </c>
      <c r="C24" s="392">
        <v>0</v>
      </c>
      <c r="D24" s="392">
        <v>20250957.05088</v>
      </c>
      <c r="E24" s="392">
        <v>0</v>
      </c>
      <c r="F24" s="392">
        <v>403735.31326079997</v>
      </c>
      <c r="G24" s="392"/>
      <c r="H24" s="392">
        <v>0</v>
      </c>
      <c r="I24" s="400">
        <f t="shared" si="0"/>
        <v>19847221.737619199</v>
      </c>
    </row>
    <row r="25" spans="1:10">
      <c r="A25" s="287">
        <v>19</v>
      </c>
      <c r="B25" s="292" t="s">
        <v>581</v>
      </c>
      <c r="C25" s="392">
        <v>347549.08211200003</v>
      </c>
      <c r="D25" s="392">
        <v>267612.408</v>
      </c>
      <c r="E25" s="392">
        <v>347549.08211200003</v>
      </c>
      <c r="F25" s="392">
        <v>5329.0233599999992</v>
      </c>
      <c r="G25" s="392"/>
      <c r="H25" s="392">
        <v>0</v>
      </c>
      <c r="I25" s="400">
        <f t="shared" si="0"/>
        <v>262283.38464</v>
      </c>
    </row>
    <row r="26" spans="1:10">
      <c r="A26" s="287">
        <v>20</v>
      </c>
      <c r="B26" s="292" t="s">
        <v>699</v>
      </c>
      <c r="C26" s="392">
        <v>17576875.176000003</v>
      </c>
      <c r="D26" s="392">
        <v>18728755.161680002</v>
      </c>
      <c r="E26" s="392">
        <v>5273062.5528000006</v>
      </c>
      <c r="F26" s="392">
        <v>373787.35361984</v>
      </c>
      <c r="G26" s="392"/>
      <c r="H26" s="392">
        <v>0</v>
      </c>
      <c r="I26" s="400">
        <f t="shared" si="0"/>
        <v>30658780.431260165</v>
      </c>
      <c r="J26" s="294"/>
    </row>
    <row r="27" spans="1:10">
      <c r="A27" s="287">
        <v>21</v>
      </c>
      <c r="B27" s="292" t="s">
        <v>582</v>
      </c>
      <c r="C27" s="392">
        <v>19286.810000000001</v>
      </c>
      <c r="D27" s="392">
        <v>9220424.0999999996</v>
      </c>
      <c r="E27" s="392">
        <v>5786.0429999999997</v>
      </c>
      <c r="F27" s="392">
        <v>184374.6698</v>
      </c>
      <c r="G27" s="392"/>
      <c r="H27" s="392">
        <v>0</v>
      </c>
      <c r="I27" s="400">
        <f t="shared" si="0"/>
        <v>9049550.1972000003</v>
      </c>
      <c r="J27" s="294"/>
    </row>
    <row r="28" spans="1:10">
      <c r="A28" s="287">
        <v>22</v>
      </c>
      <c r="B28" s="292" t="s">
        <v>583</v>
      </c>
      <c r="C28" s="392">
        <v>0</v>
      </c>
      <c r="D28" s="392">
        <v>1857843.1388640003</v>
      </c>
      <c r="E28" s="392">
        <v>0</v>
      </c>
      <c r="F28" s="392">
        <v>37002.856166720005</v>
      </c>
      <c r="G28" s="392"/>
      <c r="H28" s="392">
        <v>0</v>
      </c>
      <c r="I28" s="400">
        <f t="shared" si="0"/>
        <v>1820840.2826972804</v>
      </c>
      <c r="J28" s="294"/>
    </row>
    <row r="29" spans="1:10">
      <c r="A29" s="287">
        <v>23</v>
      </c>
      <c r="B29" s="292" t="s">
        <v>584</v>
      </c>
      <c r="C29" s="392">
        <v>9638684.0372480098</v>
      </c>
      <c r="D29" s="392">
        <v>67695891.630400002</v>
      </c>
      <c r="E29" s="392">
        <v>6105110.752465602</v>
      </c>
      <c r="F29" s="392">
        <v>1154803.9887817602</v>
      </c>
      <c r="G29" s="392"/>
      <c r="H29" s="392">
        <v>548.62</v>
      </c>
      <c r="I29" s="400">
        <f t="shared" si="0"/>
        <v>70074660.926400647</v>
      </c>
      <c r="J29" s="294"/>
    </row>
    <row r="30" spans="1:10">
      <c r="A30" s="287">
        <v>24</v>
      </c>
      <c r="B30" s="292" t="s">
        <v>698</v>
      </c>
      <c r="C30" s="392">
        <v>11887350.832079997</v>
      </c>
      <c r="D30" s="392">
        <v>215714379.20719719</v>
      </c>
      <c r="E30" s="392">
        <v>9537909.275785584</v>
      </c>
      <c r="F30" s="392">
        <v>3947420.5795453447</v>
      </c>
      <c r="G30" s="392"/>
      <c r="H30" s="392">
        <v>5221.0600000000004</v>
      </c>
      <c r="I30" s="400">
        <f t="shared" si="0"/>
        <v>214116400.18394625</v>
      </c>
      <c r="J30" s="294"/>
    </row>
    <row r="31" spans="1:10">
      <c r="A31" s="287">
        <v>25</v>
      </c>
      <c r="B31" s="292" t="s">
        <v>585</v>
      </c>
      <c r="C31" s="392">
        <v>546252.81000000017</v>
      </c>
      <c r="D31" s="392">
        <v>6186890.1697454127</v>
      </c>
      <c r="E31" s="392">
        <v>485824.50000000029</v>
      </c>
      <c r="F31" s="392">
        <v>122272.3709033882</v>
      </c>
      <c r="G31" s="392"/>
      <c r="H31" s="392">
        <v>0</v>
      </c>
      <c r="I31" s="400">
        <f t="shared" si="0"/>
        <v>6125046.1088420246</v>
      </c>
      <c r="J31" s="294"/>
    </row>
    <row r="32" spans="1:10">
      <c r="A32" s="287">
        <v>26</v>
      </c>
      <c r="B32" s="292" t="s">
        <v>695</v>
      </c>
      <c r="C32" s="392">
        <v>53295377.141503982</v>
      </c>
      <c r="D32" s="392">
        <v>450961434.3494069</v>
      </c>
      <c r="E32" s="392">
        <v>44089563.994756199</v>
      </c>
      <c r="F32" s="392">
        <v>8408954.6106443349</v>
      </c>
      <c r="G32" s="392"/>
      <c r="H32" s="392">
        <v>343374.64</v>
      </c>
      <c r="I32" s="400">
        <f t="shared" si="0"/>
        <v>451758292.88551033</v>
      </c>
      <c r="J32" s="294"/>
    </row>
    <row r="33" spans="1:10">
      <c r="A33" s="287">
        <v>27</v>
      </c>
      <c r="B33" s="287" t="s">
        <v>586</v>
      </c>
      <c r="C33" s="392">
        <v>9262554.3250000197</v>
      </c>
      <c r="D33" s="392">
        <v>555070598.59900403</v>
      </c>
      <c r="E33" s="392">
        <v>9143184.5598000009</v>
      </c>
      <c r="F33" s="392">
        <v>189436.83241355399</v>
      </c>
      <c r="G33" s="392">
        <v>0</v>
      </c>
      <c r="H33" s="392">
        <v>0</v>
      </c>
      <c r="I33" s="400">
        <f t="shared" si="0"/>
        <v>555000531.53179049</v>
      </c>
      <c r="J33" s="294"/>
    </row>
    <row r="34" spans="1:10">
      <c r="A34" s="287">
        <v>28</v>
      </c>
      <c r="B34" s="293" t="s">
        <v>108</v>
      </c>
      <c r="C34" s="393">
        <f>SUM(C7:C33)</f>
        <v>153579717.91500002</v>
      </c>
      <c r="D34" s="393">
        <f t="shared" ref="D34:H34" si="1">SUM(D7:D33)</f>
        <v>3107435037.7364073</v>
      </c>
      <c r="E34" s="393">
        <f t="shared" si="1"/>
        <v>115260118.3076154</v>
      </c>
      <c r="F34" s="393">
        <f t="shared" si="1"/>
        <v>34406565.379602805</v>
      </c>
      <c r="G34" s="393">
        <f t="shared" si="1"/>
        <v>0</v>
      </c>
      <c r="H34" s="393">
        <f t="shared" si="1"/>
        <v>354753.61</v>
      </c>
      <c r="I34" s="401">
        <f t="shared" si="0"/>
        <v>3111348071.9641891</v>
      </c>
      <c r="J34" s="294"/>
    </row>
    <row r="35" spans="1:10">
      <c r="A35" s="294"/>
      <c r="B35" s="294"/>
      <c r="C35" s="294"/>
      <c r="D35" s="294"/>
      <c r="E35" s="294"/>
      <c r="F35" s="294"/>
      <c r="G35" s="294"/>
      <c r="H35" s="294"/>
      <c r="I35" s="294"/>
      <c r="J35" s="294"/>
    </row>
    <row r="36" spans="1:10">
      <c r="A36" s="294"/>
      <c r="B36" s="327"/>
      <c r="C36" s="294"/>
      <c r="D36" s="294"/>
      <c r="E36" s="294"/>
      <c r="F36" s="294"/>
      <c r="G36" s="294"/>
      <c r="H36" s="294"/>
      <c r="I36" s="294"/>
      <c r="J36" s="294"/>
    </row>
    <row r="37" spans="1:10">
      <c r="A37" s="294"/>
      <c r="B37" s="294"/>
      <c r="C37" s="294"/>
      <c r="D37" s="294"/>
      <c r="E37" s="294"/>
      <c r="F37" s="294"/>
      <c r="G37" s="294"/>
      <c r="H37" s="294"/>
      <c r="I37" s="294"/>
      <c r="J37" s="294"/>
    </row>
    <row r="38" spans="1:10">
      <c r="A38" s="294"/>
      <c r="B38" s="294"/>
      <c r="C38" s="294"/>
      <c r="D38" s="294"/>
      <c r="E38" s="294"/>
      <c r="F38" s="294"/>
      <c r="G38" s="294"/>
      <c r="H38" s="294"/>
      <c r="I38" s="294"/>
      <c r="J38" s="294"/>
    </row>
    <row r="39" spans="1:10">
      <c r="A39" s="294"/>
      <c r="B39" s="294"/>
      <c r="C39" s="294"/>
      <c r="D39" s="294"/>
      <c r="E39" s="294"/>
      <c r="F39" s="294"/>
      <c r="G39" s="294"/>
      <c r="H39" s="294"/>
      <c r="I39" s="294"/>
      <c r="J39" s="294"/>
    </row>
    <row r="40" spans="1:10">
      <c r="A40" s="294"/>
      <c r="B40" s="294"/>
      <c r="C40" s="294"/>
      <c r="D40" s="294"/>
      <c r="E40" s="294"/>
      <c r="F40" s="294"/>
      <c r="G40" s="294"/>
      <c r="H40" s="294"/>
      <c r="I40" s="294"/>
      <c r="J40" s="294"/>
    </row>
    <row r="41" spans="1:10">
      <c r="A41" s="294"/>
      <c r="B41" s="294"/>
      <c r="C41" s="294"/>
      <c r="D41" s="294"/>
      <c r="E41" s="294"/>
      <c r="F41" s="294"/>
      <c r="G41" s="294"/>
      <c r="H41" s="294"/>
      <c r="I41" s="294"/>
      <c r="J41" s="294"/>
    </row>
    <row r="42" spans="1:10">
      <c r="A42" s="328"/>
      <c r="B42" s="328"/>
      <c r="C42" s="294"/>
      <c r="D42" s="294"/>
      <c r="E42" s="294"/>
      <c r="F42" s="294"/>
      <c r="G42" s="294"/>
      <c r="H42" s="294"/>
      <c r="I42" s="294"/>
      <c r="J42" s="294"/>
    </row>
    <row r="43" spans="1:10">
      <c r="A43" s="328"/>
      <c r="B43" s="328"/>
      <c r="C43" s="294"/>
      <c r="D43" s="294"/>
      <c r="E43" s="294"/>
      <c r="F43" s="294"/>
      <c r="G43" s="294"/>
      <c r="H43" s="294"/>
      <c r="I43" s="294"/>
      <c r="J43" s="294"/>
    </row>
    <row r="44" spans="1:10">
      <c r="A44" s="294"/>
      <c r="B44" s="294"/>
      <c r="C44" s="294"/>
      <c r="D44" s="294"/>
      <c r="E44" s="294"/>
      <c r="F44" s="294"/>
      <c r="G44" s="294"/>
      <c r="H44" s="294"/>
      <c r="I44" s="294"/>
      <c r="J44" s="294"/>
    </row>
    <row r="45" spans="1:10">
      <c r="A45" s="294"/>
      <c r="B45" s="294"/>
      <c r="C45" s="294"/>
      <c r="D45" s="294"/>
      <c r="E45" s="294"/>
      <c r="F45" s="294"/>
      <c r="G45" s="294"/>
      <c r="H45" s="294"/>
      <c r="I45" s="294"/>
      <c r="J45" s="294"/>
    </row>
    <row r="46" spans="1:10">
      <c r="A46" s="294"/>
      <c r="B46" s="294"/>
      <c r="C46" s="294"/>
      <c r="D46" s="294"/>
      <c r="E46" s="294"/>
      <c r="F46" s="294"/>
      <c r="G46" s="294"/>
      <c r="H46" s="294"/>
      <c r="I46" s="294"/>
      <c r="J46" s="294"/>
    </row>
    <row r="47" spans="1:10">
      <c r="A47" s="294"/>
      <c r="B47" s="294"/>
      <c r="C47" s="294"/>
      <c r="D47" s="294"/>
      <c r="E47" s="294"/>
      <c r="F47" s="294"/>
      <c r="G47" s="294"/>
      <c r="H47" s="294"/>
      <c r="I47" s="294"/>
      <c r="J47" s="29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zoomScaleSheetLayoutView="85" workbookViewId="0">
      <selection activeCell="C27" sqref="C27"/>
    </sheetView>
  </sheetViews>
  <sheetFormatPr defaultColWidth="9.140625" defaultRowHeight="12.75"/>
  <cols>
    <col min="1" max="1" width="11.85546875" style="291" bestFit="1" customWidth="1"/>
    <col min="2" max="2" width="78.7109375" style="291" customWidth="1"/>
    <col min="3" max="4" width="35.5703125" style="291" customWidth="1"/>
    <col min="5" max="16384" width="9.140625" style="291"/>
  </cols>
  <sheetData>
    <row r="1" spans="1:4" ht="13.5">
      <c r="A1" s="281" t="s">
        <v>30</v>
      </c>
      <c r="B1" s="3" t="str">
        <f>'Info '!C2</f>
        <v>JSC "Liberty Bank"</v>
      </c>
    </row>
    <row r="2" spans="1:4" ht="13.5">
      <c r="A2" s="282" t="s">
        <v>31</v>
      </c>
      <c r="B2" s="361">
        <f>'1. key ratios '!B2</f>
        <v>44561</v>
      </c>
    </row>
    <row r="3" spans="1:4">
      <c r="A3" s="283" t="s">
        <v>587</v>
      </c>
    </row>
    <row r="5" spans="1:4" ht="25.5">
      <c r="A5" s="793" t="s">
        <v>588</v>
      </c>
      <c r="B5" s="793"/>
      <c r="C5" s="315" t="s">
        <v>589</v>
      </c>
      <c r="D5" s="315" t="s">
        <v>590</v>
      </c>
    </row>
    <row r="6" spans="1:4">
      <c r="A6" s="295">
        <v>1</v>
      </c>
      <c r="B6" s="296" t="s">
        <v>591</v>
      </c>
      <c r="C6" s="392">
        <v>128899277.9819991</v>
      </c>
      <c r="D6" s="392"/>
    </row>
    <row r="7" spans="1:4">
      <c r="A7" s="297">
        <v>2</v>
      </c>
      <c r="B7" s="296" t="s">
        <v>592</v>
      </c>
      <c r="C7" s="392">
        <v>26635280.975602288</v>
      </c>
      <c r="D7" s="392">
        <f>SUM(D8:D11)</f>
        <v>0</v>
      </c>
    </row>
    <row r="8" spans="1:4">
      <c r="A8" s="298">
        <v>2.1</v>
      </c>
      <c r="B8" s="299" t="s">
        <v>703</v>
      </c>
      <c r="C8" s="392">
        <v>13675051.950144684</v>
      </c>
      <c r="D8" s="392"/>
    </row>
    <row r="9" spans="1:4">
      <c r="A9" s="298">
        <v>2.2000000000000002</v>
      </c>
      <c r="B9" s="299" t="s">
        <v>701</v>
      </c>
      <c r="C9" s="392">
        <v>12960229.025457604</v>
      </c>
      <c r="D9" s="392"/>
    </row>
    <row r="10" spans="1:4">
      <c r="A10" s="298">
        <v>2.2999999999999998</v>
      </c>
      <c r="B10" s="299" t="s">
        <v>593</v>
      </c>
      <c r="C10" s="392">
        <v>0</v>
      </c>
      <c r="D10" s="392"/>
    </row>
    <row r="11" spans="1:4">
      <c r="A11" s="298">
        <v>2.4</v>
      </c>
      <c r="B11" s="299" t="s">
        <v>594</v>
      </c>
      <c r="C11" s="392">
        <v>0</v>
      </c>
      <c r="D11" s="392"/>
    </row>
    <row r="12" spans="1:4">
      <c r="A12" s="295">
        <v>3</v>
      </c>
      <c r="B12" s="296" t="s">
        <v>595</v>
      </c>
      <c r="C12" s="392">
        <v>15200496.662601857</v>
      </c>
      <c r="D12" s="392">
        <f>SUM(D13:D18)</f>
        <v>0</v>
      </c>
    </row>
    <row r="13" spans="1:4">
      <c r="A13" s="298">
        <v>3.1</v>
      </c>
      <c r="B13" s="299" t="s">
        <v>596</v>
      </c>
      <c r="C13" s="392">
        <v>354753.60999999993</v>
      </c>
      <c r="D13" s="392"/>
    </row>
    <row r="14" spans="1:4">
      <c r="A14" s="298">
        <v>3.2</v>
      </c>
      <c r="B14" s="299" t="s">
        <v>597</v>
      </c>
      <c r="C14" s="392">
        <v>6630902.5857059807</v>
      </c>
      <c r="D14" s="392"/>
    </row>
    <row r="15" spans="1:4">
      <c r="A15" s="298">
        <v>3.3</v>
      </c>
      <c r="B15" s="299" t="s">
        <v>692</v>
      </c>
      <c r="C15" s="392">
        <v>7018201.3047352396</v>
      </c>
      <c r="D15" s="392"/>
    </row>
    <row r="16" spans="1:4">
      <c r="A16" s="298">
        <v>3.4</v>
      </c>
      <c r="B16" s="299" t="s">
        <v>702</v>
      </c>
      <c r="C16" s="392">
        <v>468760.33629564004</v>
      </c>
      <c r="D16" s="392"/>
    </row>
    <row r="17" spans="1:4">
      <c r="A17" s="297">
        <v>3.5</v>
      </c>
      <c r="B17" s="299" t="s">
        <v>598</v>
      </c>
      <c r="C17" s="392">
        <v>727878.8258649963</v>
      </c>
      <c r="D17" s="392"/>
    </row>
    <row r="18" spans="1:4">
      <c r="A18" s="298">
        <v>3.6</v>
      </c>
      <c r="B18" s="299" t="s">
        <v>599</v>
      </c>
      <c r="C18" s="392">
        <v>0</v>
      </c>
      <c r="D18" s="392"/>
    </row>
    <row r="19" spans="1:4">
      <c r="A19" s="300">
        <v>4</v>
      </c>
      <c r="B19" s="296" t="s">
        <v>600</v>
      </c>
      <c r="C19" s="393">
        <f>C6+C7-C12</f>
        <v>140334062.29499954</v>
      </c>
      <c r="D19" s="393">
        <f>D6+D7-D12</f>
        <v>0</v>
      </c>
    </row>
  </sheetData>
  <mergeCells count="1">
    <mergeCell ref="A5:B5"/>
  </mergeCells>
  <pageMargins left="0.7" right="0.7" top="0.75" bottom="0.75"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C29" sqref="C29"/>
    </sheetView>
  </sheetViews>
  <sheetFormatPr defaultColWidth="9.140625" defaultRowHeight="12.75"/>
  <cols>
    <col min="1" max="1" width="11.85546875" style="291" bestFit="1" customWidth="1"/>
    <col min="2" max="2" width="84" style="291" customWidth="1"/>
    <col min="3" max="3" width="31.5703125" style="291" customWidth="1"/>
    <col min="4" max="4" width="37" style="291" customWidth="1"/>
    <col min="5" max="16384" width="9.140625" style="291"/>
  </cols>
  <sheetData>
    <row r="1" spans="1:4" ht="13.5">
      <c r="A1" s="281" t="s">
        <v>30</v>
      </c>
      <c r="B1" s="3" t="str">
        <f>'Info '!C2</f>
        <v>JSC "Liberty Bank"</v>
      </c>
    </row>
    <row r="2" spans="1:4" ht="13.5">
      <c r="A2" s="282" t="s">
        <v>31</v>
      </c>
      <c r="B2" s="361">
        <f>'1. key ratios '!B2</f>
        <v>44561</v>
      </c>
    </row>
    <row r="3" spans="1:4">
      <c r="A3" s="283" t="s">
        <v>601</v>
      </c>
    </row>
    <row r="4" spans="1:4">
      <c r="A4" s="283"/>
    </row>
    <row r="5" spans="1:4" ht="15" customHeight="1">
      <c r="A5" s="794" t="s">
        <v>704</v>
      </c>
      <c r="B5" s="795"/>
      <c r="C5" s="784" t="s">
        <v>602</v>
      </c>
      <c r="D5" s="798" t="s">
        <v>603</v>
      </c>
    </row>
    <row r="6" spans="1:4">
      <c r="A6" s="796"/>
      <c r="B6" s="797"/>
      <c r="C6" s="787"/>
      <c r="D6" s="798"/>
    </row>
    <row r="7" spans="1:4">
      <c r="A7" s="293">
        <v>1</v>
      </c>
      <c r="B7" s="293" t="s">
        <v>591</v>
      </c>
      <c r="C7" s="392">
        <v>135168545.73249757</v>
      </c>
      <c r="D7" s="341"/>
    </row>
    <row r="8" spans="1:4">
      <c r="A8" s="287">
        <v>2</v>
      </c>
      <c r="B8" s="287" t="s">
        <v>604</v>
      </c>
      <c r="C8" s="392">
        <v>22131560.461782999</v>
      </c>
      <c r="D8" s="341"/>
    </row>
    <row r="9" spans="1:4">
      <c r="A9" s="287">
        <v>3</v>
      </c>
      <c r="B9" s="301" t="s">
        <v>605</v>
      </c>
      <c r="C9" s="392">
        <v>0</v>
      </c>
      <c r="D9" s="341"/>
    </row>
    <row r="10" spans="1:4">
      <c r="A10" s="287">
        <v>4</v>
      </c>
      <c r="B10" s="287" t="s">
        <v>606</v>
      </c>
      <c r="C10" s="392">
        <v>12970675.245155802</v>
      </c>
      <c r="D10" s="341"/>
    </row>
    <row r="11" spans="1:4">
      <c r="A11" s="287">
        <v>5</v>
      </c>
      <c r="B11" s="302" t="s">
        <v>607</v>
      </c>
      <c r="C11" s="392">
        <v>462111.32368799997</v>
      </c>
      <c r="D11" s="341"/>
    </row>
    <row r="12" spans="1:4">
      <c r="A12" s="287">
        <v>6</v>
      </c>
      <c r="B12" s="302" t="s">
        <v>608</v>
      </c>
      <c r="C12" s="392">
        <v>35418.629999999997</v>
      </c>
      <c r="D12" s="341"/>
    </row>
    <row r="13" spans="1:4">
      <c r="A13" s="287">
        <v>7</v>
      </c>
      <c r="B13" s="302" t="s">
        <v>609</v>
      </c>
      <c r="C13" s="392">
        <v>10715349.650566801</v>
      </c>
      <c r="D13" s="341"/>
    </row>
    <row r="14" spans="1:4">
      <c r="A14" s="287">
        <v>8</v>
      </c>
      <c r="B14" s="302" t="s">
        <v>610</v>
      </c>
      <c r="C14" s="392"/>
      <c r="D14" s="408">
        <v>0</v>
      </c>
    </row>
    <row r="15" spans="1:4">
      <c r="A15" s="287">
        <v>9</v>
      </c>
      <c r="B15" s="302" t="s">
        <v>611</v>
      </c>
      <c r="C15" s="392"/>
      <c r="D15" s="287"/>
    </row>
    <row r="16" spans="1:4">
      <c r="A16" s="287">
        <v>10</v>
      </c>
      <c r="B16" s="302" t="s">
        <v>612</v>
      </c>
      <c r="C16" s="392">
        <v>354753.61000000127</v>
      </c>
      <c r="D16" s="341"/>
    </row>
    <row r="17" spans="1:4">
      <c r="A17" s="287">
        <v>11</v>
      </c>
      <c r="B17" s="302" t="s">
        <v>613</v>
      </c>
      <c r="C17" s="392"/>
      <c r="D17" s="287"/>
    </row>
    <row r="18" spans="1:4">
      <c r="A18" s="287">
        <v>12</v>
      </c>
      <c r="B18" s="299" t="s">
        <v>709</v>
      </c>
      <c r="C18" s="392">
        <v>1403042.0309009999</v>
      </c>
      <c r="D18" s="341"/>
    </row>
    <row r="19" spans="1:4">
      <c r="A19" s="293">
        <v>13</v>
      </c>
      <c r="B19" s="329" t="s">
        <v>600</v>
      </c>
      <c r="C19" s="417">
        <f>C7+C8+C9-C10</f>
        <v>144329430.94912475</v>
      </c>
      <c r="D19" s="342"/>
    </row>
    <row r="22" spans="1:4">
      <c r="B22" s="281"/>
    </row>
    <row r="23" spans="1:4">
      <c r="B23" s="282"/>
    </row>
    <row r="24" spans="1:4">
      <c r="B24" s="283"/>
    </row>
  </sheetData>
  <mergeCells count="3">
    <mergeCell ref="A5:B6"/>
    <mergeCell ref="C5:C6"/>
    <mergeCell ref="D5:D6"/>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zoomScaleSheetLayoutView="100" workbookViewId="0">
      <selection activeCell="G33" sqref="G33"/>
    </sheetView>
  </sheetViews>
  <sheetFormatPr defaultColWidth="9.140625" defaultRowHeight="12.75"/>
  <cols>
    <col min="1" max="1" width="11.85546875" style="291" bestFit="1" customWidth="1"/>
    <col min="2" max="2" width="43" style="291" customWidth="1"/>
    <col min="3" max="3" width="18" style="291" customWidth="1"/>
    <col min="4" max="4" width="21.42578125" style="291" customWidth="1"/>
    <col min="5" max="5" width="22.28515625" style="291" customWidth="1"/>
    <col min="6" max="6" width="23.42578125" style="291" customWidth="1"/>
    <col min="7" max="14" width="22.28515625" style="291" customWidth="1"/>
    <col min="15" max="15" width="23.28515625" style="291" bestFit="1" customWidth="1"/>
    <col min="16" max="16" width="21.7109375" style="291" bestFit="1" customWidth="1"/>
    <col min="17" max="19" width="19" style="291" bestFit="1" customWidth="1"/>
    <col min="20" max="20" width="16.140625" style="291" customWidth="1"/>
    <col min="21" max="21" width="21" style="291" customWidth="1"/>
    <col min="22" max="22" width="20" style="291" customWidth="1"/>
    <col min="23" max="16384" width="9.140625" style="291"/>
  </cols>
  <sheetData>
    <row r="1" spans="1:22" ht="13.5">
      <c r="A1" s="281" t="s">
        <v>30</v>
      </c>
      <c r="B1" s="3" t="str">
        <f>'Info '!C2</f>
        <v>JSC "Liberty Bank"</v>
      </c>
    </row>
    <row r="2" spans="1:22" ht="13.5">
      <c r="A2" s="282" t="s">
        <v>31</v>
      </c>
      <c r="B2" s="361">
        <f>'1. key ratios '!B2</f>
        <v>44561</v>
      </c>
      <c r="C2" s="321"/>
    </row>
    <row r="3" spans="1:22">
      <c r="A3" s="283" t="s">
        <v>614</v>
      </c>
    </row>
    <row r="5" spans="1:22" ht="15" customHeight="1">
      <c r="A5" s="784" t="s">
        <v>539</v>
      </c>
      <c r="B5" s="786"/>
      <c r="C5" s="801" t="s">
        <v>615</v>
      </c>
      <c r="D5" s="802"/>
      <c r="E5" s="802"/>
      <c r="F5" s="802"/>
      <c r="G5" s="802"/>
      <c r="H5" s="802"/>
      <c r="I5" s="802"/>
      <c r="J5" s="802"/>
      <c r="K5" s="802"/>
      <c r="L5" s="802"/>
      <c r="M5" s="802"/>
      <c r="N5" s="802"/>
      <c r="O5" s="802"/>
      <c r="P5" s="802"/>
      <c r="Q5" s="802"/>
      <c r="R5" s="802"/>
      <c r="S5" s="802"/>
      <c r="T5" s="802"/>
      <c r="U5" s="803"/>
      <c r="V5" s="330"/>
    </row>
    <row r="6" spans="1:22">
      <c r="A6" s="799"/>
      <c r="B6" s="800"/>
      <c r="C6" s="804" t="s">
        <v>108</v>
      </c>
      <c r="D6" s="806" t="s">
        <v>616</v>
      </c>
      <c r="E6" s="806"/>
      <c r="F6" s="791"/>
      <c r="G6" s="807" t="s">
        <v>617</v>
      </c>
      <c r="H6" s="808"/>
      <c r="I6" s="808"/>
      <c r="J6" s="808"/>
      <c r="K6" s="809"/>
      <c r="L6" s="317"/>
      <c r="M6" s="810" t="s">
        <v>618</v>
      </c>
      <c r="N6" s="810"/>
      <c r="O6" s="791"/>
      <c r="P6" s="791"/>
      <c r="Q6" s="791"/>
      <c r="R6" s="791"/>
      <c r="S6" s="791"/>
      <c r="T6" s="791"/>
      <c r="U6" s="791"/>
      <c r="V6" s="317"/>
    </row>
    <row r="7" spans="1:22" ht="25.5">
      <c r="A7" s="787"/>
      <c r="B7" s="789"/>
      <c r="C7" s="805"/>
      <c r="D7" s="331"/>
      <c r="E7" s="323" t="s">
        <v>619</v>
      </c>
      <c r="F7" s="323" t="s">
        <v>620</v>
      </c>
      <c r="G7" s="321"/>
      <c r="H7" s="323" t="s">
        <v>619</v>
      </c>
      <c r="I7" s="323" t="s">
        <v>621</v>
      </c>
      <c r="J7" s="323" t="s">
        <v>622</v>
      </c>
      <c r="K7" s="323" t="s">
        <v>623</v>
      </c>
      <c r="L7" s="316"/>
      <c r="M7" s="311" t="s">
        <v>624</v>
      </c>
      <c r="N7" s="323" t="s">
        <v>622</v>
      </c>
      <c r="O7" s="323" t="s">
        <v>625</v>
      </c>
      <c r="P7" s="323" t="s">
        <v>626</v>
      </c>
      <c r="Q7" s="323" t="s">
        <v>627</v>
      </c>
      <c r="R7" s="323" t="s">
        <v>628</v>
      </c>
      <c r="S7" s="323" t="s">
        <v>629</v>
      </c>
      <c r="T7" s="332" t="s">
        <v>630</v>
      </c>
      <c r="U7" s="323" t="s">
        <v>631</v>
      </c>
      <c r="V7" s="330"/>
    </row>
    <row r="8" spans="1:22">
      <c r="A8" s="333">
        <v>1</v>
      </c>
      <c r="B8" s="293" t="s">
        <v>632</v>
      </c>
      <c r="C8" s="393">
        <f>SUM(C9:C14)</f>
        <v>1975000866.0041113</v>
      </c>
      <c r="D8" s="393">
        <f t="shared" ref="D8:U8" si="0">SUM(D9:D14)</f>
        <v>1722660776.1117153</v>
      </c>
      <c r="E8" s="393">
        <f t="shared" si="0"/>
        <v>15529302.192256022</v>
      </c>
      <c r="F8" s="393">
        <f t="shared" si="0"/>
        <v>810727.91247490025</v>
      </c>
      <c r="G8" s="393">
        <f t="shared" si="0"/>
        <v>108010658.94324799</v>
      </c>
      <c r="H8" s="393">
        <f t="shared" si="0"/>
        <v>4049239.4858880006</v>
      </c>
      <c r="I8" s="393">
        <f t="shared" si="0"/>
        <v>5676742.1694080057</v>
      </c>
      <c r="J8" s="393">
        <f t="shared" si="0"/>
        <v>212235.57999999996</v>
      </c>
      <c r="K8" s="393">
        <f t="shared" si="0"/>
        <v>39916.86</v>
      </c>
      <c r="L8" s="393">
        <f t="shared" si="0"/>
        <v>144329430.94912857</v>
      </c>
      <c r="M8" s="393">
        <f t="shared" si="0"/>
        <v>5503390.4627360022</v>
      </c>
      <c r="N8" s="393">
        <f t="shared" si="0"/>
        <v>4659286.434368005</v>
      </c>
      <c r="O8" s="393">
        <f t="shared" si="0"/>
        <v>17085617.771993034</v>
      </c>
      <c r="P8" s="393">
        <f t="shared" si="0"/>
        <v>21201985.003040023</v>
      </c>
      <c r="Q8" s="393">
        <f t="shared" si="0"/>
        <v>11203478.055967988</v>
      </c>
      <c r="R8" s="393">
        <f t="shared" si="0"/>
        <v>26735810.743407987</v>
      </c>
      <c r="S8" s="393">
        <f t="shared" si="0"/>
        <v>0</v>
      </c>
      <c r="T8" s="393">
        <f t="shared" si="0"/>
        <v>16572.16</v>
      </c>
      <c r="U8" s="393">
        <f t="shared" si="0"/>
        <v>69759151.748840943</v>
      </c>
      <c r="V8" s="294"/>
    </row>
    <row r="9" spans="1:22">
      <c r="A9" s="287">
        <v>1.1000000000000001</v>
      </c>
      <c r="B9" s="313" t="s">
        <v>633</v>
      </c>
      <c r="C9" s="394">
        <v>0</v>
      </c>
      <c r="D9" s="392">
        <v>0</v>
      </c>
      <c r="E9" s="392">
        <v>0</v>
      </c>
      <c r="F9" s="392">
        <v>0</v>
      </c>
      <c r="G9" s="392">
        <v>0</v>
      </c>
      <c r="H9" s="392">
        <v>0</v>
      </c>
      <c r="I9" s="392">
        <v>0</v>
      </c>
      <c r="J9" s="392">
        <v>0</v>
      </c>
      <c r="K9" s="392">
        <v>0</v>
      </c>
      <c r="L9" s="392">
        <v>0</v>
      </c>
      <c r="M9" s="392">
        <v>0</v>
      </c>
      <c r="N9" s="392">
        <v>0</v>
      </c>
      <c r="O9" s="392">
        <v>0</v>
      </c>
      <c r="P9" s="392">
        <v>0</v>
      </c>
      <c r="Q9" s="392">
        <v>0</v>
      </c>
      <c r="R9" s="392">
        <v>0</v>
      </c>
      <c r="S9" s="392">
        <v>0</v>
      </c>
      <c r="T9" s="392">
        <v>0</v>
      </c>
      <c r="U9" s="392">
        <v>0</v>
      </c>
      <c r="V9" s="294"/>
    </row>
    <row r="10" spans="1:22">
      <c r="A10" s="287">
        <v>1.2</v>
      </c>
      <c r="B10" s="313" t="s">
        <v>634</v>
      </c>
      <c r="C10" s="394">
        <v>0</v>
      </c>
      <c r="D10" s="392">
        <v>0</v>
      </c>
      <c r="E10" s="392">
        <v>0</v>
      </c>
      <c r="F10" s="392">
        <v>0</v>
      </c>
      <c r="G10" s="392">
        <v>0</v>
      </c>
      <c r="H10" s="392">
        <v>0</v>
      </c>
      <c r="I10" s="392">
        <v>0</v>
      </c>
      <c r="J10" s="392">
        <v>0</v>
      </c>
      <c r="K10" s="392">
        <v>0</v>
      </c>
      <c r="L10" s="392">
        <v>0</v>
      </c>
      <c r="M10" s="392">
        <v>0</v>
      </c>
      <c r="N10" s="392">
        <v>0</v>
      </c>
      <c r="O10" s="392">
        <v>0</v>
      </c>
      <c r="P10" s="392">
        <v>0</v>
      </c>
      <c r="Q10" s="392">
        <v>0</v>
      </c>
      <c r="R10" s="392">
        <v>0</v>
      </c>
      <c r="S10" s="392">
        <v>0</v>
      </c>
      <c r="T10" s="392">
        <v>0</v>
      </c>
      <c r="U10" s="392">
        <v>0</v>
      </c>
      <c r="V10" s="294"/>
    </row>
    <row r="11" spans="1:22">
      <c r="A11" s="287">
        <v>1.3</v>
      </c>
      <c r="B11" s="313" t="s">
        <v>635</v>
      </c>
      <c r="C11" s="394">
        <v>0</v>
      </c>
      <c r="D11" s="392">
        <v>0</v>
      </c>
      <c r="E11" s="392">
        <v>0</v>
      </c>
      <c r="F11" s="392">
        <v>0</v>
      </c>
      <c r="G11" s="392">
        <v>0</v>
      </c>
      <c r="H11" s="392">
        <v>0</v>
      </c>
      <c r="I11" s="392">
        <v>0</v>
      </c>
      <c r="J11" s="392">
        <v>0</v>
      </c>
      <c r="K11" s="392">
        <v>0</v>
      </c>
      <c r="L11" s="392">
        <v>0</v>
      </c>
      <c r="M11" s="392">
        <v>0</v>
      </c>
      <c r="N11" s="392">
        <v>0</v>
      </c>
      <c r="O11" s="392">
        <v>0</v>
      </c>
      <c r="P11" s="392">
        <v>0</v>
      </c>
      <c r="Q11" s="392">
        <v>0</v>
      </c>
      <c r="R11" s="392">
        <v>0</v>
      </c>
      <c r="S11" s="392">
        <v>0</v>
      </c>
      <c r="T11" s="392">
        <v>0</v>
      </c>
      <c r="U11" s="392">
        <v>0</v>
      </c>
      <c r="V11" s="294"/>
    </row>
    <row r="12" spans="1:22">
      <c r="A12" s="287">
        <v>1.4</v>
      </c>
      <c r="B12" s="313" t="s">
        <v>636</v>
      </c>
      <c r="C12" s="394">
        <v>114661192.02374509</v>
      </c>
      <c r="D12" s="392">
        <v>114661192.02374509</v>
      </c>
      <c r="E12" s="392">
        <v>0</v>
      </c>
      <c r="F12" s="392">
        <v>9572.3436011400008</v>
      </c>
      <c r="G12" s="392">
        <v>0</v>
      </c>
      <c r="H12" s="392">
        <v>0</v>
      </c>
      <c r="I12" s="392">
        <v>0</v>
      </c>
      <c r="J12" s="392">
        <v>0</v>
      </c>
      <c r="K12" s="392">
        <v>0</v>
      </c>
      <c r="L12" s="392">
        <v>0</v>
      </c>
      <c r="M12" s="392">
        <v>0</v>
      </c>
      <c r="N12" s="392">
        <v>0</v>
      </c>
      <c r="O12" s="392">
        <v>0</v>
      </c>
      <c r="P12" s="392">
        <v>0</v>
      </c>
      <c r="Q12" s="392">
        <v>0</v>
      </c>
      <c r="R12" s="392">
        <v>0</v>
      </c>
      <c r="S12" s="392">
        <v>0</v>
      </c>
      <c r="T12" s="392">
        <v>0</v>
      </c>
      <c r="U12" s="392">
        <v>0</v>
      </c>
      <c r="V12" s="294"/>
    </row>
    <row r="13" spans="1:22">
      <c r="A13" s="287">
        <v>1.5</v>
      </c>
      <c r="B13" s="313" t="s">
        <v>637</v>
      </c>
      <c r="C13" s="394">
        <v>404048344.67767507</v>
      </c>
      <c r="D13" s="392">
        <v>309671406.19365895</v>
      </c>
      <c r="E13" s="392">
        <v>0</v>
      </c>
      <c r="F13" s="392">
        <v>60050.169402760002</v>
      </c>
      <c r="G13" s="392">
        <v>63341883.031167999</v>
      </c>
      <c r="H13" s="392">
        <v>161421.35267199998</v>
      </c>
      <c r="I13" s="392">
        <v>223213.46</v>
      </c>
      <c r="J13" s="392">
        <v>0</v>
      </c>
      <c r="K13" s="392">
        <v>0</v>
      </c>
      <c r="L13" s="392">
        <v>31035055.452847999</v>
      </c>
      <c r="M13" s="392">
        <v>62345.82</v>
      </c>
      <c r="N13" s="392">
        <v>57586.44</v>
      </c>
      <c r="O13" s="392">
        <v>60260.81</v>
      </c>
      <c r="P13" s="392">
        <v>645472.15374399989</v>
      </c>
      <c r="Q13" s="392">
        <v>403590.89</v>
      </c>
      <c r="R13" s="392">
        <v>8483.2999999999993</v>
      </c>
      <c r="S13" s="392">
        <v>0</v>
      </c>
      <c r="T13" s="392">
        <v>0</v>
      </c>
      <c r="U13" s="392">
        <v>526647.72211199999</v>
      </c>
      <c r="V13" s="294"/>
    </row>
    <row r="14" spans="1:22">
      <c r="A14" s="287">
        <v>1.6</v>
      </c>
      <c r="B14" s="313" t="s">
        <v>638</v>
      </c>
      <c r="C14" s="394">
        <v>1456291329.3026912</v>
      </c>
      <c r="D14" s="392">
        <v>1298328177.8943114</v>
      </c>
      <c r="E14" s="392">
        <v>15529302.192256022</v>
      </c>
      <c r="F14" s="392">
        <v>741105.3994710003</v>
      </c>
      <c r="G14" s="392">
        <v>44668775.91207999</v>
      </c>
      <c r="H14" s="392">
        <v>3887818.1332160006</v>
      </c>
      <c r="I14" s="392">
        <v>5453528.7094080057</v>
      </c>
      <c r="J14" s="392">
        <v>212235.57999999996</v>
      </c>
      <c r="K14" s="392">
        <v>39916.86</v>
      </c>
      <c r="L14" s="392">
        <v>113294375.49628058</v>
      </c>
      <c r="M14" s="392">
        <v>5441044.6427360019</v>
      </c>
      <c r="N14" s="392">
        <v>4601699.9943680046</v>
      </c>
      <c r="O14" s="392">
        <v>17025356.961993035</v>
      </c>
      <c r="P14" s="392">
        <v>20556512.849296022</v>
      </c>
      <c r="Q14" s="392">
        <v>10799887.165967988</v>
      </c>
      <c r="R14" s="392">
        <v>26727327.443407986</v>
      </c>
      <c r="S14" s="392">
        <v>0</v>
      </c>
      <c r="T14" s="392">
        <v>16572.16</v>
      </c>
      <c r="U14" s="392">
        <v>69232504.026728943</v>
      </c>
      <c r="V14" s="294"/>
    </row>
    <row r="15" spans="1:22">
      <c r="A15" s="333">
        <v>2</v>
      </c>
      <c r="B15" s="293" t="s">
        <v>639</v>
      </c>
      <c r="C15" s="393">
        <f>SUM(C16:C21)</f>
        <v>233393540.03</v>
      </c>
      <c r="D15" s="393">
        <f t="shared" ref="D15:U15" si="1">SUM(D16:D21)</f>
        <v>233393540.03</v>
      </c>
      <c r="E15" s="393">
        <f t="shared" si="1"/>
        <v>0</v>
      </c>
      <c r="F15" s="393">
        <f t="shared" si="1"/>
        <v>0</v>
      </c>
      <c r="G15" s="393">
        <f t="shared" si="1"/>
        <v>0</v>
      </c>
      <c r="H15" s="393">
        <f t="shared" si="1"/>
        <v>0</v>
      </c>
      <c r="I15" s="393">
        <f t="shared" si="1"/>
        <v>0</v>
      </c>
      <c r="J15" s="393">
        <f t="shared" si="1"/>
        <v>0</v>
      </c>
      <c r="K15" s="393">
        <f t="shared" si="1"/>
        <v>0</v>
      </c>
      <c r="L15" s="393">
        <f t="shared" si="1"/>
        <v>0</v>
      </c>
      <c r="M15" s="393">
        <f t="shared" si="1"/>
        <v>0</v>
      </c>
      <c r="N15" s="393">
        <f t="shared" si="1"/>
        <v>0</v>
      </c>
      <c r="O15" s="393">
        <f t="shared" si="1"/>
        <v>0</v>
      </c>
      <c r="P15" s="393">
        <f t="shared" si="1"/>
        <v>0</v>
      </c>
      <c r="Q15" s="393">
        <f t="shared" si="1"/>
        <v>0</v>
      </c>
      <c r="R15" s="393">
        <f t="shared" si="1"/>
        <v>0</v>
      </c>
      <c r="S15" s="393">
        <f t="shared" si="1"/>
        <v>0</v>
      </c>
      <c r="T15" s="393">
        <f t="shared" si="1"/>
        <v>0</v>
      </c>
      <c r="U15" s="393">
        <f t="shared" si="1"/>
        <v>0</v>
      </c>
      <c r="V15" s="294"/>
    </row>
    <row r="16" spans="1:22">
      <c r="A16" s="287">
        <v>2.1</v>
      </c>
      <c r="B16" s="313" t="s">
        <v>633</v>
      </c>
      <c r="C16" s="394"/>
      <c r="D16" s="392"/>
      <c r="E16" s="392"/>
      <c r="F16" s="392"/>
      <c r="G16" s="392"/>
      <c r="H16" s="392"/>
      <c r="I16" s="392"/>
      <c r="J16" s="392"/>
      <c r="K16" s="392"/>
      <c r="L16" s="392"/>
      <c r="M16" s="392"/>
      <c r="N16" s="392"/>
      <c r="O16" s="392"/>
      <c r="P16" s="392"/>
      <c r="Q16" s="392"/>
      <c r="R16" s="392"/>
      <c r="S16" s="392"/>
      <c r="T16" s="392"/>
      <c r="U16" s="392"/>
      <c r="V16" s="294"/>
    </row>
    <row r="17" spans="1:22">
      <c r="A17" s="287">
        <v>2.2000000000000002</v>
      </c>
      <c r="B17" s="313" t="s">
        <v>634</v>
      </c>
      <c r="C17" s="394">
        <v>233393540.03</v>
      </c>
      <c r="D17" s="392">
        <v>233393540.03</v>
      </c>
      <c r="E17" s="392"/>
      <c r="F17" s="392"/>
      <c r="G17" s="392"/>
      <c r="H17" s="392"/>
      <c r="I17" s="392"/>
      <c r="J17" s="392"/>
      <c r="K17" s="392"/>
      <c r="L17" s="392"/>
      <c r="M17" s="392"/>
      <c r="N17" s="392"/>
      <c r="O17" s="392"/>
      <c r="P17" s="392"/>
      <c r="Q17" s="392"/>
      <c r="R17" s="392"/>
      <c r="S17" s="392"/>
      <c r="T17" s="392"/>
      <c r="U17" s="392"/>
      <c r="V17" s="294"/>
    </row>
    <row r="18" spans="1:22">
      <c r="A18" s="287">
        <v>2.2999999999999998</v>
      </c>
      <c r="B18" s="313" t="s">
        <v>635</v>
      </c>
      <c r="C18" s="394"/>
      <c r="D18" s="392"/>
      <c r="E18" s="392"/>
      <c r="F18" s="392"/>
      <c r="G18" s="392"/>
      <c r="H18" s="392"/>
      <c r="I18" s="392"/>
      <c r="J18" s="392"/>
      <c r="K18" s="392"/>
      <c r="L18" s="392"/>
      <c r="M18" s="392"/>
      <c r="N18" s="392"/>
      <c r="O18" s="392"/>
      <c r="P18" s="392"/>
      <c r="Q18" s="392"/>
      <c r="R18" s="392"/>
      <c r="S18" s="392"/>
      <c r="T18" s="392"/>
      <c r="U18" s="392"/>
      <c r="V18" s="294"/>
    </row>
    <row r="19" spans="1:22">
      <c r="A19" s="287">
        <v>2.4</v>
      </c>
      <c r="B19" s="313" t="s">
        <v>636</v>
      </c>
      <c r="C19" s="394"/>
      <c r="D19" s="392"/>
      <c r="E19" s="392"/>
      <c r="F19" s="392"/>
      <c r="G19" s="392"/>
      <c r="H19" s="392"/>
      <c r="I19" s="392"/>
      <c r="J19" s="392"/>
      <c r="K19" s="392"/>
      <c r="L19" s="392"/>
      <c r="M19" s="392"/>
      <c r="N19" s="392"/>
      <c r="O19" s="392"/>
      <c r="P19" s="392"/>
      <c r="Q19" s="392"/>
      <c r="R19" s="392"/>
      <c r="S19" s="392"/>
      <c r="T19" s="392"/>
      <c r="U19" s="392"/>
      <c r="V19" s="294"/>
    </row>
    <row r="20" spans="1:22">
      <c r="A20" s="287">
        <v>2.5</v>
      </c>
      <c r="B20" s="313" t="s">
        <v>637</v>
      </c>
      <c r="C20" s="394"/>
      <c r="D20" s="392"/>
      <c r="E20" s="392"/>
      <c r="F20" s="392"/>
      <c r="G20" s="392"/>
      <c r="H20" s="392"/>
      <c r="I20" s="392"/>
      <c r="J20" s="392"/>
      <c r="K20" s="392"/>
      <c r="L20" s="392"/>
      <c r="M20" s="392"/>
      <c r="N20" s="392"/>
      <c r="O20" s="392"/>
      <c r="P20" s="392"/>
      <c r="Q20" s="392"/>
      <c r="R20" s="392"/>
      <c r="S20" s="392"/>
      <c r="T20" s="392"/>
      <c r="U20" s="392"/>
      <c r="V20" s="294"/>
    </row>
    <row r="21" spans="1:22">
      <c r="A21" s="287">
        <v>2.6</v>
      </c>
      <c r="B21" s="313" t="s">
        <v>638</v>
      </c>
      <c r="C21" s="394"/>
      <c r="D21" s="392"/>
      <c r="E21" s="392"/>
      <c r="F21" s="392"/>
      <c r="G21" s="392"/>
      <c r="H21" s="392"/>
      <c r="I21" s="392"/>
      <c r="J21" s="392"/>
      <c r="K21" s="392"/>
      <c r="L21" s="392"/>
      <c r="M21" s="392"/>
      <c r="N21" s="392"/>
      <c r="O21" s="392"/>
      <c r="P21" s="392"/>
      <c r="Q21" s="392"/>
      <c r="R21" s="392"/>
      <c r="S21" s="392"/>
      <c r="T21" s="392"/>
      <c r="U21" s="392"/>
      <c r="V21" s="294"/>
    </row>
    <row r="22" spans="1:22">
      <c r="A22" s="333">
        <v>3</v>
      </c>
      <c r="B22" s="293" t="s">
        <v>694</v>
      </c>
      <c r="C22" s="393">
        <f>SUM(C23:C28)</f>
        <v>141450389.51800001</v>
      </c>
      <c r="D22" s="393">
        <f>SUM(D23:D28)</f>
        <v>19426935.506432001</v>
      </c>
      <c r="E22" s="395"/>
      <c r="F22" s="395"/>
      <c r="G22" s="393">
        <f>SUM(G23:G28)</f>
        <v>0</v>
      </c>
      <c r="H22" s="395"/>
      <c r="I22" s="395"/>
      <c r="J22" s="395"/>
      <c r="K22" s="395"/>
      <c r="L22" s="393">
        <f>SUM(L23:L28)</f>
        <v>0</v>
      </c>
      <c r="M22" s="395"/>
      <c r="N22" s="395"/>
      <c r="O22" s="395"/>
      <c r="P22" s="395"/>
      <c r="Q22" s="395"/>
      <c r="R22" s="395"/>
      <c r="S22" s="395"/>
      <c r="T22" s="395"/>
      <c r="U22" s="393">
        <f>SUM(U23:U28)</f>
        <v>0</v>
      </c>
      <c r="V22" s="294"/>
    </row>
    <row r="23" spans="1:22">
      <c r="A23" s="287">
        <v>3.1</v>
      </c>
      <c r="B23" s="313" t="s">
        <v>633</v>
      </c>
      <c r="C23" s="394">
        <v>0</v>
      </c>
      <c r="D23" s="392">
        <v>0</v>
      </c>
      <c r="E23" s="395"/>
      <c r="F23" s="395"/>
      <c r="G23" s="392"/>
      <c r="H23" s="395"/>
      <c r="I23" s="395"/>
      <c r="J23" s="395"/>
      <c r="K23" s="395"/>
      <c r="L23" s="392"/>
      <c r="M23" s="395"/>
      <c r="N23" s="395"/>
      <c r="O23" s="395"/>
      <c r="P23" s="395"/>
      <c r="Q23" s="395"/>
      <c r="R23" s="395"/>
      <c r="S23" s="395"/>
      <c r="T23" s="395"/>
      <c r="U23" s="392"/>
      <c r="V23" s="294"/>
    </row>
    <row r="24" spans="1:22">
      <c r="A24" s="287">
        <v>3.2</v>
      </c>
      <c r="B24" s="313" t="s">
        <v>634</v>
      </c>
      <c r="C24" s="394">
        <v>0</v>
      </c>
      <c r="D24" s="392">
        <v>0</v>
      </c>
      <c r="E24" s="395"/>
      <c r="F24" s="395"/>
      <c r="G24" s="392"/>
      <c r="H24" s="395"/>
      <c r="I24" s="395"/>
      <c r="J24" s="395"/>
      <c r="K24" s="395"/>
      <c r="L24" s="392"/>
      <c r="M24" s="395"/>
      <c r="N24" s="395"/>
      <c r="O24" s="395"/>
      <c r="P24" s="395"/>
      <c r="Q24" s="395"/>
      <c r="R24" s="395"/>
      <c r="S24" s="395"/>
      <c r="T24" s="395"/>
      <c r="U24" s="392"/>
      <c r="V24" s="294"/>
    </row>
    <row r="25" spans="1:22">
      <c r="A25" s="287">
        <v>3.3</v>
      </c>
      <c r="B25" s="313" t="s">
        <v>635</v>
      </c>
      <c r="C25" s="394">
        <v>5108290</v>
      </c>
      <c r="D25" s="392">
        <v>5108290</v>
      </c>
      <c r="E25" s="395"/>
      <c r="F25" s="395"/>
      <c r="G25" s="392"/>
      <c r="H25" s="395"/>
      <c r="I25" s="395"/>
      <c r="J25" s="395"/>
      <c r="K25" s="395"/>
      <c r="L25" s="392"/>
      <c r="M25" s="395"/>
      <c r="N25" s="395"/>
      <c r="O25" s="395"/>
      <c r="P25" s="395"/>
      <c r="Q25" s="395"/>
      <c r="R25" s="395"/>
      <c r="S25" s="395"/>
      <c r="T25" s="395"/>
      <c r="U25" s="392"/>
      <c r="V25" s="294"/>
    </row>
    <row r="26" spans="1:22">
      <c r="A26" s="287">
        <v>3.4</v>
      </c>
      <c r="B26" s="313" t="s">
        <v>636</v>
      </c>
      <c r="C26" s="394">
        <v>7268821.1300000008</v>
      </c>
      <c r="D26" s="392">
        <v>5764550.7300000004</v>
      </c>
      <c r="E26" s="395"/>
      <c r="F26" s="395"/>
      <c r="G26" s="392"/>
      <c r="H26" s="395"/>
      <c r="I26" s="395"/>
      <c r="J26" s="395"/>
      <c r="K26" s="395"/>
      <c r="L26" s="392"/>
      <c r="M26" s="395"/>
      <c r="N26" s="395"/>
      <c r="O26" s="395"/>
      <c r="P26" s="395"/>
      <c r="Q26" s="395"/>
      <c r="R26" s="395"/>
      <c r="S26" s="395"/>
      <c r="T26" s="395"/>
      <c r="U26" s="392"/>
      <c r="V26" s="294"/>
    </row>
    <row r="27" spans="1:22">
      <c r="A27" s="287">
        <v>3.5</v>
      </c>
      <c r="B27" s="313" t="s">
        <v>637</v>
      </c>
      <c r="C27" s="394">
        <v>83060895.904975995</v>
      </c>
      <c r="D27" s="392">
        <v>8408834.8264320008</v>
      </c>
      <c r="E27" s="395"/>
      <c r="F27" s="395"/>
      <c r="G27" s="392"/>
      <c r="H27" s="395"/>
      <c r="I27" s="395"/>
      <c r="J27" s="395"/>
      <c r="K27" s="395"/>
      <c r="L27" s="392"/>
      <c r="M27" s="395"/>
      <c r="N27" s="395"/>
      <c r="O27" s="395"/>
      <c r="P27" s="395"/>
      <c r="Q27" s="395"/>
      <c r="R27" s="395"/>
      <c r="S27" s="395"/>
      <c r="T27" s="395"/>
      <c r="U27" s="392"/>
      <c r="V27" s="294"/>
    </row>
    <row r="28" spans="1:22">
      <c r="A28" s="287">
        <v>3.6</v>
      </c>
      <c r="B28" s="313" t="s">
        <v>638</v>
      </c>
      <c r="C28" s="394">
        <v>46012382.483024009</v>
      </c>
      <c r="D28" s="392">
        <v>145259.95000000001</v>
      </c>
      <c r="E28" s="395"/>
      <c r="F28" s="395"/>
      <c r="G28" s="392"/>
      <c r="H28" s="395"/>
      <c r="I28" s="395"/>
      <c r="J28" s="395"/>
      <c r="K28" s="395"/>
      <c r="L28" s="392"/>
      <c r="M28" s="395"/>
      <c r="N28" s="395"/>
      <c r="O28" s="395"/>
      <c r="P28" s="395"/>
      <c r="Q28" s="395"/>
      <c r="R28" s="395"/>
      <c r="S28" s="395"/>
      <c r="T28" s="395"/>
      <c r="U28" s="392"/>
      <c r="V28" s="294"/>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H36" sqref="H36"/>
    </sheetView>
  </sheetViews>
  <sheetFormatPr defaultColWidth="9.140625" defaultRowHeight="12.75"/>
  <cols>
    <col min="1" max="1" width="11.85546875" style="291" bestFit="1" customWidth="1"/>
    <col min="2" max="2" width="72" style="291" customWidth="1"/>
    <col min="3" max="3" width="19.5703125" style="291" customWidth="1"/>
    <col min="4" max="4" width="21.140625" style="291" customWidth="1"/>
    <col min="5" max="5" width="17.140625" style="291" customWidth="1"/>
    <col min="6" max="6" width="22.28515625" style="291" customWidth="1"/>
    <col min="7" max="7" width="19.28515625" style="291" customWidth="1"/>
    <col min="8" max="8" width="17.140625" style="291" customWidth="1"/>
    <col min="9" max="14" width="22.28515625" style="291" customWidth="1"/>
    <col min="15" max="15" width="23" style="291" customWidth="1"/>
    <col min="16" max="16" width="21.7109375" style="291" bestFit="1" customWidth="1"/>
    <col min="17" max="19" width="19" style="291" bestFit="1" customWidth="1"/>
    <col min="20" max="20" width="14.7109375" style="291" customWidth="1"/>
    <col min="21" max="21" width="20" style="291" customWidth="1"/>
    <col min="22" max="16384" width="9.140625" style="291"/>
  </cols>
  <sheetData>
    <row r="1" spans="1:21" ht="13.5">
      <c r="A1" s="281" t="s">
        <v>30</v>
      </c>
      <c r="B1" s="3" t="str">
        <f>'Info '!C2</f>
        <v>JSC "Liberty Bank"</v>
      </c>
    </row>
    <row r="2" spans="1:21" ht="13.5">
      <c r="A2" s="282" t="s">
        <v>31</v>
      </c>
      <c r="B2" s="361">
        <f>'1. key ratios '!B2</f>
        <v>44561</v>
      </c>
      <c r="C2" s="318"/>
    </row>
    <row r="3" spans="1:21">
      <c r="A3" s="283" t="s">
        <v>641</v>
      </c>
    </row>
    <row r="5" spans="1:21" ht="13.5" customHeight="1">
      <c r="A5" s="811" t="s">
        <v>642</v>
      </c>
      <c r="B5" s="812"/>
      <c r="C5" s="820" t="s">
        <v>643</v>
      </c>
      <c r="D5" s="821"/>
      <c r="E5" s="821"/>
      <c r="F5" s="821"/>
      <c r="G5" s="821"/>
      <c r="H5" s="821"/>
      <c r="I5" s="821"/>
      <c r="J5" s="821"/>
      <c r="K5" s="821"/>
      <c r="L5" s="821"/>
      <c r="M5" s="821"/>
      <c r="N5" s="821"/>
      <c r="O5" s="821"/>
      <c r="P5" s="821"/>
      <c r="Q5" s="821"/>
      <c r="R5" s="821"/>
      <c r="S5" s="821"/>
      <c r="T5" s="822"/>
      <c r="U5" s="330"/>
    </row>
    <row r="6" spans="1:21">
      <c r="A6" s="813"/>
      <c r="B6" s="814"/>
      <c r="C6" s="804" t="s">
        <v>108</v>
      </c>
      <c r="D6" s="817" t="s">
        <v>644</v>
      </c>
      <c r="E6" s="817"/>
      <c r="F6" s="818"/>
      <c r="G6" s="819" t="s">
        <v>645</v>
      </c>
      <c r="H6" s="817"/>
      <c r="I6" s="817"/>
      <c r="J6" s="817"/>
      <c r="K6" s="818"/>
      <c r="L6" s="807" t="s">
        <v>646</v>
      </c>
      <c r="M6" s="808"/>
      <c r="N6" s="808"/>
      <c r="O6" s="808"/>
      <c r="P6" s="808"/>
      <c r="Q6" s="808"/>
      <c r="R6" s="808"/>
      <c r="S6" s="808"/>
      <c r="T6" s="809"/>
      <c r="U6" s="317"/>
    </row>
    <row r="7" spans="1:21">
      <c r="A7" s="815"/>
      <c r="B7" s="816"/>
      <c r="C7" s="805"/>
      <c r="E7" s="311" t="s">
        <v>619</v>
      </c>
      <c r="F7" s="323" t="s">
        <v>620</v>
      </c>
      <c r="H7" s="311" t="s">
        <v>619</v>
      </c>
      <c r="I7" s="323" t="s">
        <v>621</v>
      </c>
      <c r="J7" s="323" t="s">
        <v>622</v>
      </c>
      <c r="K7" s="323" t="s">
        <v>623</v>
      </c>
      <c r="L7" s="334"/>
      <c r="M7" s="311" t="s">
        <v>624</v>
      </c>
      <c r="N7" s="323" t="s">
        <v>622</v>
      </c>
      <c r="O7" s="323" t="s">
        <v>625</v>
      </c>
      <c r="P7" s="323" t="s">
        <v>626</v>
      </c>
      <c r="Q7" s="323" t="s">
        <v>627</v>
      </c>
      <c r="R7" s="323" t="s">
        <v>628</v>
      </c>
      <c r="S7" s="323" t="s">
        <v>629</v>
      </c>
      <c r="T7" s="332" t="s">
        <v>630</v>
      </c>
      <c r="U7" s="330"/>
    </row>
    <row r="8" spans="1:21">
      <c r="A8" s="334">
        <v>1</v>
      </c>
      <c r="B8" s="329" t="s">
        <v>632</v>
      </c>
      <c r="C8" s="402">
        <v>1975000866.0039968</v>
      </c>
      <c r="D8" s="392">
        <v>1722660776.1116221</v>
      </c>
      <c r="E8" s="392">
        <v>15529302.192256</v>
      </c>
      <c r="F8" s="392">
        <v>810727.9124748999</v>
      </c>
      <c r="G8" s="392">
        <v>108010658.94324797</v>
      </c>
      <c r="H8" s="392">
        <v>4049239.485888001</v>
      </c>
      <c r="I8" s="392">
        <v>5676742.1694080019</v>
      </c>
      <c r="J8" s="392">
        <v>212235.58000000002</v>
      </c>
      <c r="K8" s="392">
        <v>39916.859999999993</v>
      </c>
      <c r="L8" s="392">
        <v>144329430.94912887</v>
      </c>
      <c r="M8" s="392">
        <v>5503390.4627360068</v>
      </c>
      <c r="N8" s="392">
        <v>4659286.4343679994</v>
      </c>
      <c r="O8" s="392">
        <v>17085617.771993015</v>
      </c>
      <c r="P8" s="392">
        <v>21201985.003040023</v>
      </c>
      <c r="Q8" s="392">
        <v>11203478.055967994</v>
      </c>
      <c r="R8" s="392">
        <v>26735810.743407954</v>
      </c>
      <c r="S8" s="392">
        <v>0</v>
      </c>
      <c r="T8" s="392">
        <v>16572.16</v>
      </c>
      <c r="U8" s="294"/>
    </row>
    <row r="9" spans="1:21">
      <c r="A9" s="313">
        <v>1.1000000000000001</v>
      </c>
      <c r="B9" s="313" t="s">
        <v>647</v>
      </c>
      <c r="C9" s="394">
        <v>1051072904.572992</v>
      </c>
      <c r="D9" s="392">
        <v>891536163.42393613</v>
      </c>
      <c r="E9" s="392">
        <v>6799529.9122559996</v>
      </c>
      <c r="F9" s="392">
        <v>51836.600000000006</v>
      </c>
      <c r="G9" s="392">
        <v>95831865.104447976</v>
      </c>
      <c r="H9" s="392">
        <v>2590460.6158880009</v>
      </c>
      <c r="I9" s="392">
        <v>1636390.9594079996</v>
      </c>
      <c r="J9" s="392">
        <v>92816.650000000009</v>
      </c>
      <c r="K9" s="392">
        <v>6016.61</v>
      </c>
      <c r="L9" s="392">
        <v>63704876.044607937</v>
      </c>
      <c r="M9" s="392">
        <v>3215207.5927359997</v>
      </c>
      <c r="N9" s="392">
        <v>700131.38436800009</v>
      </c>
      <c r="O9" s="392">
        <v>2123754.6959999991</v>
      </c>
      <c r="P9" s="392">
        <v>1831502.4902079997</v>
      </c>
      <c r="Q9" s="392">
        <v>2250571.8459679997</v>
      </c>
      <c r="R9" s="392">
        <v>3933664.4389120014</v>
      </c>
      <c r="S9" s="392">
        <v>0</v>
      </c>
      <c r="T9" s="392">
        <v>16572.16</v>
      </c>
      <c r="U9" s="294"/>
    </row>
    <row r="10" spans="1:21">
      <c r="A10" s="335" t="s">
        <v>14</v>
      </c>
      <c r="B10" s="335" t="s">
        <v>648</v>
      </c>
      <c r="C10" s="403">
        <v>791110456.29854405</v>
      </c>
      <c r="D10" s="392">
        <v>640261765.60385585</v>
      </c>
      <c r="E10" s="392">
        <v>1550881.37848</v>
      </c>
      <c r="F10" s="392">
        <v>51836.600000000006</v>
      </c>
      <c r="G10" s="392">
        <v>92855796.854447961</v>
      </c>
      <c r="H10" s="392">
        <v>1712362.145888</v>
      </c>
      <c r="I10" s="392">
        <v>1024929.079408</v>
      </c>
      <c r="J10" s="392">
        <v>80974.44</v>
      </c>
      <c r="K10" s="392">
        <v>6016.61</v>
      </c>
      <c r="L10" s="392">
        <v>57992893.840240002</v>
      </c>
      <c r="M10" s="392">
        <v>3065773.4927359996</v>
      </c>
      <c r="N10" s="392">
        <v>261284.16000000003</v>
      </c>
      <c r="O10" s="392">
        <v>1009679.836</v>
      </c>
      <c r="P10" s="392">
        <v>1376621.5202080002</v>
      </c>
      <c r="Q10" s="392">
        <v>985415.36596800014</v>
      </c>
      <c r="R10" s="392">
        <v>2049303.3489120007</v>
      </c>
      <c r="S10" s="392">
        <v>0</v>
      </c>
      <c r="T10" s="392">
        <v>0</v>
      </c>
      <c r="U10" s="294"/>
    </row>
    <row r="11" spans="1:21">
      <c r="A11" s="303" t="s">
        <v>649</v>
      </c>
      <c r="B11" s="303" t="s">
        <v>650</v>
      </c>
      <c r="C11" s="404">
        <v>437611450.88742411</v>
      </c>
      <c r="D11" s="392">
        <v>333645338.54844803</v>
      </c>
      <c r="E11" s="392">
        <v>1325867.65848</v>
      </c>
      <c r="F11" s="392">
        <v>51836.600000000006</v>
      </c>
      <c r="G11" s="392">
        <v>74566552.401648</v>
      </c>
      <c r="H11" s="392">
        <v>1270938.3058879999</v>
      </c>
      <c r="I11" s="392">
        <v>951251.00940799993</v>
      </c>
      <c r="J11" s="392">
        <v>80974.44</v>
      </c>
      <c r="K11" s="392">
        <v>6016.61</v>
      </c>
      <c r="L11" s="392">
        <v>29399559.937328</v>
      </c>
      <c r="M11" s="392">
        <v>677161.39559999981</v>
      </c>
      <c r="N11" s="392">
        <v>215031.74000000005</v>
      </c>
      <c r="O11" s="392">
        <v>659926.076</v>
      </c>
      <c r="P11" s="392">
        <v>714800.09204799985</v>
      </c>
      <c r="Q11" s="392">
        <v>870887.07596800011</v>
      </c>
      <c r="R11" s="392">
        <v>1834311.3075680004</v>
      </c>
      <c r="S11" s="392">
        <v>0</v>
      </c>
      <c r="T11" s="392">
        <v>0</v>
      </c>
      <c r="U11" s="294"/>
    </row>
    <row r="12" spans="1:21">
      <c r="A12" s="303" t="s">
        <v>651</v>
      </c>
      <c r="B12" s="303" t="s">
        <v>652</v>
      </c>
      <c r="C12" s="404">
        <v>140093187.0332</v>
      </c>
      <c r="D12" s="392">
        <v>121731172.710144</v>
      </c>
      <c r="E12" s="392">
        <v>98222.01</v>
      </c>
      <c r="F12" s="392">
        <v>0</v>
      </c>
      <c r="G12" s="392">
        <v>15662461.233471999</v>
      </c>
      <c r="H12" s="392">
        <v>24348.31</v>
      </c>
      <c r="I12" s="392">
        <v>0</v>
      </c>
      <c r="J12" s="392">
        <v>0</v>
      </c>
      <c r="K12" s="392">
        <v>0</v>
      </c>
      <c r="L12" s="392">
        <v>2699553.0895839999</v>
      </c>
      <c r="M12" s="392">
        <v>443798.665056</v>
      </c>
      <c r="N12" s="392">
        <v>0</v>
      </c>
      <c r="O12" s="392">
        <v>276146.65000000002</v>
      </c>
      <c r="P12" s="392">
        <v>176674.616048</v>
      </c>
      <c r="Q12" s="392">
        <v>80000</v>
      </c>
      <c r="R12" s="392">
        <v>0</v>
      </c>
      <c r="S12" s="392">
        <v>0</v>
      </c>
      <c r="T12" s="392">
        <v>0</v>
      </c>
      <c r="U12" s="294"/>
    </row>
    <row r="13" spans="1:21">
      <c r="A13" s="303" t="s">
        <v>653</v>
      </c>
      <c r="B13" s="303" t="s">
        <v>654</v>
      </c>
      <c r="C13" s="404">
        <v>65218079.559008002</v>
      </c>
      <c r="D13" s="392">
        <v>41359536.939792015</v>
      </c>
      <c r="E13" s="392">
        <v>96647.93</v>
      </c>
      <c r="F13" s="392">
        <v>0</v>
      </c>
      <c r="G13" s="392">
        <v>1412327.8674240001</v>
      </c>
      <c r="H13" s="392">
        <v>348051.07</v>
      </c>
      <c r="I13" s="392">
        <v>73678.070000000007</v>
      </c>
      <c r="J13" s="392">
        <v>0</v>
      </c>
      <c r="K13" s="392">
        <v>0</v>
      </c>
      <c r="L13" s="392">
        <v>22446214.751791999</v>
      </c>
      <c r="M13" s="392">
        <v>0</v>
      </c>
      <c r="N13" s="392">
        <v>0</v>
      </c>
      <c r="O13" s="392">
        <v>15247.57</v>
      </c>
      <c r="P13" s="392">
        <v>0</v>
      </c>
      <c r="Q13" s="392">
        <v>0</v>
      </c>
      <c r="R13" s="392">
        <v>20000</v>
      </c>
      <c r="S13" s="392">
        <v>0</v>
      </c>
      <c r="T13" s="392">
        <v>0</v>
      </c>
      <c r="U13" s="294"/>
    </row>
    <row r="14" spans="1:21">
      <c r="A14" s="303" t="s">
        <v>655</v>
      </c>
      <c r="B14" s="303" t="s">
        <v>656</v>
      </c>
      <c r="C14" s="404">
        <v>148187738.818912</v>
      </c>
      <c r="D14" s="392">
        <v>143525717.40547201</v>
      </c>
      <c r="E14" s="392">
        <v>30143.78</v>
      </c>
      <c r="F14" s="392">
        <v>0</v>
      </c>
      <c r="G14" s="392">
        <v>1214455.3519039999</v>
      </c>
      <c r="H14" s="392">
        <v>69024.460000000006</v>
      </c>
      <c r="I14" s="392">
        <v>0</v>
      </c>
      <c r="J14" s="392">
        <v>0</v>
      </c>
      <c r="K14" s="392">
        <v>0</v>
      </c>
      <c r="L14" s="392">
        <v>3447566.0615360001</v>
      </c>
      <c r="M14" s="392">
        <v>1944813.4320799999</v>
      </c>
      <c r="N14" s="392">
        <v>46252.42</v>
      </c>
      <c r="O14" s="392">
        <v>58359.540000000008</v>
      </c>
      <c r="P14" s="392">
        <v>485146.81211200007</v>
      </c>
      <c r="Q14" s="392">
        <v>34528.29</v>
      </c>
      <c r="R14" s="392">
        <v>194992.041344</v>
      </c>
      <c r="S14" s="392">
        <v>0</v>
      </c>
      <c r="T14" s="392">
        <v>0</v>
      </c>
      <c r="U14" s="294"/>
    </row>
    <row r="15" spans="1:21">
      <c r="A15" s="304">
        <v>1.2</v>
      </c>
      <c r="B15" s="304" t="s">
        <v>657</v>
      </c>
      <c r="C15" s="405">
        <v>52977029.984893084</v>
      </c>
      <c r="D15" s="392">
        <v>17795024.516478721</v>
      </c>
      <c r="E15" s="392">
        <v>135990.59824511994</v>
      </c>
      <c r="F15" s="392">
        <v>1036.732</v>
      </c>
      <c r="G15" s="392">
        <v>9583186.5104448069</v>
      </c>
      <c r="H15" s="392">
        <v>259046.06158879993</v>
      </c>
      <c r="I15" s="392">
        <v>163639.09594080003</v>
      </c>
      <c r="J15" s="392">
        <v>9281.6649999999991</v>
      </c>
      <c r="K15" s="392">
        <v>601.66099999999994</v>
      </c>
      <c r="L15" s="392">
        <v>25598818.95796961</v>
      </c>
      <c r="M15" s="392">
        <v>1438870.7075439997</v>
      </c>
      <c r="N15" s="392">
        <v>241790.68031040003</v>
      </c>
      <c r="O15" s="392">
        <v>1041331.3158</v>
      </c>
      <c r="P15" s="392">
        <v>1573734.0849615999</v>
      </c>
      <c r="Q15" s="392">
        <v>2022375.7609679992</v>
      </c>
      <c r="R15" s="392">
        <v>3443904.4601280014</v>
      </c>
      <c r="S15" s="392">
        <v>0</v>
      </c>
      <c r="T15" s="392">
        <v>16572.16</v>
      </c>
      <c r="U15" s="294"/>
    </row>
    <row r="16" spans="1:21">
      <c r="A16" s="336">
        <v>1.3</v>
      </c>
      <c r="B16" s="304" t="s">
        <v>705</v>
      </c>
      <c r="C16" s="406"/>
      <c r="D16" s="406"/>
      <c r="E16" s="406"/>
      <c r="F16" s="406"/>
      <c r="G16" s="406"/>
      <c r="H16" s="406"/>
      <c r="I16" s="406"/>
      <c r="J16" s="406"/>
      <c r="K16" s="406"/>
      <c r="L16" s="406"/>
      <c r="M16" s="406"/>
      <c r="N16" s="406"/>
      <c r="O16" s="406"/>
      <c r="P16" s="406"/>
      <c r="Q16" s="406"/>
      <c r="R16" s="406"/>
      <c r="S16" s="406"/>
      <c r="T16" s="406"/>
      <c r="U16" s="294"/>
    </row>
    <row r="17" spans="1:21">
      <c r="A17" s="307" t="s">
        <v>658</v>
      </c>
      <c r="B17" s="305" t="s">
        <v>659</v>
      </c>
      <c r="C17" s="407">
        <v>976684871.36456001</v>
      </c>
      <c r="D17" s="408">
        <v>819548318.47449112</v>
      </c>
      <c r="E17" s="408">
        <v>5145610.232255999</v>
      </c>
      <c r="F17" s="408">
        <v>51836.600000000006</v>
      </c>
      <c r="G17" s="408">
        <v>94780870.732248023</v>
      </c>
      <c r="H17" s="408">
        <v>2260551.0624304111</v>
      </c>
      <c r="I17" s="408">
        <v>1483944.1594079998</v>
      </c>
      <c r="J17" s="408">
        <v>92816.650000000009</v>
      </c>
      <c r="K17" s="408">
        <v>6016.61</v>
      </c>
      <c r="L17" s="408">
        <v>62355682.157821447</v>
      </c>
      <c r="M17" s="408">
        <v>3121332.3904515514</v>
      </c>
      <c r="N17" s="408">
        <v>627462.07436800003</v>
      </c>
      <c r="O17" s="408">
        <v>1887299.4816419627</v>
      </c>
      <c r="P17" s="408">
        <v>1660303.8278079999</v>
      </c>
      <c r="Q17" s="408">
        <v>1883617.2611679996</v>
      </c>
      <c r="R17" s="408">
        <v>3661882.5083680018</v>
      </c>
      <c r="S17" s="408">
        <v>0</v>
      </c>
      <c r="T17" s="408">
        <v>16572.16</v>
      </c>
      <c r="U17" s="294"/>
    </row>
    <row r="18" spans="1:21">
      <c r="A18" s="306" t="s">
        <v>660</v>
      </c>
      <c r="B18" s="306" t="s">
        <v>661</v>
      </c>
      <c r="C18" s="409">
        <v>717783704.18123662</v>
      </c>
      <c r="D18" s="408">
        <v>568468791.22364688</v>
      </c>
      <c r="E18" s="408">
        <v>1536225.5984799999</v>
      </c>
      <c r="F18" s="408">
        <v>51836.600000000006</v>
      </c>
      <c r="G18" s="408">
        <v>92731343.102248013</v>
      </c>
      <c r="H18" s="408">
        <v>1705362.8824304107</v>
      </c>
      <c r="I18" s="408">
        <v>1024929.079408</v>
      </c>
      <c r="J18" s="408">
        <v>80974.44</v>
      </c>
      <c r="K18" s="408">
        <v>6016.61</v>
      </c>
      <c r="L18" s="408">
        <v>56583569.855341524</v>
      </c>
      <c r="M18" s="408">
        <v>2124738.6204515519</v>
      </c>
      <c r="N18" s="408">
        <v>242910.14</v>
      </c>
      <c r="O18" s="408">
        <v>976548.56164196308</v>
      </c>
      <c r="P18" s="408">
        <v>1342178.6056959999</v>
      </c>
      <c r="Q18" s="408">
        <v>953990.87116800004</v>
      </c>
      <c r="R18" s="408">
        <v>1866726.4883680001</v>
      </c>
      <c r="S18" s="408">
        <v>0</v>
      </c>
      <c r="T18" s="408">
        <v>0</v>
      </c>
      <c r="U18" s="294"/>
    </row>
    <row r="19" spans="1:21">
      <c r="A19" s="307" t="s">
        <v>662</v>
      </c>
      <c r="B19" s="307" t="s">
        <v>663</v>
      </c>
      <c r="C19" s="410">
        <v>1704674818.9254122</v>
      </c>
      <c r="D19" s="408">
        <v>1442261984.1877074</v>
      </c>
      <c r="E19" s="408">
        <v>3951866.9127195817</v>
      </c>
      <c r="F19" s="408">
        <v>119367.75200000001</v>
      </c>
      <c r="G19" s="408">
        <v>124193948.38273637</v>
      </c>
      <c r="H19" s="408">
        <v>2270011.1205763244</v>
      </c>
      <c r="I19" s="408">
        <v>1125371.0380793463</v>
      </c>
      <c r="J19" s="408">
        <v>290249.04298285773</v>
      </c>
      <c r="K19" s="408">
        <v>15666.59</v>
      </c>
      <c r="L19" s="408">
        <v>138218886.35496768</v>
      </c>
      <c r="M19" s="408">
        <v>2185856.1497044582</v>
      </c>
      <c r="N19" s="408">
        <v>964601.11208218907</v>
      </c>
      <c r="O19" s="408">
        <v>1581265.9008334503</v>
      </c>
      <c r="P19" s="408">
        <v>3175059.9330664631</v>
      </c>
      <c r="Q19" s="408">
        <v>4141046.7899246402</v>
      </c>
      <c r="R19" s="408">
        <v>7357255.8724320009</v>
      </c>
      <c r="S19" s="408">
        <v>0</v>
      </c>
      <c r="T19" s="408">
        <v>8587.3118482346708</v>
      </c>
      <c r="U19" s="294"/>
    </row>
    <row r="20" spans="1:21">
      <c r="A20" s="306" t="s">
        <v>664</v>
      </c>
      <c r="B20" s="306" t="s">
        <v>661</v>
      </c>
      <c r="C20" s="409">
        <v>855836395.53780329</v>
      </c>
      <c r="D20" s="408">
        <v>671458199.47025466</v>
      </c>
      <c r="E20" s="408">
        <v>3158415.8515283228</v>
      </c>
      <c r="F20" s="408">
        <v>119367.75200000001</v>
      </c>
      <c r="G20" s="408">
        <v>121633701.90826067</v>
      </c>
      <c r="H20" s="408">
        <v>1812138.0205763248</v>
      </c>
      <c r="I20" s="408">
        <v>970630.04658367718</v>
      </c>
      <c r="J20" s="408">
        <v>287675.02062518441</v>
      </c>
      <c r="K20" s="408">
        <v>15666.59</v>
      </c>
      <c r="L20" s="408">
        <v>62744494.159288295</v>
      </c>
      <c r="M20" s="408">
        <v>2041751.9393297825</v>
      </c>
      <c r="N20" s="408">
        <v>815230.0199999999</v>
      </c>
      <c r="O20" s="408">
        <v>1283270.26451428</v>
      </c>
      <c r="P20" s="408">
        <v>1663059.3128958959</v>
      </c>
      <c r="Q20" s="408">
        <v>3030700.7590401038</v>
      </c>
      <c r="R20" s="408">
        <v>3959883.892432</v>
      </c>
      <c r="S20" s="408">
        <v>0</v>
      </c>
      <c r="T20" s="408">
        <v>0</v>
      </c>
      <c r="U20" s="294"/>
    </row>
    <row r="21" spans="1:21">
      <c r="A21" s="308">
        <v>1.4</v>
      </c>
      <c r="B21" s="309" t="s">
        <v>665</v>
      </c>
      <c r="C21" s="411">
        <v>606759.54399999999</v>
      </c>
      <c r="D21" s="408">
        <v>592023.92999999993</v>
      </c>
      <c r="E21" s="408">
        <v>0</v>
      </c>
      <c r="F21" s="408">
        <v>0</v>
      </c>
      <c r="G21" s="408">
        <v>14735.614</v>
      </c>
      <c r="H21" s="408">
        <v>0</v>
      </c>
      <c r="I21" s="408">
        <v>14735.614</v>
      </c>
      <c r="J21" s="408">
        <v>0</v>
      </c>
      <c r="K21" s="408">
        <v>0</v>
      </c>
      <c r="L21" s="408">
        <v>0</v>
      </c>
      <c r="M21" s="408">
        <v>0</v>
      </c>
      <c r="N21" s="408">
        <v>0</v>
      </c>
      <c r="O21" s="408">
        <v>0</v>
      </c>
      <c r="P21" s="408">
        <v>0</v>
      </c>
      <c r="Q21" s="408">
        <v>0</v>
      </c>
      <c r="R21" s="408">
        <v>0</v>
      </c>
      <c r="S21" s="408">
        <v>0</v>
      </c>
      <c r="T21" s="408">
        <v>0</v>
      </c>
      <c r="U21" s="294"/>
    </row>
    <row r="22" spans="1:21">
      <c r="A22" s="308">
        <v>1.5</v>
      </c>
      <c r="B22" s="309" t="s">
        <v>666</v>
      </c>
      <c r="C22" s="411"/>
      <c r="D22" s="408"/>
      <c r="E22" s="408"/>
      <c r="F22" s="408"/>
      <c r="G22" s="408"/>
      <c r="H22" s="408"/>
      <c r="I22" s="408"/>
      <c r="J22" s="408"/>
      <c r="K22" s="408"/>
      <c r="L22" s="408"/>
      <c r="M22" s="408"/>
      <c r="N22" s="408"/>
      <c r="O22" s="408"/>
      <c r="P22" s="408"/>
      <c r="Q22" s="408"/>
      <c r="R22" s="408"/>
      <c r="S22" s="408"/>
      <c r="T22" s="408"/>
      <c r="U22" s="29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3" zoomScaleNormal="100" workbookViewId="0">
      <selection activeCell="N37" sqref="N37"/>
    </sheetView>
  </sheetViews>
  <sheetFormatPr defaultColWidth="9.140625" defaultRowHeight="12.75"/>
  <cols>
    <col min="1" max="1" width="11.85546875" style="291" bestFit="1" customWidth="1"/>
    <col min="2" max="2" width="60.42578125" style="291" customWidth="1"/>
    <col min="3" max="5" width="15.140625" style="291" customWidth="1"/>
    <col min="6" max="7" width="15.140625" style="337" customWidth="1"/>
    <col min="8" max="9" width="15.140625" style="291" customWidth="1"/>
    <col min="10" max="14" width="15.140625" style="337" customWidth="1"/>
    <col min="15" max="15" width="15.140625" style="291" customWidth="1"/>
    <col min="16" max="16384" width="9.140625" style="291"/>
  </cols>
  <sheetData>
    <row r="1" spans="1:15" ht="13.5">
      <c r="A1" s="281" t="s">
        <v>30</v>
      </c>
      <c r="B1" s="3" t="str">
        <f>'Info '!C2</f>
        <v>JSC "Liberty Bank"</v>
      </c>
      <c r="F1" s="291"/>
      <c r="G1" s="291"/>
      <c r="J1" s="291"/>
      <c r="K1" s="291"/>
      <c r="L1" s="291"/>
      <c r="M1" s="291"/>
      <c r="N1" s="291"/>
    </row>
    <row r="2" spans="1:15" ht="13.5">
      <c r="A2" s="282" t="s">
        <v>31</v>
      </c>
      <c r="B2" s="361">
        <f>'1. key ratios '!B2</f>
        <v>44561</v>
      </c>
      <c r="F2" s="291"/>
      <c r="G2" s="291"/>
      <c r="J2" s="291"/>
      <c r="K2" s="291"/>
      <c r="L2" s="291"/>
      <c r="M2" s="291"/>
      <c r="N2" s="291"/>
    </row>
    <row r="3" spans="1:15">
      <c r="A3" s="283" t="s">
        <v>667</v>
      </c>
      <c r="F3" s="291"/>
      <c r="G3" s="291"/>
      <c r="J3" s="291"/>
      <c r="K3" s="291"/>
      <c r="L3" s="291"/>
      <c r="M3" s="291"/>
      <c r="N3" s="291"/>
    </row>
    <row r="4" spans="1:15">
      <c r="F4" s="291"/>
      <c r="G4" s="291"/>
      <c r="J4" s="291"/>
      <c r="K4" s="291"/>
      <c r="L4" s="291"/>
      <c r="M4" s="291"/>
      <c r="N4" s="291"/>
    </row>
    <row r="5" spans="1:15" ht="46.5" customHeight="1">
      <c r="A5" s="778" t="s">
        <v>693</v>
      </c>
      <c r="B5" s="779"/>
      <c r="C5" s="823" t="s">
        <v>668</v>
      </c>
      <c r="D5" s="824"/>
      <c r="E5" s="824"/>
      <c r="F5" s="824"/>
      <c r="G5" s="824"/>
      <c r="H5" s="825"/>
      <c r="I5" s="823" t="s">
        <v>669</v>
      </c>
      <c r="J5" s="826"/>
      <c r="K5" s="826"/>
      <c r="L5" s="826"/>
      <c r="M5" s="826"/>
      <c r="N5" s="827"/>
      <c r="O5" s="828" t="s">
        <v>670</v>
      </c>
    </row>
    <row r="6" spans="1:15" ht="75" customHeight="1">
      <c r="A6" s="782"/>
      <c r="B6" s="783"/>
      <c r="C6" s="310"/>
      <c r="D6" s="311" t="s">
        <v>671</v>
      </c>
      <c r="E6" s="311" t="s">
        <v>672</v>
      </c>
      <c r="F6" s="311" t="s">
        <v>673</v>
      </c>
      <c r="G6" s="311" t="s">
        <v>674</v>
      </c>
      <c r="H6" s="311" t="s">
        <v>675</v>
      </c>
      <c r="I6" s="316"/>
      <c r="J6" s="311" t="s">
        <v>671</v>
      </c>
      <c r="K6" s="311" t="s">
        <v>672</v>
      </c>
      <c r="L6" s="311" t="s">
        <v>673</v>
      </c>
      <c r="M6" s="311" t="s">
        <v>674</v>
      </c>
      <c r="N6" s="311" t="s">
        <v>675</v>
      </c>
      <c r="O6" s="829"/>
    </row>
    <row r="7" spans="1:15">
      <c r="A7" s="287">
        <v>1</v>
      </c>
      <c r="B7" s="292" t="s">
        <v>696</v>
      </c>
      <c r="C7" s="396">
        <v>603412378.30258596</v>
      </c>
      <c r="D7" s="392">
        <v>571164373.20628321</v>
      </c>
      <c r="E7" s="392">
        <v>5531393.0700000003</v>
      </c>
      <c r="F7" s="392">
        <v>3329271.6963039995</v>
      </c>
      <c r="G7" s="392">
        <v>2970300.5199999996</v>
      </c>
      <c r="H7" s="392">
        <v>20417039.810000006</v>
      </c>
      <c r="I7" s="392">
        <v>34872282.912216492</v>
      </c>
      <c r="J7" s="392">
        <v>11418172.026325312</v>
      </c>
      <c r="K7" s="392">
        <v>553139.30699999991</v>
      </c>
      <c r="L7" s="392">
        <v>998781.50889119995</v>
      </c>
      <c r="M7" s="392">
        <v>1485150.2599999998</v>
      </c>
      <c r="N7" s="392">
        <v>20417039.810000006</v>
      </c>
      <c r="O7" s="392"/>
    </row>
    <row r="8" spans="1:15">
      <c r="A8" s="287">
        <v>2</v>
      </c>
      <c r="B8" s="292" t="s">
        <v>566</v>
      </c>
      <c r="C8" s="396">
        <v>51691308.723279998</v>
      </c>
      <c r="D8" s="392">
        <v>51691308.723279998</v>
      </c>
      <c r="E8" s="392">
        <v>0</v>
      </c>
      <c r="F8" s="397">
        <v>0</v>
      </c>
      <c r="G8" s="397">
        <v>0</v>
      </c>
      <c r="H8" s="392">
        <v>0</v>
      </c>
      <c r="I8" s="392">
        <v>1033826.1744655999</v>
      </c>
      <c r="J8" s="397">
        <v>1033826.1744655999</v>
      </c>
      <c r="K8" s="397">
        <v>0</v>
      </c>
      <c r="L8" s="397">
        <v>0</v>
      </c>
      <c r="M8" s="397">
        <v>0</v>
      </c>
      <c r="N8" s="397">
        <v>0</v>
      </c>
      <c r="O8" s="392"/>
    </row>
    <row r="9" spans="1:15">
      <c r="A9" s="287">
        <v>3</v>
      </c>
      <c r="B9" s="292" t="s">
        <v>567</v>
      </c>
      <c r="C9" s="396">
        <v>64780971.910063989</v>
      </c>
      <c r="D9" s="392">
        <v>64780971.910063989</v>
      </c>
      <c r="E9" s="392">
        <v>0</v>
      </c>
      <c r="F9" s="398">
        <v>0</v>
      </c>
      <c r="G9" s="398">
        <v>0</v>
      </c>
      <c r="H9" s="392">
        <v>0</v>
      </c>
      <c r="I9" s="392">
        <v>1295619.4382012791</v>
      </c>
      <c r="J9" s="398">
        <v>1295619.4382012791</v>
      </c>
      <c r="K9" s="398">
        <v>0</v>
      </c>
      <c r="L9" s="398">
        <v>0</v>
      </c>
      <c r="M9" s="398">
        <v>0</v>
      </c>
      <c r="N9" s="398">
        <v>0</v>
      </c>
      <c r="O9" s="392"/>
    </row>
    <row r="10" spans="1:15">
      <c r="A10" s="287">
        <v>4</v>
      </c>
      <c r="B10" s="292" t="s">
        <v>697</v>
      </c>
      <c r="C10" s="396">
        <v>51615741.396495998</v>
      </c>
      <c r="D10" s="392">
        <v>35594090.179343998</v>
      </c>
      <c r="E10" s="392">
        <v>12712745.604863999</v>
      </c>
      <c r="F10" s="398">
        <v>3283908.6522880001</v>
      </c>
      <c r="G10" s="398">
        <v>24996.959999999999</v>
      </c>
      <c r="H10" s="392">
        <v>0</v>
      </c>
      <c r="I10" s="392">
        <v>2980827.4397596796</v>
      </c>
      <c r="J10" s="398">
        <v>711881.80358688033</v>
      </c>
      <c r="K10" s="398">
        <v>1271274.5604864</v>
      </c>
      <c r="L10" s="398">
        <v>985172.59568639996</v>
      </c>
      <c r="M10" s="398">
        <v>12498.48</v>
      </c>
      <c r="N10" s="398">
        <v>0</v>
      </c>
      <c r="O10" s="392"/>
    </row>
    <row r="11" spans="1:15">
      <c r="A11" s="287">
        <v>5</v>
      </c>
      <c r="B11" s="292" t="s">
        <v>568</v>
      </c>
      <c r="C11" s="396">
        <v>63608185.589728013</v>
      </c>
      <c r="D11" s="392">
        <v>28085774.634607989</v>
      </c>
      <c r="E11" s="392">
        <v>31821057.475648001</v>
      </c>
      <c r="F11" s="398">
        <v>3611991.5394719997</v>
      </c>
      <c r="G11" s="398">
        <v>42969.91</v>
      </c>
      <c r="H11" s="392">
        <v>46392.03</v>
      </c>
      <c r="I11" s="392">
        <v>4895295.6870985618</v>
      </c>
      <c r="J11" s="398">
        <v>561715.49269215995</v>
      </c>
      <c r="K11" s="398">
        <v>3182105.7475648001</v>
      </c>
      <c r="L11" s="398">
        <v>1083597.4618415998</v>
      </c>
      <c r="M11" s="398">
        <v>21484.955000000002</v>
      </c>
      <c r="N11" s="398">
        <v>46392.03</v>
      </c>
      <c r="O11" s="392"/>
    </row>
    <row r="12" spans="1:15">
      <c r="A12" s="287">
        <v>6</v>
      </c>
      <c r="B12" s="292" t="s">
        <v>569</v>
      </c>
      <c r="C12" s="396">
        <v>324435.65607999999</v>
      </c>
      <c r="D12" s="392">
        <v>314007.10608</v>
      </c>
      <c r="E12" s="392">
        <v>0</v>
      </c>
      <c r="F12" s="398">
        <v>0</v>
      </c>
      <c r="G12" s="398">
        <v>0</v>
      </c>
      <c r="H12" s="392">
        <v>10428.549999999999</v>
      </c>
      <c r="I12" s="392">
        <v>16708.692121600001</v>
      </c>
      <c r="J12" s="398">
        <v>6280.1421215999999</v>
      </c>
      <c r="K12" s="398">
        <v>0</v>
      </c>
      <c r="L12" s="398">
        <v>0</v>
      </c>
      <c r="M12" s="398">
        <v>0</v>
      </c>
      <c r="N12" s="398">
        <v>10428.549999999999</v>
      </c>
      <c r="O12" s="392"/>
    </row>
    <row r="13" spans="1:15">
      <c r="A13" s="287">
        <v>7</v>
      </c>
      <c r="B13" s="292" t="s">
        <v>570</v>
      </c>
      <c r="C13" s="396">
        <v>5284843.8590720017</v>
      </c>
      <c r="D13" s="392">
        <v>4946554.6290720003</v>
      </c>
      <c r="E13" s="392">
        <v>209284.66</v>
      </c>
      <c r="F13" s="398">
        <v>78570.210000000006</v>
      </c>
      <c r="G13" s="398">
        <v>40181.39</v>
      </c>
      <c r="H13" s="392">
        <v>10252.970000000001</v>
      </c>
      <c r="I13" s="392">
        <v>173774.28658143996</v>
      </c>
      <c r="J13" s="398">
        <v>98931.092581439996</v>
      </c>
      <c r="K13" s="398">
        <v>20928.466</v>
      </c>
      <c r="L13" s="398">
        <v>23571.062999999998</v>
      </c>
      <c r="M13" s="398">
        <v>20090.695</v>
      </c>
      <c r="N13" s="398">
        <v>10252.970000000001</v>
      </c>
      <c r="O13" s="392"/>
    </row>
    <row r="14" spans="1:15">
      <c r="A14" s="287">
        <v>8</v>
      </c>
      <c r="B14" s="292" t="s">
        <v>571</v>
      </c>
      <c r="C14" s="396">
        <v>1399868.1083839999</v>
      </c>
      <c r="D14" s="392">
        <v>1183920.6183839997</v>
      </c>
      <c r="E14" s="392">
        <v>168527.14</v>
      </c>
      <c r="F14" s="398">
        <v>0</v>
      </c>
      <c r="G14" s="398">
        <v>8032.61</v>
      </c>
      <c r="H14" s="392">
        <v>39387.74</v>
      </c>
      <c r="I14" s="392">
        <v>83935.171367679999</v>
      </c>
      <c r="J14" s="398">
        <v>23678.412367680005</v>
      </c>
      <c r="K14" s="398">
        <v>16852.714</v>
      </c>
      <c r="L14" s="398">
        <v>0</v>
      </c>
      <c r="M14" s="398">
        <v>4016.3049999999998</v>
      </c>
      <c r="N14" s="398">
        <v>39387.74</v>
      </c>
      <c r="O14" s="392"/>
    </row>
    <row r="15" spans="1:15">
      <c r="A15" s="287">
        <v>9</v>
      </c>
      <c r="B15" s="292" t="s">
        <v>572</v>
      </c>
      <c r="C15" s="396">
        <v>3658237.2899999996</v>
      </c>
      <c r="D15" s="392">
        <v>3535570.6399999997</v>
      </c>
      <c r="E15" s="392">
        <v>30841.03</v>
      </c>
      <c r="F15" s="398">
        <v>0</v>
      </c>
      <c r="G15" s="398">
        <v>4001.94</v>
      </c>
      <c r="H15" s="392">
        <v>87823.679999999993</v>
      </c>
      <c r="I15" s="392">
        <v>163620.16579999999</v>
      </c>
      <c r="J15" s="398">
        <v>70711.412800000006</v>
      </c>
      <c r="K15" s="398">
        <v>3084.1030000000001</v>
      </c>
      <c r="L15" s="398">
        <v>0</v>
      </c>
      <c r="M15" s="398">
        <v>2000.97</v>
      </c>
      <c r="N15" s="398">
        <v>87823.679999999993</v>
      </c>
      <c r="O15" s="392"/>
    </row>
    <row r="16" spans="1:15">
      <c r="A16" s="287">
        <v>10</v>
      </c>
      <c r="B16" s="292" t="s">
        <v>573</v>
      </c>
      <c r="C16" s="396">
        <v>786440.28856000002</v>
      </c>
      <c r="D16" s="392">
        <v>774451.74855999998</v>
      </c>
      <c r="E16" s="392">
        <v>0</v>
      </c>
      <c r="F16" s="398">
        <v>0</v>
      </c>
      <c r="G16" s="398">
        <v>0</v>
      </c>
      <c r="H16" s="392">
        <v>11988.539999999999</v>
      </c>
      <c r="I16" s="392">
        <v>27477.574971200003</v>
      </c>
      <c r="J16" s="398">
        <v>15489.034971200001</v>
      </c>
      <c r="K16" s="398">
        <v>0</v>
      </c>
      <c r="L16" s="398">
        <v>0</v>
      </c>
      <c r="M16" s="398">
        <v>0</v>
      </c>
      <c r="N16" s="398">
        <v>11988.539999999999</v>
      </c>
      <c r="O16" s="392"/>
    </row>
    <row r="17" spans="1:15">
      <c r="A17" s="287">
        <v>11</v>
      </c>
      <c r="B17" s="292" t="s">
        <v>574</v>
      </c>
      <c r="C17" s="396">
        <v>445191.07999999996</v>
      </c>
      <c r="D17" s="392">
        <v>396087.01</v>
      </c>
      <c r="E17" s="392">
        <v>12169.95</v>
      </c>
      <c r="F17" s="398">
        <v>19439.650000000001</v>
      </c>
      <c r="G17" s="398">
        <v>0</v>
      </c>
      <c r="H17" s="392">
        <v>17494.47</v>
      </c>
      <c r="I17" s="392">
        <v>32465.100200000004</v>
      </c>
      <c r="J17" s="398">
        <v>7921.7402000000002</v>
      </c>
      <c r="K17" s="398">
        <v>1216.9950000000001</v>
      </c>
      <c r="L17" s="398">
        <v>5831.8950000000004</v>
      </c>
      <c r="M17" s="398">
        <v>0</v>
      </c>
      <c r="N17" s="398">
        <v>17494.47</v>
      </c>
      <c r="O17" s="392"/>
    </row>
    <row r="18" spans="1:15">
      <c r="A18" s="287">
        <v>12</v>
      </c>
      <c r="B18" s="292" t="s">
        <v>575</v>
      </c>
      <c r="C18" s="396">
        <v>104667112.84108794</v>
      </c>
      <c r="D18" s="392">
        <v>94760617.008687988</v>
      </c>
      <c r="E18" s="392">
        <v>2623541.7555359998</v>
      </c>
      <c r="F18" s="398">
        <v>3564926.8238880001</v>
      </c>
      <c r="G18" s="398">
        <v>856022.25297599996</v>
      </c>
      <c r="H18" s="392">
        <v>2862004.9999999991</v>
      </c>
      <c r="I18" s="392">
        <v>6517060.6893817708</v>
      </c>
      <c r="J18" s="398">
        <v>1895212.34017376</v>
      </c>
      <c r="K18" s="398">
        <v>262354.17555359995</v>
      </c>
      <c r="L18" s="398">
        <v>1069478.0471663999</v>
      </c>
      <c r="M18" s="398">
        <v>428011.12648799998</v>
      </c>
      <c r="N18" s="398">
        <v>2862004.9999999991</v>
      </c>
      <c r="O18" s="392"/>
    </row>
    <row r="19" spans="1:15">
      <c r="A19" s="287">
        <v>13</v>
      </c>
      <c r="B19" s="292" t="s">
        <v>576</v>
      </c>
      <c r="C19" s="396">
        <v>51711482.688624009</v>
      </c>
      <c r="D19" s="392">
        <v>50603567.25699199</v>
      </c>
      <c r="E19" s="392">
        <v>50239.5</v>
      </c>
      <c r="F19" s="398">
        <v>752083.72163200006</v>
      </c>
      <c r="G19" s="398">
        <v>88495.400000000009</v>
      </c>
      <c r="H19" s="392">
        <v>217096.81000000003</v>
      </c>
      <c r="I19" s="392">
        <v>1504064.9216294407</v>
      </c>
      <c r="J19" s="398">
        <v>1012071.3451398399</v>
      </c>
      <c r="K19" s="398">
        <v>5023.9500000000007</v>
      </c>
      <c r="L19" s="398">
        <v>225625.11648959998</v>
      </c>
      <c r="M19" s="398">
        <v>44247.700000000004</v>
      </c>
      <c r="N19" s="398">
        <v>217096.81000000003</v>
      </c>
      <c r="O19" s="392"/>
    </row>
    <row r="20" spans="1:15">
      <c r="A20" s="287">
        <v>14</v>
      </c>
      <c r="B20" s="292" t="s">
        <v>577</v>
      </c>
      <c r="C20" s="396">
        <v>59620428.508832015</v>
      </c>
      <c r="D20" s="392">
        <v>34957822.392655991</v>
      </c>
      <c r="E20" s="392">
        <v>17366706.484079998</v>
      </c>
      <c r="F20" s="398">
        <v>6240162.1920959996</v>
      </c>
      <c r="G20" s="398">
        <v>988986.2</v>
      </c>
      <c r="H20" s="392">
        <v>66751.240000000005</v>
      </c>
      <c r="I20" s="392">
        <v>4833421.3418899206</v>
      </c>
      <c r="J20" s="398">
        <v>663457.69585312007</v>
      </c>
      <c r="K20" s="398">
        <v>1736670.6484079999</v>
      </c>
      <c r="L20" s="398">
        <v>1872048.6576287998</v>
      </c>
      <c r="M20" s="398">
        <v>494493.1</v>
      </c>
      <c r="N20" s="398">
        <v>66751.240000000005</v>
      </c>
      <c r="O20" s="392"/>
    </row>
    <row r="21" spans="1:15">
      <c r="A21" s="287">
        <v>15</v>
      </c>
      <c r="B21" s="292" t="s">
        <v>578</v>
      </c>
      <c r="C21" s="396">
        <v>9582070.8177440017</v>
      </c>
      <c r="D21" s="392">
        <v>7026424.9856319996</v>
      </c>
      <c r="E21" s="392">
        <v>1240860.6397119998</v>
      </c>
      <c r="F21" s="398">
        <v>977815.91239999991</v>
      </c>
      <c r="G21" s="398">
        <v>195368.03</v>
      </c>
      <c r="H21" s="392">
        <v>141601.25</v>
      </c>
      <c r="I21" s="392">
        <v>797244.60240384005</v>
      </c>
      <c r="J21" s="398">
        <v>140528.49971263998</v>
      </c>
      <c r="K21" s="398">
        <v>124086.0639712</v>
      </c>
      <c r="L21" s="398">
        <v>293344.77372</v>
      </c>
      <c r="M21" s="398">
        <v>97684.014999999999</v>
      </c>
      <c r="N21" s="398">
        <v>141601.25</v>
      </c>
      <c r="O21" s="392"/>
    </row>
    <row r="22" spans="1:15">
      <c r="A22" s="287">
        <v>16</v>
      </c>
      <c r="B22" s="292" t="s">
        <v>579</v>
      </c>
      <c r="C22" s="396">
        <v>27421857.869824</v>
      </c>
      <c r="D22" s="392">
        <v>27421857.869824</v>
      </c>
      <c r="E22" s="392">
        <v>0</v>
      </c>
      <c r="F22" s="398">
        <v>0</v>
      </c>
      <c r="G22" s="398">
        <v>0</v>
      </c>
      <c r="H22" s="392">
        <v>0</v>
      </c>
      <c r="I22" s="392">
        <v>548437.15739647998</v>
      </c>
      <c r="J22" s="398">
        <v>548437.15739647998</v>
      </c>
      <c r="K22" s="398">
        <v>0</v>
      </c>
      <c r="L22" s="398">
        <v>0</v>
      </c>
      <c r="M22" s="398">
        <v>0</v>
      </c>
      <c r="N22" s="398">
        <v>0</v>
      </c>
      <c r="O22" s="392"/>
    </row>
    <row r="23" spans="1:15">
      <c r="A23" s="287">
        <v>17</v>
      </c>
      <c r="B23" s="292" t="s">
        <v>700</v>
      </c>
      <c r="C23" s="396">
        <v>3775698.6259039994</v>
      </c>
      <c r="D23" s="392">
        <v>3775698.6259039994</v>
      </c>
      <c r="E23" s="392">
        <v>0</v>
      </c>
      <c r="F23" s="398">
        <v>0</v>
      </c>
      <c r="G23" s="398">
        <v>0</v>
      </c>
      <c r="H23" s="392">
        <v>0</v>
      </c>
      <c r="I23" s="392">
        <v>75513.972518080016</v>
      </c>
      <c r="J23" s="398">
        <v>75513.972518080016</v>
      </c>
      <c r="K23" s="398">
        <v>0</v>
      </c>
      <c r="L23" s="398">
        <v>0</v>
      </c>
      <c r="M23" s="398">
        <v>0</v>
      </c>
      <c r="N23" s="398">
        <v>0</v>
      </c>
      <c r="O23" s="392"/>
    </row>
    <row r="24" spans="1:15">
      <c r="A24" s="287">
        <v>18</v>
      </c>
      <c r="B24" s="292" t="s">
        <v>580</v>
      </c>
      <c r="C24" s="396">
        <v>20186765.663040001</v>
      </c>
      <c r="D24" s="392">
        <v>20186765.663040001</v>
      </c>
      <c r="E24" s="392">
        <v>0</v>
      </c>
      <c r="F24" s="398">
        <v>0</v>
      </c>
      <c r="G24" s="398">
        <v>0</v>
      </c>
      <c r="H24" s="392">
        <v>0</v>
      </c>
      <c r="I24" s="392">
        <v>403735.31326079997</v>
      </c>
      <c r="J24" s="398">
        <v>403735.31326079997</v>
      </c>
      <c r="K24" s="398">
        <v>0</v>
      </c>
      <c r="L24" s="398">
        <v>0</v>
      </c>
      <c r="M24" s="398">
        <v>0</v>
      </c>
      <c r="N24" s="398">
        <v>0</v>
      </c>
      <c r="O24" s="392"/>
    </row>
    <row r="25" spans="1:15">
      <c r="A25" s="287">
        <v>19</v>
      </c>
      <c r="B25" s="292" t="s">
        <v>581</v>
      </c>
      <c r="C25" s="396">
        <v>614000.25011200004</v>
      </c>
      <c r="D25" s="392">
        <v>266451.16800000001</v>
      </c>
      <c r="E25" s="392">
        <v>0</v>
      </c>
      <c r="F25" s="398">
        <v>0</v>
      </c>
      <c r="G25" s="398">
        <v>0</v>
      </c>
      <c r="H25" s="392">
        <v>347549.08211200003</v>
      </c>
      <c r="I25" s="392">
        <v>352878.10547200002</v>
      </c>
      <c r="J25" s="398">
        <v>5329.0233599999992</v>
      </c>
      <c r="K25" s="398">
        <v>0</v>
      </c>
      <c r="L25" s="398">
        <v>0</v>
      </c>
      <c r="M25" s="398">
        <v>0</v>
      </c>
      <c r="N25" s="398">
        <v>347549.08211200003</v>
      </c>
      <c r="O25" s="392"/>
    </row>
    <row r="26" spans="1:15">
      <c r="A26" s="287">
        <v>20</v>
      </c>
      <c r="B26" s="292" t="s">
        <v>699</v>
      </c>
      <c r="C26" s="396">
        <v>36266503.126992002</v>
      </c>
      <c r="D26" s="392">
        <v>18689627.950992003</v>
      </c>
      <c r="E26" s="392">
        <v>0</v>
      </c>
      <c r="F26" s="398">
        <v>17576875.176000003</v>
      </c>
      <c r="G26" s="398">
        <v>0</v>
      </c>
      <c r="H26" s="392">
        <v>0</v>
      </c>
      <c r="I26" s="392">
        <v>5646849.9064198416</v>
      </c>
      <c r="J26" s="398">
        <v>373787.35361984</v>
      </c>
      <c r="K26" s="398">
        <v>0</v>
      </c>
      <c r="L26" s="398">
        <v>5273062.5528000006</v>
      </c>
      <c r="M26" s="398">
        <v>0</v>
      </c>
      <c r="N26" s="398">
        <v>0</v>
      </c>
      <c r="O26" s="392"/>
    </row>
    <row r="27" spans="1:15">
      <c r="A27" s="287">
        <v>21</v>
      </c>
      <c r="B27" s="292" t="s">
        <v>582</v>
      </c>
      <c r="C27" s="396">
        <v>9238020.3000000007</v>
      </c>
      <c r="D27" s="392">
        <v>9218733.4900000002</v>
      </c>
      <c r="E27" s="392">
        <v>0</v>
      </c>
      <c r="F27" s="398">
        <v>19286.810000000001</v>
      </c>
      <c r="G27" s="398">
        <v>0</v>
      </c>
      <c r="H27" s="392">
        <v>0</v>
      </c>
      <c r="I27" s="392">
        <v>190160.71280000001</v>
      </c>
      <c r="J27" s="398">
        <v>184374.6698</v>
      </c>
      <c r="K27" s="398">
        <v>0</v>
      </c>
      <c r="L27" s="398">
        <v>5786.0429999999997</v>
      </c>
      <c r="M27" s="398">
        <v>0</v>
      </c>
      <c r="N27" s="398">
        <v>0</v>
      </c>
      <c r="O27" s="392"/>
    </row>
    <row r="28" spans="1:15">
      <c r="A28" s="287">
        <v>22</v>
      </c>
      <c r="B28" s="292" t="s">
        <v>583</v>
      </c>
      <c r="C28" s="396">
        <v>1850142.808336</v>
      </c>
      <c r="D28" s="392">
        <v>1850142.808336</v>
      </c>
      <c r="E28" s="392">
        <v>0</v>
      </c>
      <c r="F28" s="398">
        <v>0</v>
      </c>
      <c r="G28" s="398">
        <v>0</v>
      </c>
      <c r="H28" s="392">
        <v>0</v>
      </c>
      <c r="I28" s="392">
        <v>37002.856166720005</v>
      </c>
      <c r="J28" s="398">
        <v>37002.856166720005</v>
      </c>
      <c r="K28" s="398">
        <v>0</v>
      </c>
      <c r="L28" s="398">
        <v>0</v>
      </c>
      <c r="M28" s="398">
        <v>0</v>
      </c>
      <c r="N28" s="398">
        <v>0</v>
      </c>
      <c r="O28" s="392"/>
    </row>
    <row r="29" spans="1:15">
      <c r="A29" s="287">
        <v>23</v>
      </c>
      <c r="B29" s="292" t="s">
        <v>584</v>
      </c>
      <c r="C29" s="396">
        <v>76499390.06372796</v>
      </c>
      <c r="D29" s="392">
        <v>57740199.439088032</v>
      </c>
      <c r="E29" s="392">
        <v>9120506.5873920005</v>
      </c>
      <c r="F29" s="398">
        <v>5284428.8494879985</v>
      </c>
      <c r="G29" s="398">
        <v>1493047.4977599999</v>
      </c>
      <c r="H29" s="392">
        <v>2861207.689999999</v>
      </c>
      <c r="I29" s="392">
        <v>7259914.7412473587</v>
      </c>
      <c r="J29" s="398">
        <v>1154803.9887817602</v>
      </c>
      <c r="K29" s="398">
        <v>912050.65873920021</v>
      </c>
      <c r="L29" s="398">
        <v>1585328.6548463998</v>
      </c>
      <c r="M29" s="398">
        <v>746523.74887999997</v>
      </c>
      <c r="N29" s="398">
        <v>2861207.689999999</v>
      </c>
      <c r="O29" s="392"/>
    </row>
    <row r="30" spans="1:15">
      <c r="A30" s="287">
        <v>24</v>
      </c>
      <c r="B30" s="292" t="s">
        <v>698</v>
      </c>
      <c r="C30" s="396">
        <v>222044167.75680339</v>
      </c>
      <c r="D30" s="392">
        <v>204273579.97726732</v>
      </c>
      <c r="E30" s="392">
        <v>5883243.6774559971</v>
      </c>
      <c r="F30" s="398">
        <v>2098805.0400000005</v>
      </c>
      <c r="G30" s="398">
        <v>2937191.332080001</v>
      </c>
      <c r="H30" s="392">
        <v>6851347.7299999986</v>
      </c>
      <c r="I30" s="392">
        <v>13485329.85533095</v>
      </c>
      <c r="J30" s="398">
        <v>3947420.5795453447</v>
      </c>
      <c r="K30" s="398">
        <v>588324.36774559983</v>
      </c>
      <c r="L30" s="398">
        <v>629641.51199999987</v>
      </c>
      <c r="M30" s="398">
        <v>1468595.6660400005</v>
      </c>
      <c r="N30" s="398">
        <v>6851347.7299999986</v>
      </c>
      <c r="O30" s="392"/>
    </row>
    <row r="31" spans="1:15">
      <c r="A31" s="287">
        <v>25</v>
      </c>
      <c r="B31" s="292" t="s">
        <v>585</v>
      </c>
      <c r="C31" s="396">
        <v>6670285.8251694078</v>
      </c>
      <c r="D31" s="392">
        <v>6113618.5451694112</v>
      </c>
      <c r="E31" s="392">
        <v>10414.469999999999</v>
      </c>
      <c r="F31" s="398">
        <v>72428.459999999992</v>
      </c>
      <c r="G31" s="398">
        <v>21539.67</v>
      </c>
      <c r="H31" s="392">
        <v>452284.68000000011</v>
      </c>
      <c r="I31" s="392">
        <v>608096.87090338836</v>
      </c>
      <c r="J31" s="398">
        <v>122272.3709033882</v>
      </c>
      <c r="K31" s="398">
        <v>1041.4469999999999</v>
      </c>
      <c r="L31" s="398">
        <v>21728.538</v>
      </c>
      <c r="M31" s="398">
        <v>10769.834999999999</v>
      </c>
      <c r="N31" s="398">
        <v>452284.68000000011</v>
      </c>
      <c r="O31" s="392"/>
    </row>
    <row r="32" spans="1:15">
      <c r="A32" s="287">
        <v>26</v>
      </c>
      <c r="B32" s="292" t="s">
        <v>695</v>
      </c>
      <c r="C32" s="396">
        <v>497845336.65358019</v>
      </c>
      <c r="D32" s="392">
        <v>423308558.524382</v>
      </c>
      <c r="E32" s="392">
        <v>21229126.898560021</v>
      </c>
      <c r="F32" s="398">
        <v>11732122.743904009</v>
      </c>
      <c r="G32" s="398">
        <v>6257028.0100000119</v>
      </c>
      <c r="H32" s="392">
        <v>35318500.476728976</v>
      </c>
      <c r="I32" s="392">
        <v>52498518.605398975</v>
      </c>
      <c r="J32" s="398">
        <v>8408954.6106443349</v>
      </c>
      <c r="K32" s="398">
        <v>2122912.6898560002</v>
      </c>
      <c r="L32" s="398">
        <v>3519636.8231712063</v>
      </c>
      <c r="M32" s="398">
        <v>3128514.0050000059</v>
      </c>
      <c r="N32" s="398">
        <v>35318500.476728976</v>
      </c>
      <c r="O32" s="392"/>
    </row>
    <row r="33" spans="1:15">
      <c r="A33" s="287">
        <v>27</v>
      </c>
      <c r="B33" s="312" t="s">
        <v>108</v>
      </c>
      <c r="C33" s="399">
        <f>SUM(C7:C32)</f>
        <v>1975000866.0040267</v>
      </c>
      <c r="D33" s="399">
        <f t="shared" ref="D33:O33" si="0">SUM(D7:D32)</f>
        <v>1722660776.1116457</v>
      </c>
      <c r="E33" s="399">
        <f t="shared" si="0"/>
        <v>108010658.94324802</v>
      </c>
      <c r="F33" s="399">
        <f t="shared" si="0"/>
        <v>58642117.477472015</v>
      </c>
      <c r="G33" s="399">
        <f t="shared" si="0"/>
        <v>15928161.722816013</v>
      </c>
      <c r="H33" s="399">
        <f t="shared" si="0"/>
        <v>69759151.748840973</v>
      </c>
      <c r="I33" s="399">
        <f t="shared" si="0"/>
        <v>140334062.29500309</v>
      </c>
      <c r="J33" s="399">
        <f t="shared" si="0"/>
        <v>34217128.547189251</v>
      </c>
      <c r="K33" s="399">
        <f t="shared" si="0"/>
        <v>10801065.894324802</v>
      </c>
      <c r="L33" s="399">
        <f t="shared" si="0"/>
        <v>17592635.243241608</v>
      </c>
      <c r="M33" s="399">
        <f t="shared" si="0"/>
        <v>7964080.8614080064</v>
      </c>
      <c r="N33" s="399">
        <f t="shared" si="0"/>
        <v>69759151.748840973</v>
      </c>
      <c r="O33" s="399">
        <f t="shared" si="0"/>
        <v>0</v>
      </c>
    </row>
    <row r="34" spans="1:15">
      <c r="A34" s="294"/>
      <c r="B34" s="294"/>
      <c r="C34" s="294"/>
      <c r="D34" s="294"/>
      <c r="E34" s="294"/>
      <c r="H34" s="294"/>
      <c r="I34" s="294"/>
      <c r="O34" s="294"/>
    </row>
    <row r="35" spans="1:15">
      <c r="A35" s="294"/>
      <c r="B35" s="327"/>
      <c r="C35" s="327"/>
      <c r="D35" s="294"/>
      <c r="E35" s="294"/>
      <c r="H35" s="294"/>
      <c r="I35" s="294"/>
      <c r="O35" s="294"/>
    </row>
    <row r="36" spans="1:15">
      <c r="A36" s="294"/>
      <c r="B36" s="294"/>
      <c r="C36" s="294"/>
      <c r="D36" s="294"/>
      <c r="E36" s="294"/>
      <c r="H36" s="294"/>
      <c r="I36" s="294"/>
      <c r="O36" s="294"/>
    </row>
    <row r="37" spans="1:15">
      <c r="A37" s="294"/>
      <c r="B37" s="294"/>
      <c r="C37" s="294"/>
      <c r="D37" s="294"/>
      <c r="E37" s="294"/>
      <c r="H37" s="294"/>
      <c r="I37" s="294"/>
      <c r="O37" s="294"/>
    </row>
    <row r="38" spans="1:15">
      <c r="A38" s="294"/>
      <c r="B38" s="294"/>
      <c r="C38" s="294"/>
      <c r="D38" s="294"/>
      <c r="E38" s="294"/>
      <c r="H38" s="294"/>
      <c r="I38" s="294"/>
      <c r="O38" s="294"/>
    </row>
    <row r="39" spans="1:15">
      <c r="A39" s="294"/>
      <c r="B39" s="294"/>
      <c r="C39" s="294"/>
      <c r="D39" s="294"/>
      <c r="E39" s="294"/>
      <c r="H39" s="294"/>
      <c r="I39" s="294"/>
      <c r="O39" s="294"/>
    </row>
    <row r="40" spans="1:15">
      <c r="A40" s="294"/>
      <c r="B40" s="294"/>
      <c r="C40" s="294"/>
      <c r="D40" s="294"/>
      <c r="E40" s="294"/>
      <c r="H40" s="294"/>
      <c r="I40" s="294"/>
      <c r="O40" s="294"/>
    </row>
    <row r="41" spans="1:15">
      <c r="A41" s="328"/>
      <c r="B41" s="328"/>
      <c r="C41" s="328"/>
      <c r="D41" s="294"/>
      <c r="E41" s="294"/>
      <c r="H41" s="294"/>
      <c r="I41" s="294"/>
      <c r="O41" s="294"/>
    </row>
    <row r="42" spans="1:15">
      <c r="A42" s="328"/>
      <c r="B42" s="328"/>
      <c r="C42" s="328"/>
      <c r="D42" s="294"/>
      <c r="E42" s="294"/>
      <c r="H42" s="294"/>
      <c r="I42" s="294"/>
      <c r="O42" s="294"/>
    </row>
    <row r="43" spans="1:15">
      <c r="A43" s="294"/>
      <c r="B43" s="294"/>
      <c r="C43" s="294"/>
      <c r="D43" s="294"/>
      <c r="E43" s="294"/>
      <c r="H43" s="294"/>
      <c r="I43" s="294"/>
      <c r="O43" s="294"/>
    </row>
    <row r="44" spans="1:15">
      <c r="A44" s="294"/>
      <c r="B44" s="294"/>
      <c r="C44" s="294"/>
      <c r="D44" s="294"/>
      <c r="E44" s="294"/>
      <c r="H44" s="294"/>
      <c r="I44" s="294"/>
      <c r="O44" s="294"/>
    </row>
    <row r="45" spans="1:15">
      <c r="A45" s="294"/>
      <c r="B45" s="294"/>
      <c r="C45" s="294"/>
      <c r="D45" s="294"/>
      <c r="E45" s="294"/>
      <c r="H45" s="294"/>
      <c r="I45" s="294"/>
      <c r="O45" s="294"/>
    </row>
    <row r="46" spans="1:15">
      <c r="A46" s="294"/>
      <c r="B46" s="294"/>
      <c r="C46" s="294"/>
      <c r="D46" s="294"/>
      <c r="E46" s="294"/>
      <c r="H46" s="294"/>
      <c r="I46" s="294"/>
      <c r="O46" s="29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B1" zoomScale="90" zoomScaleNormal="90" workbookViewId="0">
      <selection activeCell="H24" sqref="H24"/>
    </sheetView>
  </sheetViews>
  <sheetFormatPr defaultColWidth="8.7109375" defaultRowHeight="12"/>
  <cols>
    <col min="1" max="1" width="11.85546875" style="338" bestFit="1" customWidth="1"/>
    <col min="2" max="2" width="80" style="338" customWidth="1"/>
    <col min="3" max="3" width="17.140625" style="338" bestFit="1" customWidth="1"/>
    <col min="4" max="4" width="22.42578125" style="338" bestFit="1" customWidth="1"/>
    <col min="5" max="5" width="22.28515625" style="338" bestFit="1" customWidth="1"/>
    <col min="6" max="6" width="20.140625" style="338" bestFit="1" customWidth="1"/>
    <col min="7" max="7" width="20.85546875" style="338" bestFit="1" customWidth="1"/>
    <col min="8" max="8" width="23.42578125" style="338" bestFit="1" customWidth="1"/>
    <col min="9" max="9" width="22.140625" style="338" customWidth="1"/>
    <col min="10" max="10" width="19.140625" style="338" bestFit="1" customWidth="1"/>
    <col min="11" max="11" width="17.85546875" style="338" bestFit="1" customWidth="1"/>
    <col min="12" max="16384" width="8.7109375" style="338"/>
  </cols>
  <sheetData>
    <row r="1" spans="1:11" s="291" customFormat="1" ht="13.5">
      <c r="A1" s="281" t="s">
        <v>30</v>
      </c>
      <c r="B1" s="3" t="str">
        <f>'Info '!C2</f>
        <v>JSC "Liberty Bank"</v>
      </c>
    </row>
    <row r="2" spans="1:11" s="291" customFormat="1" ht="13.5">
      <c r="A2" s="282" t="s">
        <v>31</v>
      </c>
      <c r="B2" s="361">
        <f>'1. key ratios '!B2</f>
        <v>44561</v>
      </c>
    </row>
    <row r="3" spans="1:11" s="291" customFormat="1" ht="12.75">
      <c r="A3" s="283" t="s">
        <v>676</v>
      </c>
    </row>
    <row r="4" spans="1:11">
      <c r="C4" s="339" t="s">
        <v>0</v>
      </c>
      <c r="D4" s="339" t="s">
        <v>1</v>
      </c>
      <c r="E4" s="339" t="s">
        <v>2</v>
      </c>
      <c r="F4" s="339" t="s">
        <v>3</v>
      </c>
      <c r="G4" s="339" t="s">
        <v>4</v>
      </c>
      <c r="H4" s="339" t="s">
        <v>5</v>
      </c>
      <c r="I4" s="339" t="s">
        <v>8</v>
      </c>
      <c r="J4" s="339" t="s">
        <v>9</v>
      </c>
      <c r="K4" s="339" t="s">
        <v>10</v>
      </c>
    </row>
    <row r="5" spans="1:11" ht="105" customHeight="1">
      <c r="A5" s="830" t="s">
        <v>677</v>
      </c>
      <c r="B5" s="831"/>
      <c r="C5" s="315" t="s">
        <v>678</v>
      </c>
      <c r="D5" s="315" t="s">
        <v>679</v>
      </c>
      <c r="E5" s="315" t="s">
        <v>680</v>
      </c>
      <c r="F5" s="340" t="s">
        <v>681</v>
      </c>
      <c r="G5" s="315" t="s">
        <v>682</v>
      </c>
      <c r="H5" s="315" t="s">
        <v>683</v>
      </c>
      <c r="I5" s="315" t="s">
        <v>684</v>
      </c>
      <c r="J5" s="315" t="s">
        <v>685</v>
      </c>
      <c r="K5" s="315" t="s">
        <v>686</v>
      </c>
    </row>
    <row r="6" spans="1:11" ht="12.75">
      <c r="A6" s="287">
        <v>1</v>
      </c>
      <c r="B6" s="287" t="s">
        <v>632</v>
      </c>
      <c r="C6" s="392">
        <v>23878487.836800002</v>
      </c>
      <c r="D6" s="392">
        <v>606759.54399999999</v>
      </c>
      <c r="E6" s="392">
        <v>0</v>
      </c>
      <c r="F6" s="392">
        <v>141362031.572896</v>
      </c>
      <c r="G6" s="392">
        <v>714806519.89123654</v>
      </c>
      <c r="H6" s="392">
        <v>23932840.960000001</v>
      </c>
      <c r="I6" s="392">
        <v>477465462.1649242</v>
      </c>
      <c r="J6" s="392">
        <v>52775401.183696277</v>
      </c>
      <c r="K6" s="392">
        <v>540173362.85047364</v>
      </c>
    </row>
    <row r="7" spans="1:11" ht="12.75">
      <c r="A7" s="287">
        <v>2</v>
      </c>
      <c r="B7" s="287" t="s">
        <v>687</v>
      </c>
      <c r="C7" s="392"/>
      <c r="D7" s="392">
        <v>0</v>
      </c>
      <c r="E7" s="392"/>
      <c r="F7" s="392"/>
      <c r="G7" s="392"/>
      <c r="H7" s="392"/>
      <c r="I7" s="392"/>
      <c r="J7" s="392"/>
      <c r="K7" s="392"/>
    </row>
    <row r="8" spans="1:11" ht="12.75">
      <c r="A8" s="287">
        <v>3</v>
      </c>
      <c r="B8" s="287" t="s">
        <v>640</v>
      </c>
      <c r="C8" s="392">
        <v>8910590.4506400004</v>
      </c>
      <c r="D8" s="392"/>
      <c r="E8" s="392"/>
      <c r="F8" s="392"/>
      <c r="G8" s="392"/>
      <c r="H8" s="392"/>
      <c r="I8" s="392"/>
      <c r="J8" s="392"/>
      <c r="K8" s="392">
        <v>132539799.06736001</v>
      </c>
    </row>
    <row r="9" spans="1:11" ht="12.75">
      <c r="A9" s="287">
        <v>4</v>
      </c>
      <c r="B9" s="313" t="s">
        <v>688</v>
      </c>
      <c r="C9" s="392">
        <v>0</v>
      </c>
      <c r="D9" s="392"/>
      <c r="E9" s="392"/>
      <c r="F9" s="392">
        <v>951761.47436800005</v>
      </c>
      <c r="G9" s="392">
        <v>56583569.855341516</v>
      </c>
      <c r="H9" s="392">
        <v>0</v>
      </c>
      <c r="I9" s="392">
        <v>27873150.240111999</v>
      </c>
      <c r="J9" s="392"/>
      <c r="K9" s="392">
        <v>58920949.379303247</v>
      </c>
    </row>
    <row r="10" spans="1:11" ht="12.75">
      <c r="A10" s="287">
        <v>5</v>
      </c>
      <c r="B10" s="313" t="s">
        <v>689</v>
      </c>
      <c r="C10" s="392"/>
      <c r="D10" s="392"/>
      <c r="E10" s="392"/>
      <c r="F10" s="392"/>
      <c r="G10" s="392"/>
      <c r="H10" s="392"/>
      <c r="I10" s="392"/>
      <c r="J10" s="392"/>
      <c r="K10" s="392"/>
    </row>
    <row r="11" spans="1:11" ht="12.75">
      <c r="A11" s="287">
        <v>6</v>
      </c>
      <c r="B11" s="313" t="s">
        <v>690</v>
      </c>
      <c r="C11" s="392"/>
      <c r="D11" s="392"/>
      <c r="E11" s="392"/>
      <c r="F11" s="392"/>
      <c r="G11" s="392"/>
      <c r="H11" s="392"/>
      <c r="I11" s="392"/>
      <c r="J11" s="392"/>
      <c r="K11" s="39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zoomScaleSheetLayoutView="85" workbookViewId="0">
      <selection activeCell="C29" sqref="C29"/>
    </sheetView>
  </sheetViews>
  <sheetFormatPr defaultRowHeight="15"/>
  <cols>
    <col min="1" max="1" width="10" bestFit="1" customWidth="1"/>
    <col min="2" max="2" width="71.42578125" customWidth="1"/>
    <col min="3" max="3" width="15.7109375" customWidth="1"/>
    <col min="4" max="4" width="15.28515625" customWidth="1"/>
    <col min="5" max="5" width="13.140625" customWidth="1"/>
    <col min="6" max="14" width="12.140625" customWidth="1"/>
    <col min="15" max="15" width="12.42578125" bestFit="1" customWidth="1"/>
    <col min="16" max="16" width="24.28515625" customWidth="1"/>
    <col min="17" max="17" width="24.140625" customWidth="1"/>
    <col min="18" max="19" width="26.42578125" customWidth="1"/>
  </cols>
  <sheetData>
    <row r="1" spans="1:19">
      <c r="A1" s="281" t="s">
        <v>30</v>
      </c>
      <c r="B1" s="3" t="str">
        <f>'Info '!C2</f>
        <v>JSC "Liberty Bank"</v>
      </c>
    </row>
    <row r="2" spans="1:19">
      <c r="A2" s="282" t="s">
        <v>31</v>
      </c>
      <c r="B2" s="361">
        <f>'1. key ratios '!B2</f>
        <v>44561</v>
      </c>
    </row>
    <row r="3" spans="1:19">
      <c r="A3" s="283" t="s">
        <v>716</v>
      </c>
      <c r="B3" s="291"/>
    </row>
    <row r="4" spans="1:19">
      <c r="A4" s="283"/>
      <c r="B4" s="291"/>
    </row>
    <row r="5" spans="1:19" ht="21" customHeight="1">
      <c r="A5" s="834" t="s">
        <v>717</v>
      </c>
      <c r="B5" s="834"/>
      <c r="C5" s="832" t="s">
        <v>736</v>
      </c>
      <c r="D5" s="832"/>
      <c r="E5" s="832"/>
      <c r="F5" s="832"/>
      <c r="G5" s="832"/>
      <c r="H5" s="832"/>
      <c r="I5" s="832" t="s">
        <v>738</v>
      </c>
      <c r="J5" s="832"/>
      <c r="K5" s="832"/>
      <c r="L5" s="832"/>
      <c r="M5" s="832"/>
      <c r="N5" s="833"/>
      <c r="O5" s="835" t="s">
        <v>718</v>
      </c>
      <c r="P5" s="835" t="s">
        <v>732</v>
      </c>
      <c r="Q5" s="835" t="s">
        <v>733</v>
      </c>
      <c r="R5" s="835" t="s">
        <v>737</v>
      </c>
      <c r="S5" s="835" t="s">
        <v>734</v>
      </c>
    </row>
    <row r="6" spans="1:19" ht="30.75" customHeight="1">
      <c r="A6" s="834"/>
      <c r="B6" s="834"/>
      <c r="C6" s="352"/>
      <c r="D6" s="351" t="s">
        <v>671</v>
      </c>
      <c r="E6" s="351" t="s">
        <v>672</v>
      </c>
      <c r="F6" s="351" t="s">
        <v>673</v>
      </c>
      <c r="G6" s="351" t="s">
        <v>674</v>
      </c>
      <c r="H6" s="351" t="s">
        <v>675</v>
      </c>
      <c r="I6" s="352"/>
      <c r="J6" s="351" t="s">
        <v>671</v>
      </c>
      <c r="K6" s="351" t="s">
        <v>672</v>
      </c>
      <c r="L6" s="351" t="s">
        <v>673</v>
      </c>
      <c r="M6" s="351" t="s">
        <v>674</v>
      </c>
      <c r="N6" s="353" t="s">
        <v>675</v>
      </c>
      <c r="O6" s="835"/>
      <c r="P6" s="835"/>
      <c r="Q6" s="835"/>
      <c r="R6" s="835"/>
      <c r="S6" s="835"/>
    </row>
    <row r="7" spans="1:19">
      <c r="A7" s="343">
        <v>1</v>
      </c>
      <c r="B7" s="346" t="s">
        <v>726</v>
      </c>
      <c r="C7" s="392">
        <v>145464.19</v>
      </c>
      <c r="D7" s="392">
        <v>145464.19</v>
      </c>
      <c r="E7" s="392">
        <v>0</v>
      </c>
      <c r="F7" s="392">
        <v>0</v>
      </c>
      <c r="G7" s="392">
        <v>0</v>
      </c>
      <c r="H7" s="392">
        <v>0</v>
      </c>
      <c r="I7" s="392">
        <v>2909.2838000000002</v>
      </c>
      <c r="J7" s="392">
        <v>2909.2838000000002</v>
      </c>
      <c r="K7" s="392">
        <v>0</v>
      </c>
      <c r="L7" s="392">
        <v>0</v>
      </c>
      <c r="M7" s="392">
        <v>0</v>
      </c>
      <c r="N7" s="392">
        <v>0</v>
      </c>
      <c r="O7" s="392">
        <v>5</v>
      </c>
      <c r="P7" s="413">
        <v>0</v>
      </c>
      <c r="Q7" s="413">
        <v>0</v>
      </c>
      <c r="R7" s="413">
        <v>0.1566120053327214</v>
      </c>
      <c r="S7" s="414">
        <v>46.255115911035141</v>
      </c>
    </row>
    <row r="8" spans="1:19">
      <c r="A8" s="343">
        <v>2</v>
      </c>
      <c r="B8" s="347" t="s">
        <v>725</v>
      </c>
      <c r="C8" s="392">
        <v>821173272.20169163</v>
      </c>
      <c r="D8" s="392">
        <v>743407924.2495476</v>
      </c>
      <c r="E8" s="392">
        <v>22186852.218015999</v>
      </c>
      <c r="F8" s="392">
        <v>10383056.335232001</v>
      </c>
      <c r="G8" s="392">
        <v>8382362.9781600004</v>
      </c>
      <c r="H8" s="392">
        <v>36813076.420736</v>
      </c>
      <c r="I8" s="392">
        <v>61143730.332534954</v>
      </c>
      <c r="J8" s="392">
        <v>14805870.300347751</v>
      </c>
      <c r="K8" s="392">
        <v>2218685.2218016</v>
      </c>
      <c r="L8" s="392">
        <v>3114916.9005696001</v>
      </c>
      <c r="M8" s="392">
        <v>4191181.4890800002</v>
      </c>
      <c r="N8" s="392">
        <v>36813076.420736</v>
      </c>
      <c r="O8" s="392">
        <v>466270</v>
      </c>
      <c r="P8" s="413">
        <v>0.2399001926846881</v>
      </c>
      <c r="Q8" s="413">
        <v>0.28777366312906266</v>
      </c>
      <c r="R8" s="413">
        <v>0.24709791834690961</v>
      </c>
      <c r="S8" s="414">
        <v>36.278593020351622</v>
      </c>
    </row>
    <row r="9" spans="1:19">
      <c r="A9" s="343">
        <v>3</v>
      </c>
      <c r="B9" s="347" t="s">
        <v>724</v>
      </c>
      <c r="C9" s="392">
        <v>0</v>
      </c>
      <c r="D9" s="392">
        <v>0</v>
      </c>
      <c r="E9" s="392">
        <v>0</v>
      </c>
      <c r="F9" s="392">
        <v>0</v>
      </c>
      <c r="G9" s="392">
        <v>0</v>
      </c>
      <c r="H9" s="392">
        <v>0</v>
      </c>
      <c r="I9" s="392">
        <v>0</v>
      </c>
      <c r="J9" s="392">
        <v>0</v>
      </c>
      <c r="K9" s="392">
        <v>0</v>
      </c>
      <c r="L9" s="392">
        <v>0</v>
      </c>
      <c r="M9" s="392">
        <v>0</v>
      </c>
      <c r="N9" s="392">
        <v>0</v>
      </c>
      <c r="O9" s="392">
        <v>0</v>
      </c>
      <c r="P9" s="413">
        <v>0</v>
      </c>
      <c r="Q9" s="413">
        <v>0</v>
      </c>
      <c r="R9" s="413">
        <v>0</v>
      </c>
      <c r="S9" s="414">
        <v>0</v>
      </c>
    </row>
    <row r="10" spans="1:19">
      <c r="A10" s="343">
        <v>4</v>
      </c>
      <c r="B10" s="347" t="s">
        <v>723</v>
      </c>
      <c r="C10" s="392">
        <v>16447507.779999999</v>
      </c>
      <c r="D10" s="392">
        <v>1569142.59</v>
      </c>
      <c r="E10" s="392">
        <v>616588.37</v>
      </c>
      <c r="F10" s="392">
        <v>169231.41</v>
      </c>
      <c r="G10" s="392">
        <v>211276.82</v>
      </c>
      <c r="H10" s="392">
        <v>13881268.59</v>
      </c>
      <c r="I10" s="392">
        <v>14130718.1118</v>
      </c>
      <c r="J10" s="392">
        <v>31382.8518</v>
      </c>
      <c r="K10" s="392">
        <v>61658.837</v>
      </c>
      <c r="L10" s="392">
        <v>50769.423000000003</v>
      </c>
      <c r="M10" s="392">
        <v>105638.41</v>
      </c>
      <c r="N10" s="392">
        <v>13881268.59</v>
      </c>
      <c r="O10" s="392">
        <v>23162</v>
      </c>
      <c r="P10" s="413">
        <v>0.23445381705188831</v>
      </c>
      <c r="Q10" s="413">
        <v>0.2612062231391285</v>
      </c>
      <c r="R10" s="413">
        <v>0.51104695995000771</v>
      </c>
      <c r="S10" s="414">
        <v>2.6359007613932</v>
      </c>
    </row>
    <row r="11" spans="1:19">
      <c r="A11" s="343">
        <v>5</v>
      </c>
      <c r="B11" s="347" t="s">
        <v>722</v>
      </c>
      <c r="C11" s="392">
        <v>9981101.7747628</v>
      </c>
      <c r="D11" s="392">
        <v>7174647.7387698004</v>
      </c>
      <c r="E11" s="392">
        <v>303409.46000000002</v>
      </c>
      <c r="F11" s="392">
        <v>83622.33</v>
      </c>
      <c r="G11" s="392">
        <v>71127.58</v>
      </c>
      <c r="H11" s="392">
        <v>2348294.6659929999</v>
      </c>
      <c r="I11" s="392">
        <v>2582735.2453683959</v>
      </c>
      <c r="J11" s="392">
        <v>143449.14437539599</v>
      </c>
      <c r="K11" s="392">
        <v>30340.946</v>
      </c>
      <c r="L11" s="392">
        <v>25086.699000000001</v>
      </c>
      <c r="M11" s="392">
        <v>35563.79</v>
      </c>
      <c r="N11" s="392">
        <v>2348294.6659929999</v>
      </c>
      <c r="O11" s="392">
        <v>80943</v>
      </c>
      <c r="P11" s="413">
        <v>0.1784953426146331</v>
      </c>
      <c r="Q11" s="413">
        <v>0.24226196685193827</v>
      </c>
      <c r="R11" s="413">
        <v>0.17930884961891214</v>
      </c>
      <c r="S11" s="414">
        <v>18.182019417876965</v>
      </c>
    </row>
    <row r="12" spans="1:19">
      <c r="A12" s="343">
        <v>6</v>
      </c>
      <c r="B12" s="347" t="s">
        <v>721</v>
      </c>
      <c r="C12" s="392">
        <v>16303102.62672</v>
      </c>
      <c r="D12" s="392">
        <v>13464066.56672</v>
      </c>
      <c r="E12" s="392">
        <v>463937.86</v>
      </c>
      <c r="F12" s="392">
        <v>164712.73000000001</v>
      </c>
      <c r="G12" s="392">
        <v>228634.38</v>
      </c>
      <c r="H12" s="392">
        <v>1981751.09</v>
      </c>
      <c r="I12" s="392">
        <v>2461157.2137344</v>
      </c>
      <c r="J12" s="392">
        <v>269281.32873439998</v>
      </c>
      <c r="K12" s="392">
        <v>46393.786</v>
      </c>
      <c r="L12" s="392">
        <v>49413.819000000003</v>
      </c>
      <c r="M12" s="392">
        <v>114317.19</v>
      </c>
      <c r="N12" s="392">
        <v>1981751.09</v>
      </c>
      <c r="O12" s="392">
        <v>32138</v>
      </c>
      <c r="P12" s="413">
        <v>6.2011193620367999E-2</v>
      </c>
      <c r="Q12" s="413">
        <v>0.23315226892908095</v>
      </c>
      <c r="R12" s="413">
        <v>0.26715888648463848</v>
      </c>
      <c r="S12" s="414">
        <v>31.675529548675115</v>
      </c>
    </row>
    <row r="13" spans="1:19">
      <c r="A13" s="343">
        <v>7</v>
      </c>
      <c r="B13" s="347" t="s">
        <v>720</v>
      </c>
      <c r="C13" s="392">
        <v>160080373.57591999</v>
      </c>
      <c r="D13" s="392">
        <v>152740339.924128</v>
      </c>
      <c r="E13" s="392">
        <v>2985947.1993439998</v>
      </c>
      <c r="F13" s="392">
        <v>3755815.270608</v>
      </c>
      <c r="G13" s="392">
        <v>172320.38183999999</v>
      </c>
      <c r="H13" s="392">
        <v>425950.8</v>
      </c>
      <c r="I13" s="392">
        <v>4992257.0905193603</v>
      </c>
      <c r="J13" s="392">
        <v>3054806.7984825601</v>
      </c>
      <c r="K13" s="392">
        <v>298594.7199344</v>
      </c>
      <c r="L13" s="392">
        <v>1126744.5811824</v>
      </c>
      <c r="M13" s="392">
        <v>86160.190919999994</v>
      </c>
      <c r="N13" s="392">
        <v>425950.8</v>
      </c>
      <c r="O13" s="392">
        <v>2116</v>
      </c>
      <c r="P13" s="413">
        <v>0.10089090354949544</v>
      </c>
      <c r="Q13" s="413">
        <v>0.11058703863640212</v>
      </c>
      <c r="R13" s="413">
        <v>0.10761154376733956</v>
      </c>
      <c r="S13" s="414">
        <v>129.5605912545978</v>
      </c>
    </row>
    <row r="14" spans="1:19">
      <c r="A14" s="354">
        <v>7.1</v>
      </c>
      <c r="B14" s="348" t="s">
        <v>729</v>
      </c>
      <c r="C14" s="392">
        <v>145394031.87928</v>
      </c>
      <c r="D14" s="392">
        <v>138631583.84958401</v>
      </c>
      <c r="E14" s="392">
        <v>2493785.7572479998</v>
      </c>
      <c r="F14" s="392">
        <v>3740878.8806079999</v>
      </c>
      <c r="G14" s="392">
        <v>172320.38183999999</v>
      </c>
      <c r="H14" s="392">
        <v>355463.01</v>
      </c>
      <c r="I14" s="392">
        <v>4585897.1178188799</v>
      </c>
      <c r="J14" s="392">
        <v>2772631.6769916802</v>
      </c>
      <c r="K14" s="392">
        <v>249378.5757248</v>
      </c>
      <c r="L14" s="392">
        <v>1122263.6641824001</v>
      </c>
      <c r="M14" s="392">
        <v>86160.190919999994</v>
      </c>
      <c r="N14" s="392">
        <v>355463.01</v>
      </c>
      <c r="O14" s="392">
        <v>1832</v>
      </c>
      <c r="P14" s="413">
        <v>0.10122297301114577</v>
      </c>
      <c r="Q14" s="413">
        <v>0.11109720860594936</v>
      </c>
      <c r="R14" s="413">
        <v>0.1072245063611776</v>
      </c>
      <c r="S14" s="414">
        <v>129.3488744553251</v>
      </c>
    </row>
    <row r="15" spans="1:19">
      <c r="A15" s="354">
        <v>7.2</v>
      </c>
      <c r="B15" s="348" t="s">
        <v>731</v>
      </c>
      <c r="C15" s="392">
        <v>3478451.2509599999</v>
      </c>
      <c r="D15" s="392">
        <v>3468611.39096</v>
      </c>
      <c r="E15" s="392">
        <v>9839.86</v>
      </c>
      <c r="F15" s="392">
        <v>0</v>
      </c>
      <c r="G15" s="392">
        <v>0</v>
      </c>
      <c r="H15" s="392">
        <v>0</v>
      </c>
      <c r="I15" s="392">
        <v>70356.213819199998</v>
      </c>
      <c r="J15" s="392">
        <v>69372.227819199994</v>
      </c>
      <c r="K15" s="392">
        <v>983.98599999999999</v>
      </c>
      <c r="L15" s="392">
        <v>0</v>
      </c>
      <c r="M15" s="392">
        <v>0</v>
      </c>
      <c r="N15" s="392">
        <v>0</v>
      </c>
      <c r="O15" s="392">
        <v>41</v>
      </c>
      <c r="P15" s="413">
        <v>8.9368802262320565E-2</v>
      </c>
      <c r="Q15" s="413">
        <v>9.6389849475152861E-2</v>
      </c>
      <c r="R15" s="413">
        <v>0.10412231968306083</v>
      </c>
      <c r="S15" s="414">
        <v>145.94550070473056</v>
      </c>
    </row>
    <row r="16" spans="1:19">
      <c r="A16" s="354">
        <v>7.3</v>
      </c>
      <c r="B16" s="348" t="s">
        <v>728</v>
      </c>
      <c r="C16" s="392">
        <v>11207890.44568</v>
      </c>
      <c r="D16" s="392">
        <v>10640144.683584001</v>
      </c>
      <c r="E16" s="392">
        <v>482321.58209600003</v>
      </c>
      <c r="F16" s="392">
        <v>14936.39</v>
      </c>
      <c r="G16" s="392">
        <v>0</v>
      </c>
      <c r="H16" s="392">
        <v>70487.789999999994</v>
      </c>
      <c r="I16" s="392">
        <v>336003.75888128002</v>
      </c>
      <c r="J16" s="392">
        <v>212802.89367168001</v>
      </c>
      <c r="K16" s="392">
        <v>48232.158209599998</v>
      </c>
      <c r="L16" s="392">
        <v>4480.9170000000004</v>
      </c>
      <c r="M16" s="392">
        <v>0</v>
      </c>
      <c r="N16" s="392">
        <v>70487.789999999994</v>
      </c>
      <c r="O16" s="392">
        <v>243</v>
      </c>
      <c r="P16" s="413">
        <v>0.10627669407266765</v>
      </c>
      <c r="Q16" s="413">
        <v>0.11627502257151101</v>
      </c>
      <c r="R16" s="413">
        <v>0.11371528159225665</v>
      </c>
      <c r="S16" s="414">
        <v>127.22190407364391</v>
      </c>
    </row>
    <row r="17" spans="1:19">
      <c r="A17" s="343">
        <v>8</v>
      </c>
      <c r="B17" s="347" t="s">
        <v>727</v>
      </c>
      <c r="C17" s="392">
        <v>76581059.662832007</v>
      </c>
      <c r="D17" s="392">
        <v>75352280.618463993</v>
      </c>
      <c r="E17" s="392">
        <v>277017.57</v>
      </c>
      <c r="F17" s="392">
        <v>504956.36436800001</v>
      </c>
      <c r="G17" s="392">
        <v>161606.39000000001</v>
      </c>
      <c r="H17" s="392">
        <v>285198.71999999997</v>
      </c>
      <c r="I17" s="392">
        <v>2052236.1936796799</v>
      </c>
      <c r="J17" s="392">
        <v>1507045.6123692801</v>
      </c>
      <c r="K17" s="392">
        <v>27701.757000000001</v>
      </c>
      <c r="L17" s="392">
        <v>151486.90931039999</v>
      </c>
      <c r="M17" s="392">
        <v>80803.195000000007</v>
      </c>
      <c r="N17" s="392">
        <v>285198.71999999997</v>
      </c>
      <c r="O17" s="392">
        <v>66634</v>
      </c>
      <c r="P17" s="413">
        <v>0.16937419546502575</v>
      </c>
      <c r="Q17" s="413">
        <v>0.262687499894593</v>
      </c>
      <c r="R17" s="413">
        <v>0.1979944169222283</v>
      </c>
      <c r="S17" s="414">
        <v>0.68336791373610994</v>
      </c>
    </row>
    <row r="18" spans="1:19">
      <c r="A18" s="344">
        <v>9</v>
      </c>
      <c r="B18" s="349" t="s">
        <v>719</v>
      </c>
      <c r="C18" s="412">
        <v>0</v>
      </c>
      <c r="D18" s="412">
        <v>0</v>
      </c>
      <c r="E18" s="412">
        <v>0</v>
      </c>
      <c r="F18" s="412">
        <v>0</v>
      </c>
      <c r="G18" s="412">
        <v>0</v>
      </c>
      <c r="H18" s="412">
        <v>0</v>
      </c>
      <c r="I18" s="412">
        <v>0</v>
      </c>
      <c r="J18" s="412">
        <v>0</v>
      </c>
      <c r="K18" s="412">
        <v>0</v>
      </c>
      <c r="L18" s="412">
        <v>0</v>
      </c>
      <c r="M18" s="412">
        <v>0</v>
      </c>
      <c r="N18" s="412">
        <v>0</v>
      </c>
      <c r="O18" s="412">
        <v>0</v>
      </c>
      <c r="P18" s="413">
        <v>0</v>
      </c>
      <c r="Q18" s="413">
        <v>0</v>
      </c>
      <c r="R18" s="413">
        <v>0</v>
      </c>
      <c r="S18" s="415">
        <v>0</v>
      </c>
    </row>
    <row r="19" spans="1:19">
      <c r="A19" s="345">
        <v>10</v>
      </c>
      <c r="B19" s="350" t="s">
        <v>730</v>
      </c>
      <c r="C19" s="393">
        <v>1100711881.8119264</v>
      </c>
      <c r="D19" s="393">
        <v>993853865.87762952</v>
      </c>
      <c r="E19" s="393">
        <v>26833752.677359998</v>
      </c>
      <c r="F19" s="393">
        <v>15061394.440208001</v>
      </c>
      <c r="G19" s="393">
        <v>9227328.5300000012</v>
      </c>
      <c r="H19" s="393">
        <v>55735540.286729001</v>
      </c>
      <c r="I19" s="393">
        <v>87365743.471436784</v>
      </c>
      <c r="J19" s="393">
        <v>19814745.31990939</v>
      </c>
      <c r="K19" s="393">
        <v>2683375.267736</v>
      </c>
      <c r="L19" s="393">
        <v>4518418.3320623999</v>
      </c>
      <c r="M19" s="393">
        <v>4613664.2650000006</v>
      </c>
      <c r="N19" s="393">
        <v>55735540.286729001</v>
      </c>
      <c r="O19" s="393">
        <v>671268</v>
      </c>
      <c r="P19" s="727">
        <v>0.20742012076526659</v>
      </c>
      <c r="Q19" s="727">
        <v>0.24632685157613121</v>
      </c>
      <c r="R19" s="727">
        <v>0.22701015368690566</v>
      </c>
      <c r="S19" s="416">
        <v>46.634747143041118</v>
      </c>
    </row>
    <row r="20" spans="1:19" ht="25.5">
      <c r="A20" s="354">
        <v>10.1</v>
      </c>
      <c r="B20" s="348" t="s">
        <v>735</v>
      </c>
      <c r="C20" s="392">
        <v>367503350.88</v>
      </c>
      <c r="D20" s="392">
        <v>343929484.60000002</v>
      </c>
      <c r="E20" s="392">
        <v>2295744.4988000002</v>
      </c>
      <c r="F20" s="392">
        <v>1760971.81</v>
      </c>
      <c r="G20" s="392">
        <v>1755552.79</v>
      </c>
      <c r="H20" s="392">
        <v>17761597.181200001</v>
      </c>
      <c r="I20" s="392">
        <v>26275828.982080001</v>
      </c>
      <c r="J20" s="392">
        <v>6878589.4129999997</v>
      </c>
      <c r="K20" s="392">
        <v>229574.44988</v>
      </c>
      <c r="L20" s="392">
        <v>528291.54299999995</v>
      </c>
      <c r="M20" s="392">
        <v>877776.39500000002</v>
      </c>
      <c r="N20" s="392">
        <v>17761597.181200001</v>
      </c>
      <c r="O20" s="392">
        <v>393915</v>
      </c>
      <c r="P20" s="413">
        <v>0.30703829271651006</v>
      </c>
      <c r="Q20" s="413">
        <v>0.35385868088257372</v>
      </c>
      <c r="R20" s="413">
        <v>0.29642304762717597</v>
      </c>
      <c r="S20" s="414">
        <v>32.444530100262654</v>
      </c>
    </row>
  </sheetData>
  <mergeCells count="8">
    <mergeCell ref="C5:H5"/>
    <mergeCell ref="I5:N5"/>
    <mergeCell ref="A5:B6"/>
    <mergeCell ref="S5:S6"/>
    <mergeCell ref="R5:R6"/>
    <mergeCell ref="Q5:Q6"/>
    <mergeCell ref="P5:P6"/>
    <mergeCell ref="O5:O6"/>
  </mergeCells>
  <pageMargins left="0.7" right="0.7" top="0.75" bottom="0.75" header="0.3" footer="0.3"/>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pane xSplit="1" ySplit="5" topLeftCell="B24" activePane="bottomRight" state="frozen"/>
      <selection activeCell="D13" sqref="D12:D13"/>
      <selection pane="topRight" activeCell="D13" sqref="D12:D13"/>
      <selection pane="bottomLeft" activeCell="D13" sqref="D12:D13"/>
      <selection pane="bottomRight" activeCell="H11" sqref="H11"/>
    </sheetView>
  </sheetViews>
  <sheetFormatPr defaultColWidth="9.140625" defaultRowHeight="14.25"/>
  <cols>
    <col min="1" max="1" width="9.5703125" style="445" bestFit="1" customWidth="1"/>
    <col min="2" max="2" width="48" style="445" customWidth="1"/>
    <col min="3" max="8" width="14.42578125" style="469" customWidth="1"/>
    <col min="9" max="16384" width="9.140625" style="467"/>
  </cols>
  <sheetData>
    <row r="1" spans="1:8">
      <c r="A1" s="443" t="s">
        <v>30</v>
      </c>
      <c r="B1" s="445" t="str">
        <f>'Info '!C2</f>
        <v>JSC "Liberty Bank"</v>
      </c>
    </row>
    <row r="2" spans="1:8">
      <c r="A2" s="443" t="s">
        <v>31</v>
      </c>
      <c r="B2" s="498">
        <f>'1. key ratios '!B2</f>
        <v>44561</v>
      </c>
    </row>
    <row r="3" spans="1:8">
      <c r="A3" s="443"/>
    </row>
    <row r="4" spans="1:8" ht="15" thickBot="1">
      <c r="A4" s="450" t="s">
        <v>32</v>
      </c>
      <c r="B4" s="499" t="s">
        <v>33</v>
      </c>
      <c r="C4" s="473"/>
      <c r="D4" s="474"/>
      <c r="E4" s="474"/>
      <c r="F4" s="475"/>
      <c r="G4" s="475"/>
      <c r="H4" s="512" t="s">
        <v>73</v>
      </c>
    </row>
    <row r="5" spans="1:8">
      <c r="A5" s="500"/>
      <c r="B5" s="501"/>
      <c r="C5" s="730" t="s">
        <v>68</v>
      </c>
      <c r="D5" s="731"/>
      <c r="E5" s="732"/>
      <c r="F5" s="730" t="s">
        <v>72</v>
      </c>
      <c r="G5" s="731"/>
      <c r="H5" s="733"/>
    </row>
    <row r="6" spans="1:8">
      <c r="A6" s="502" t="s">
        <v>6</v>
      </c>
      <c r="B6" s="503" t="s">
        <v>34</v>
      </c>
      <c r="C6" s="513" t="s">
        <v>69</v>
      </c>
      <c r="D6" s="513" t="s">
        <v>70</v>
      </c>
      <c r="E6" s="513" t="s">
        <v>71</v>
      </c>
      <c r="F6" s="513" t="s">
        <v>69</v>
      </c>
      <c r="G6" s="513" t="s">
        <v>70</v>
      </c>
      <c r="H6" s="514" t="s">
        <v>71</v>
      </c>
    </row>
    <row r="7" spans="1:8">
      <c r="A7" s="502">
        <v>1</v>
      </c>
      <c r="B7" s="504" t="s">
        <v>35</v>
      </c>
      <c r="C7" s="485">
        <v>203476624.28</v>
      </c>
      <c r="D7" s="485">
        <v>65605797.284999989</v>
      </c>
      <c r="E7" s="482">
        <f>C7+D7</f>
        <v>269082421.565</v>
      </c>
      <c r="F7" s="515">
        <v>185279283.06999999</v>
      </c>
      <c r="G7" s="516">
        <v>64836028.149999991</v>
      </c>
      <c r="H7" s="517">
        <f>F7+G7</f>
        <v>250115311.21999997</v>
      </c>
    </row>
    <row r="8" spans="1:8">
      <c r="A8" s="502">
        <v>2</v>
      </c>
      <c r="B8" s="504" t="s">
        <v>36</v>
      </c>
      <c r="C8" s="485">
        <v>38911093.380000003</v>
      </c>
      <c r="D8" s="485">
        <v>75802219.868000001</v>
      </c>
      <c r="E8" s="482">
        <f t="shared" ref="E8:E20" si="0">C8+D8</f>
        <v>114713313.248</v>
      </c>
      <c r="F8" s="515">
        <v>14513929.98</v>
      </c>
      <c r="G8" s="516">
        <v>195163700.03</v>
      </c>
      <c r="H8" s="517">
        <f t="shared" ref="H8:H40" si="1">F8+G8</f>
        <v>209677630.00999999</v>
      </c>
    </row>
    <row r="9" spans="1:8">
      <c r="A9" s="502">
        <v>3</v>
      </c>
      <c r="B9" s="504" t="s">
        <v>37</v>
      </c>
      <c r="C9" s="485">
        <v>579394.38</v>
      </c>
      <c r="D9" s="485">
        <v>330415497.92299998</v>
      </c>
      <c r="E9" s="482">
        <f t="shared" si="0"/>
        <v>330994892.30299997</v>
      </c>
      <c r="F9" s="515">
        <v>568899.56999999995</v>
      </c>
      <c r="G9" s="516">
        <v>369914991.10000002</v>
      </c>
      <c r="H9" s="517">
        <f t="shared" si="1"/>
        <v>370483890.67000002</v>
      </c>
    </row>
    <row r="10" spans="1:8">
      <c r="A10" s="502">
        <v>4</v>
      </c>
      <c r="B10" s="504" t="s">
        <v>38</v>
      </c>
      <c r="C10" s="485">
        <v>0</v>
      </c>
      <c r="D10" s="485">
        <v>0</v>
      </c>
      <c r="E10" s="482">
        <f t="shared" si="0"/>
        <v>0</v>
      </c>
      <c r="F10" s="515">
        <v>0</v>
      </c>
      <c r="G10" s="516">
        <v>0</v>
      </c>
      <c r="H10" s="517">
        <f t="shared" si="1"/>
        <v>0</v>
      </c>
    </row>
    <row r="11" spans="1:8">
      <c r="A11" s="502">
        <v>5</v>
      </c>
      <c r="B11" s="504" t="s">
        <v>39</v>
      </c>
      <c r="C11" s="485">
        <v>233393540.03</v>
      </c>
      <c r="D11" s="485">
        <v>0</v>
      </c>
      <c r="E11" s="482">
        <f t="shared" si="0"/>
        <v>233393540.03</v>
      </c>
      <c r="F11" s="515">
        <v>265217811.13999999</v>
      </c>
      <c r="G11" s="516">
        <v>0</v>
      </c>
      <c r="H11" s="517">
        <f t="shared" si="1"/>
        <v>265217811.13999999</v>
      </c>
    </row>
    <row r="12" spans="1:8">
      <c r="A12" s="502">
        <v>6.1</v>
      </c>
      <c r="B12" s="505" t="s">
        <v>40</v>
      </c>
      <c r="C12" s="485">
        <v>1552707002.8200037</v>
      </c>
      <c r="D12" s="485">
        <v>422293863.18399942</v>
      </c>
      <c r="E12" s="482">
        <f t="shared" si="0"/>
        <v>1975000866.004003</v>
      </c>
      <c r="F12" s="515">
        <v>1284300099.559989</v>
      </c>
      <c r="G12" s="516">
        <v>388680040.93000025</v>
      </c>
      <c r="H12" s="517">
        <f t="shared" si="1"/>
        <v>1672980140.4899893</v>
      </c>
    </row>
    <row r="13" spans="1:8">
      <c r="A13" s="502">
        <v>6.2</v>
      </c>
      <c r="B13" s="505" t="s">
        <v>41</v>
      </c>
      <c r="C13" s="485">
        <v>-109191850.45667495</v>
      </c>
      <c r="D13" s="485">
        <v>-31142211.838324647</v>
      </c>
      <c r="E13" s="482">
        <f t="shared" si="0"/>
        <v>-140334062.2949996</v>
      </c>
      <c r="F13" s="515">
        <v>-89268388.301836237</v>
      </c>
      <c r="G13" s="516">
        <v>-28345586.298164006</v>
      </c>
      <c r="H13" s="517">
        <f t="shared" si="1"/>
        <v>-117613974.60000025</v>
      </c>
    </row>
    <row r="14" spans="1:8">
      <c r="A14" s="502">
        <v>6</v>
      </c>
      <c r="B14" s="504" t="s">
        <v>42</v>
      </c>
      <c r="C14" s="482">
        <f>C12+C13</f>
        <v>1443515152.3633287</v>
      </c>
      <c r="D14" s="482">
        <f>D12+D13</f>
        <v>391151651.34567475</v>
      </c>
      <c r="E14" s="482">
        <f>C14+D14</f>
        <v>1834666803.7090034</v>
      </c>
      <c r="F14" s="482">
        <f>F12+F13</f>
        <v>1195031711.2581527</v>
      </c>
      <c r="G14" s="482">
        <f>G12+G13</f>
        <v>360334454.63183624</v>
      </c>
      <c r="H14" s="517">
        <f t="shared" si="1"/>
        <v>1555366165.8899889</v>
      </c>
    </row>
    <row r="15" spans="1:8">
      <c r="A15" s="502">
        <v>7</v>
      </c>
      <c r="B15" s="504" t="s">
        <v>43</v>
      </c>
      <c r="C15" s="485">
        <v>31551329.02</v>
      </c>
      <c r="D15" s="485">
        <v>2562589.6380000003</v>
      </c>
      <c r="E15" s="482">
        <f t="shared" si="0"/>
        <v>34113918.658</v>
      </c>
      <c r="F15" s="515">
        <v>32476625.960000005</v>
      </c>
      <c r="G15" s="516">
        <v>3350956.0500000003</v>
      </c>
      <c r="H15" s="517">
        <f t="shared" si="1"/>
        <v>35827582.010000005</v>
      </c>
    </row>
    <row r="16" spans="1:8">
      <c r="A16" s="502">
        <v>8</v>
      </c>
      <c r="B16" s="504" t="s">
        <v>198</v>
      </c>
      <c r="C16" s="485">
        <v>116954.05399999954</v>
      </c>
      <c r="D16" s="485">
        <v>0</v>
      </c>
      <c r="E16" s="482">
        <f t="shared" si="0"/>
        <v>116954.05399999954</v>
      </c>
      <c r="F16" s="515">
        <v>103192</v>
      </c>
      <c r="G16" s="516">
        <v>0</v>
      </c>
      <c r="H16" s="517">
        <f t="shared" si="1"/>
        <v>103192</v>
      </c>
    </row>
    <row r="17" spans="1:8">
      <c r="A17" s="502">
        <v>9</v>
      </c>
      <c r="B17" s="504" t="s">
        <v>44</v>
      </c>
      <c r="C17" s="485">
        <v>106733.3</v>
      </c>
      <c r="D17" s="485">
        <v>0</v>
      </c>
      <c r="E17" s="482">
        <f t="shared" si="0"/>
        <v>106733.3</v>
      </c>
      <c r="F17" s="515">
        <v>106733.3</v>
      </c>
      <c r="G17" s="516">
        <v>0</v>
      </c>
      <c r="H17" s="517">
        <f t="shared" si="1"/>
        <v>106733.3</v>
      </c>
    </row>
    <row r="18" spans="1:8">
      <c r="A18" s="502">
        <v>10</v>
      </c>
      <c r="B18" s="504" t="s">
        <v>45</v>
      </c>
      <c r="C18" s="485">
        <v>239803221.10000011</v>
      </c>
      <c r="D18" s="485">
        <v>0</v>
      </c>
      <c r="E18" s="482">
        <f t="shared" si="0"/>
        <v>239803221.10000011</v>
      </c>
      <c r="F18" s="515">
        <v>238389424.87</v>
      </c>
      <c r="G18" s="516">
        <v>0</v>
      </c>
      <c r="H18" s="517">
        <f t="shared" si="1"/>
        <v>238389424.87</v>
      </c>
    </row>
    <row r="19" spans="1:8">
      <c r="A19" s="502">
        <v>11</v>
      </c>
      <c r="B19" s="504" t="s">
        <v>46</v>
      </c>
      <c r="C19" s="485">
        <v>35388096.655400008</v>
      </c>
      <c r="D19" s="485">
        <v>18968180.452</v>
      </c>
      <c r="E19" s="482">
        <f t="shared" si="0"/>
        <v>54356277.107400008</v>
      </c>
      <c r="F19" s="515">
        <v>43785603.259999998</v>
      </c>
      <c r="G19" s="516">
        <v>12893017.9</v>
      </c>
      <c r="H19" s="517">
        <f t="shared" si="1"/>
        <v>56678621.159999996</v>
      </c>
    </row>
    <row r="20" spans="1:8">
      <c r="A20" s="502">
        <v>12</v>
      </c>
      <c r="B20" s="506" t="s">
        <v>47</v>
      </c>
      <c r="C20" s="482">
        <f>SUM(C7:C11)+SUM(C14:C19)</f>
        <v>2226842138.5627289</v>
      </c>
      <c r="D20" s="482">
        <f>SUM(D7:D11)+SUM(D14:D19)</f>
        <v>884505936.51167476</v>
      </c>
      <c r="E20" s="482">
        <f t="shared" si="0"/>
        <v>3111348075.0744038</v>
      </c>
      <c r="F20" s="482">
        <f>SUM(F7:F11)+SUM(F14:F19)</f>
        <v>1975473214.4081526</v>
      </c>
      <c r="G20" s="482">
        <f>SUM(G7:G11)+SUM(G14:G19)</f>
        <v>1006493147.8618362</v>
      </c>
      <c r="H20" s="517">
        <f t="shared" si="1"/>
        <v>2981966362.269989</v>
      </c>
    </row>
    <row r="21" spans="1:8">
      <c r="A21" s="502"/>
      <c r="B21" s="503" t="s">
        <v>48</v>
      </c>
      <c r="C21" s="518"/>
      <c r="D21" s="518"/>
      <c r="E21" s="518"/>
      <c r="F21" s="519"/>
      <c r="G21" s="481"/>
      <c r="H21" s="520"/>
    </row>
    <row r="22" spans="1:8">
      <c r="A22" s="502">
        <v>13</v>
      </c>
      <c r="B22" s="504" t="s">
        <v>49</v>
      </c>
      <c r="C22" s="485">
        <v>710264.53</v>
      </c>
      <c r="D22" s="485">
        <v>4302719.2640000004</v>
      </c>
      <c r="E22" s="482">
        <f>C22+D22</f>
        <v>5012983.7940000007</v>
      </c>
      <c r="F22" s="515">
        <v>10639508.039999999</v>
      </c>
      <c r="G22" s="516">
        <v>6363823.0200000005</v>
      </c>
      <c r="H22" s="517">
        <f t="shared" si="1"/>
        <v>17003331.059999999</v>
      </c>
    </row>
    <row r="23" spans="1:8">
      <c r="A23" s="502">
        <v>14</v>
      </c>
      <c r="B23" s="504" t="s">
        <v>50</v>
      </c>
      <c r="C23" s="485">
        <v>663602442.83999705</v>
      </c>
      <c r="D23" s="485">
        <v>356939805.83650792</v>
      </c>
      <c r="E23" s="482">
        <f t="shared" ref="E23:E40" si="2">C23+D23</f>
        <v>1020542248.676505</v>
      </c>
      <c r="F23" s="515">
        <v>540654502.65000546</v>
      </c>
      <c r="G23" s="516">
        <v>483785825.64321828</v>
      </c>
      <c r="H23" s="517">
        <f t="shared" si="1"/>
        <v>1024440328.2932237</v>
      </c>
    </row>
    <row r="24" spans="1:8">
      <c r="A24" s="502">
        <v>15</v>
      </c>
      <c r="B24" s="504" t="s">
        <v>51</v>
      </c>
      <c r="C24" s="485">
        <v>121152116.46000001</v>
      </c>
      <c r="D24" s="485">
        <v>149949219.5559662</v>
      </c>
      <c r="E24" s="482">
        <f t="shared" si="2"/>
        <v>271101336.01596618</v>
      </c>
      <c r="F24" s="515">
        <v>161412840.87000012</v>
      </c>
      <c r="G24" s="516">
        <v>134950370.7190049</v>
      </c>
      <c r="H24" s="517">
        <f t="shared" si="1"/>
        <v>296363211.58900499</v>
      </c>
    </row>
    <row r="25" spans="1:8">
      <c r="A25" s="502">
        <v>16</v>
      </c>
      <c r="B25" s="504" t="s">
        <v>52</v>
      </c>
      <c r="C25" s="485">
        <v>681586553.9100008</v>
      </c>
      <c r="D25" s="485">
        <v>249481489.5215283</v>
      </c>
      <c r="E25" s="482">
        <f t="shared" si="2"/>
        <v>931068043.43152905</v>
      </c>
      <c r="F25" s="515">
        <v>604545673.95999885</v>
      </c>
      <c r="G25" s="516">
        <v>237169917.68777782</v>
      </c>
      <c r="H25" s="517">
        <f t="shared" si="1"/>
        <v>841715591.6477766</v>
      </c>
    </row>
    <row r="26" spans="1:8">
      <c r="A26" s="502">
        <v>17</v>
      </c>
      <c r="B26" s="504" t="s">
        <v>53</v>
      </c>
      <c r="C26" s="518">
        <v>0</v>
      </c>
      <c r="D26" s="518">
        <v>0</v>
      </c>
      <c r="E26" s="482">
        <f t="shared" si="2"/>
        <v>0</v>
      </c>
      <c r="F26" s="519">
        <v>0</v>
      </c>
      <c r="G26" s="481">
        <v>0</v>
      </c>
      <c r="H26" s="517">
        <f t="shared" si="1"/>
        <v>0</v>
      </c>
    </row>
    <row r="27" spans="1:8">
      <c r="A27" s="502">
        <v>18</v>
      </c>
      <c r="B27" s="504" t="s">
        <v>54</v>
      </c>
      <c r="C27" s="485">
        <v>246000000</v>
      </c>
      <c r="D27" s="485">
        <v>98496232.547408</v>
      </c>
      <c r="E27" s="482">
        <f t="shared" si="2"/>
        <v>344496232.54740798</v>
      </c>
      <c r="F27" s="515">
        <v>221500000</v>
      </c>
      <c r="G27" s="516">
        <v>83613360.038221359</v>
      </c>
      <c r="H27" s="517">
        <f t="shared" si="1"/>
        <v>305113360.03822136</v>
      </c>
    </row>
    <row r="28" spans="1:8">
      <c r="A28" s="502">
        <v>19</v>
      </c>
      <c r="B28" s="504" t="s">
        <v>55</v>
      </c>
      <c r="C28" s="485">
        <v>10505625.529999999</v>
      </c>
      <c r="D28" s="485">
        <v>2007745.1940000001</v>
      </c>
      <c r="E28" s="482">
        <f t="shared" si="2"/>
        <v>12513370.723999999</v>
      </c>
      <c r="F28" s="515">
        <v>10001232.09</v>
      </c>
      <c r="G28" s="516">
        <v>2371501.94</v>
      </c>
      <c r="H28" s="517">
        <f t="shared" si="1"/>
        <v>12372734.029999999</v>
      </c>
    </row>
    <row r="29" spans="1:8">
      <c r="A29" s="502">
        <v>20</v>
      </c>
      <c r="B29" s="504" t="s">
        <v>56</v>
      </c>
      <c r="C29" s="485">
        <v>37610583.137404159</v>
      </c>
      <c r="D29" s="485">
        <v>37326830.337715834</v>
      </c>
      <c r="E29" s="482">
        <f t="shared" si="2"/>
        <v>74937413.475119993</v>
      </c>
      <c r="F29" s="515">
        <v>42013814.598200001</v>
      </c>
      <c r="G29" s="516">
        <v>44348016.876399994</v>
      </c>
      <c r="H29" s="517">
        <f t="shared" si="1"/>
        <v>86361831.474599987</v>
      </c>
    </row>
    <row r="30" spans="1:8">
      <c r="A30" s="502">
        <v>21</v>
      </c>
      <c r="B30" s="504" t="s">
        <v>57</v>
      </c>
      <c r="C30" s="485">
        <v>6437000</v>
      </c>
      <c r="D30" s="485">
        <v>105578236.16000001</v>
      </c>
      <c r="E30" s="482">
        <f t="shared" si="2"/>
        <v>112015236.16000001</v>
      </c>
      <c r="F30" s="515">
        <v>6437000</v>
      </c>
      <c r="G30" s="516">
        <v>106695914.46000001</v>
      </c>
      <c r="H30" s="517">
        <f t="shared" si="1"/>
        <v>113132914.46000001</v>
      </c>
    </row>
    <row r="31" spans="1:8">
      <c r="A31" s="502">
        <v>22</v>
      </c>
      <c r="B31" s="506" t="s">
        <v>58</v>
      </c>
      <c r="C31" s="482">
        <f>SUM(C22:C30)</f>
        <v>1767604586.407402</v>
      </c>
      <c r="D31" s="482">
        <f>SUM(D22:D30)</f>
        <v>1004082278.4171262</v>
      </c>
      <c r="E31" s="482">
        <f>C31+D31</f>
        <v>2771686864.8245282</v>
      </c>
      <c r="F31" s="482">
        <f>SUM(F22:F30)</f>
        <v>1597204572.2082043</v>
      </c>
      <c r="G31" s="482">
        <f>SUM(G22:G30)</f>
        <v>1099298730.3846223</v>
      </c>
      <c r="H31" s="517">
        <f t="shared" si="1"/>
        <v>2696503302.5928268</v>
      </c>
    </row>
    <row r="32" spans="1:8">
      <c r="A32" s="502"/>
      <c r="B32" s="503" t="s">
        <v>59</v>
      </c>
      <c r="C32" s="518"/>
      <c r="D32" s="518"/>
      <c r="E32" s="485"/>
      <c r="F32" s="519"/>
      <c r="G32" s="481"/>
      <c r="H32" s="520"/>
    </row>
    <row r="33" spans="1:8">
      <c r="A33" s="502">
        <v>23</v>
      </c>
      <c r="B33" s="504" t="s">
        <v>60</v>
      </c>
      <c r="C33" s="485">
        <v>54628742.530000001</v>
      </c>
      <c r="D33" s="518">
        <v>0</v>
      </c>
      <c r="E33" s="482">
        <f t="shared" si="2"/>
        <v>54628742.530000001</v>
      </c>
      <c r="F33" s="515">
        <v>54628742.530000001</v>
      </c>
      <c r="G33" s="481">
        <v>0</v>
      </c>
      <c r="H33" s="517">
        <f t="shared" si="1"/>
        <v>54628742.530000001</v>
      </c>
    </row>
    <row r="34" spans="1:8">
      <c r="A34" s="502">
        <v>24</v>
      </c>
      <c r="B34" s="504" t="s">
        <v>61</v>
      </c>
      <c r="C34" s="485">
        <v>61390.64</v>
      </c>
      <c r="D34" s="518">
        <v>0</v>
      </c>
      <c r="E34" s="482">
        <f t="shared" si="2"/>
        <v>61390.64</v>
      </c>
      <c r="F34" s="515">
        <v>61390.64</v>
      </c>
      <c r="G34" s="481">
        <v>0</v>
      </c>
      <c r="H34" s="517">
        <f t="shared" si="1"/>
        <v>61390.64</v>
      </c>
    </row>
    <row r="35" spans="1:8">
      <c r="A35" s="502">
        <v>25</v>
      </c>
      <c r="B35" s="507" t="s">
        <v>62</v>
      </c>
      <c r="C35" s="485">
        <v>-10154020.07</v>
      </c>
      <c r="D35" s="518">
        <v>0</v>
      </c>
      <c r="E35" s="482">
        <f t="shared" si="2"/>
        <v>-10154020.07</v>
      </c>
      <c r="F35" s="515">
        <v>-10154020.07</v>
      </c>
      <c r="G35" s="481">
        <v>0</v>
      </c>
      <c r="H35" s="517">
        <f t="shared" si="1"/>
        <v>-10154020.07</v>
      </c>
    </row>
    <row r="36" spans="1:8">
      <c r="A36" s="502">
        <v>26</v>
      </c>
      <c r="B36" s="504" t="s">
        <v>63</v>
      </c>
      <c r="C36" s="485">
        <v>39651986.239999995</v>
      </c>
      <c r="D36" s="518">
        <v>0</v>
      </c>
      <c r="E36" s="482">
        <f t="shared" si="2"/>
        <v>39651986.239999995</v>
      </c>
      <c r="F36" s="515">
        <v>39651986.239999995</v>
      </c>
      <c r="G36" s="481">
        <v>0</v>
      </c>
      <c r="H36" s="517">
        <f t="shared" si="1"/>
        <v>39651986.239999995</v>
      </c>
    </row>
    <row r="37" spans="1:8">
      <c r="A37" s="502">
        <v>27</v>
      </c>
      <c r="B37" s="504" t="s">
        <v>64</v>
      </c>
      <c r="C37" s="485">
        <v>1694027.75</v>
      </c>
      <c r="D37" s="518">
        <v>0</v>
      </c>
      <c r="E37" s="482">
        <f t="shared" si="2"/>
        <v>1694027.75</v>
      </c>
      <c r="F37" s="515">
        <v>1694027.75</v>
      </c>
      <c r="G37" s="481">
        <v>0</v>
      </c>
      <c r="H37" s="517">
        <f t="shared" si="1"/>
        <v>1694027.75</v>
      </c>
    </row>
    <row r="38" spans="1:8">
      <c r="A38" s="502">
        <v>28</v>
      </c>
      <c r="B38" s="504" t="s">
        <v>65</v>
      </c>
      <c r="C38" s="485">
        <v>218500585.56000006</v>
      </c>
      <c r="D38" s="518">
        <v>0</v>
      </c>
      <c r="E38" s="482">
        <f t="shared" si="2"/>
        <v>218500585.56000006</v>
      </c>
      <c r="F38" s="515">
        <v>170506983.91999996</v>
      </c>
      <c r="G38" s="481">
        <v>0</v>
      </c>
      <c r="H38" s="517">
        <f t="shared" si="1"/>
        <v>170506983.91999996</v>
      </c>
    </row>
    <row r="39" spans="1:8">
      <c r="A39" s="502">
        <v>29</v>
      </c>
      <c r="B39" s="504" t="s">
        <v>66</v>
      </c>
      <c r="C39" s="485">
        <v>35278497.609999999</v>
      </c>
      <c r="D39" s="518">
        <v>0</v>
      </c>
      <c r="E39" s="482">
        <f t="shared" si="2"/>
        <v>35278497.609999999</v>
      </c>
      <c r="F39" s="515">
        <v>29073948.760000002</v>
      </c>
      <c r="G39" s="481">
        <v>0</v>
      </c>
      <c r="H39" s="517">
        <f t="shared" si="1"/>
        <v>29073948.760000002</v>
      </c>
    </row>
    <row r="40" spans="1:8">
      <c r="A40" s="502">
        <v>30</v>
      </c>
      <c r="B40" s="508" t="s">
        <v>265</v>
      </c>
      <c r="C40" s="485">
        <v>339661210.26000011</v>
      </c>
      <c r="D40" s="518">
        <v>0</v>
      </c>
      <c r="E40" s="482">
        <f t="shared" si="2"/>
        <v>339661210.26000011</v>
      </c>
      <c r="F40" s="515">
        <v>285463059.76999998</v>
      </c>
      <c r="G40" s="481">
        <v>0</v>
      </c>
      <c r="H40" s="517">
        <f t="shared" si="1"/>
        <v>285463059.76999998</v>
      </c>
    </row>
    <row r="41" spans="1:8" ht="15" thickBot="1">
      <c r="A41" s="509">
        <v>31</v>
      </c>
      <c r="B41" s="510" t="s">
        <v>67</v>
      </c>
      <c r="C41" s="496">
        <f>C31+C40</f>
        <v>2107265796.6674023</v>
      </c>
      <c r="D41" s="496">
        <f>D31+D40</f>
        <v>1004082278.4171262</v>
      </c>
      <c r="E41" s="496">
        <f>C41+D41</f>
        <v>3111348075.0845284</v>
      </c>
      <c r="F41" s="496">
        <f>F31+F40</f>
        <v>1882667631.9782043</v>
      </c>
      <c r="G41" s="496">
        <f>G31+G40</f>
        <v>1099298730.3846223</v>
      </c>
      <c r="H41" s="521">
        <f>F41+G41</f>
        <v>2981966362.3628263</v>
      </c>
    </row>
    <row r="43" spans="1:8">
      <c r="B43" s="51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49" activePane="bottomRight" state="frozen"/>
      <selection activeCell="D13" sqref="D12:D13"/>
      <selection pane="topRight" activeCell="D13" sqref="D12:D13"/>
      <selection pane="bottomLeft" activeCell="D13" sqref="D12:D13"/>
      <selection pane="bottomRight" activeCell="M49" sqref="M49"/>
    </sheetView>
  </sheetViews>
  <sheetFormatPr defaultColWidth="9.140625" defaultRowHeight="12.75"/>
  <cols>
    <col min="1" max="1" width="9.5703125" style="445" bestFit="1" customWidth="1"/>
    <col min="2" max="2" width="58" style="445" customWidth="1"/>
    <col min="3" max="8" width="13.28515625" style="469" customWidth="1"/>
    <col min="9" max="9" width="8.85546875" style="445" customWidth="1"/>
    <col min="10" max="16384" width="9.140625" style="445"/>
  </cols>
  <sheetData>
    <row r="1" spans="1:8">
      <c r="A1" s="443" t="s">
        <v>30</v>
      </c>
      <c r="B1" s="444" t="str">
        <f>'Info '!C2</f>
        <v>JSC "Liberty Bank"</v>
      </c>
      <c r="C1" s="468"/>
    </row>
    <row r="2" spans="1:8">
      <c r="A2" s="443" t="s">
        <v>31</v>
      </c>
      <c r="B2" s="446">
        <f>'1. key ratios '!B2</f>
        <v>44561</v>
      </c>
      <c r="C2" s="470"/>
      <c r="D2" s="471"/>
      <c r="E2" s="471"/>
      <c r="F2" s="471"/>
      <c r="G2" s="471"/>
      <c r="H2" s="471"/>
    </row>
    <row r="3" spans="1:8">
      <c r="A3" s="443"/>
      <c r="B3" s="444"/>
      <c r="C3" s="472"/>
      <c r="D3" s="471"/>
      <c r="E3" s="471"/>
      <c r="F3" s="471"/>
      <c r="G3" s="471"/>
      <c r="H3" s="471"/>
    </row>
    <row r="4" spans="1:8" ht="13.5" thickBot="1">
      <c r="A4" s="448" t="s">
        <v>194</v>
      </c>
      <c r="B4" s="449" t="s">
        <v>22</v>
      </c>
      <c r="C4" s="473"/>
      <c r="D4" s="474"/>
      <c r="E4" s="474"/>
      <c r="F4" s="475"/>
      <c r="G4" s="475"/>
      <c r="H4" s="476" t="s">
        <v>73</v>
      </c>
    </row>
    <row r="5" spans="1:8">
      <c r="A5" s="451" t="s">
        <v>6</v>
      </c>
      <c r="B5" s="452"/>
      <c r="C5" s="730" t="s">
        <v>68</v>
      </c>
      <c r="D5" s="731"/>
      <c r="E5" s="732"/>
      <c r="F5" s="730" t="s">
        <v>72</v>
      </c>
      <c r="G5" s="731"/>
      <c r="H5" s="733"/>
    </row>
    <row r="6" spans="1:8">
      <c r="A6" s="453" t="s">
        <v>6</v>
      </c>
      <c r="B6" s="454"/>
      <c r="C6" s="477" t="s">
        <v>69</v>
      </c>
      <c r="D6" s="477" t="s">
        <v>70</v>
      </c>
      <c r="E6" s="477" t="s">
        <v>71</v>
      </c>
      <c r="F6" s="477" t="s">
        <v>69</v>
      </c>
      <c r="G6" s="477" t="s">
        <v>70</v>
      </c>
      <c r="H6" s="478" t="s">
        <v>71</v>
      </c>
    </row>
    <row r="7" spans="1:8">
      <c r="A7" s="455"/>
      <c r="B7" s="449" t="s">
        <v>193</v>
      </c>
      <c r="C7" s="479"/>
      <c r="D7" s="479"/>
      <c r="E7" s="479"/>
      <c r="F7" s="479"/>
      <c r="G7" s="479"/>
      <c r="H7" s="480"/>
    </row>
    <row r="8" spans="1:8">
      <c r="A8" s="455">
        <v>1</v>
      </c>
      <c r="B8" s="456" t="s">
        <v>192</v>
      </c>
      <c r="C8" s="481">
        <v>6007301.0499999998</v>
      </c>
      <c r="D8" s="481">
        <v>-224686.15999999995</v>
      </c>
      <c r="E8" s="482">
        <f>C8+D8</f>
        <v>5782614.8899999997</v>
      </c>
      <c r="F8" s="481">
        <v>5813242.0700000003</v>
      </c>
      <c r="G8" s="481">
        <v>1186655.0900000001</v>
      </c>
      <c r="H8" s="483">
        <f>F8+G8</f>
        <v>6999897.1600000001</v>
      </c>
    </row>
    <row r="9" spans="1:8">
      <c r="A9" s="455">
        <v>2</v>
      </c>
      <c r="B9" s="456" t="s">
        <v>191</v>
      </c>
      <c r="C9" s="484">
        <f>SUM(C10:C18)</f>
        <v>294935134.72999996</v>
      </c>
      <c r="D9" s="484">
        <f>SUM(D10:D18)</f>
        <v>28061573.830000006</v>
      </c>
      <c r="E9" s="482">
        <f t="shared" ref="E9:E67" si="0">C9+D9</f>
        <v>322996708.55999994</v>
      </c>
      <c r="F9" s="484">
        <f>SUM(F10:F18)</f>
        <v>232995174.03999996</v>
      </c>
      <c r="G9" s="484">
        <f>SUM(G10:G18)</f>
        <v>23022388.77</v>
      </c>
      <c r="H9" s="483">
        <f t="shared" ref="H9:H67" si="1">F9+G9</f>
        <v>256017562.80999997</v>
      </c>
    </row>
    <row r="10" spans="1:8">
      <c r="A10" s="455">
        <v>2.1</v>
      </c>
      <c r="B10" s="457" t="s">
        <v>190</v>
      </c>
      <c r="C10" s="481">
        <v>0</v>
      </c>
      <c r="D10" s="481">
        <v>0</v>
      </c>
      <c r="E10" s="482">
        <f t="shared" si="0"/>
        <v>0</v>
      </c>
      <c r="F10" s="481">
        <v>0</v>
      </c>
      <c r="G10" s="481">
        <v>0</v>
      </c>
      <c r="H10" s="483">
        <f t="shared" si="1"/>
        <v>0</v>
      </c>
    </row>
    <row r="11" spans="1:8">
      <c r="A11" s="455">
        <v>2.2000000000000002</v>
      </c>
      <c r="B11" s="457" t="s">
        <v>189</v>
      </c>
      <c r="C11" s="481">
        <v>19660334.309999999</v>
      </c>
      <c r="D11" s="481">
        <v>11495551.943000004</v>
      </c>
      <c r="E11" s="482">
        <f t="shared" si="0"/>
        <v>31155886.253000002</v>
      </c>
      <c r="F11" s="481">
        <v>14232794.066094887</v>
      </c>
      <c r="G11" s="481">
        <v>11138821.182258017</v>
      </c>
      <c r="H11" s="483">
        <f t="shared" si="1"/>
        <v>25371615.248352904</v>
      </c>
    </row>
    <row r="12" spans="1:8">
      <c r="A12" s="455">
        <v>2.2999999999999998</v>
      </c>
      <c r="B12" s="457" t="s">
        <v>188</v>
      </c>
      <c r="C12" s="481">
        <v>2501426.9</v>
      </c>
      <c r="D12" s="481">
        <v>869664.67300000007</v>
      </c>
      <c r="E12" s="482">
        <f t="shared" si="0"/>
        <v>3371091.5729999999</v>
      </c>
      <c r="F12" s="481">
        <v>1704921.7664757527</v>
      </c>
      <c r="G12" s="481">
        <v>49725.456999999995</v>
      </c>
      <c r="H12" s="483">
        <f t="shared" si="1"/>
        <v>1754647.2234757526</v>
      </c>
    </row>
    <row r="13" spans="1:8">
      <c r="A13" s="455">
        <v>2.4</v>
      </c>
      <c r="B13" s="457" t="s">
        <v>187</v>
      </c>
      <c r="C13" s="481">
        <v>1530862.38</v>
      </c>
      <c r="D13" s="481">
        <v>50192.432999999997</v>
      </c>
      <c r="E13" s="482">
        <f t="shared" si="0"/>
        <v>1581054.8129999998</v>
      </c>
      <c r="F13" s="481">
        <v>286147.02902794391</v>
      </c>
      <c r="G13" s="481">
        <v>57336.533997637227</v>
      </c>
      <c r="H13" s="483">
        <f t="shared" si="1"/>
        <v>343483.56302558113</v>
      </c>
    </row>
    <row r="14" spans="1:8">
      <c r="A14" s="455">
        <v>2.5</v>
      </c>
      <c r="B14" s="457" t="s">
        <v>186</v>
      </c>
      <c r="C14" s="481">
        <v>141127.67000000001</v>
      </c>
      <c r="D14" s="481">
        <v>4434959.1349999998</v>
      </c>
      <c r="E14" s="482">
        <f t="shared" si="0"/>
        <v>4576086.8049999997</v>
      </c>
      <c r="F14" s="481">
        <v>5490.4306713863134</v>
      </c>
      <c r="G14" s="481">
        <v>1662261.4356032617</v>
      </c>
      <c r="H14" s="483">
        <f t="shared" si="1"/>
        <v>1667751.8662746481</v>
      </c>
    </row>
    <row r="15" spans="1:8">
      <c r="A15" s="455">
        <v>2.6</v>
      </c>
      <c r="B15" s="457" t="s">
        <v>185</v>
      </c>
      <c r="C15" s="481">
        <v>6083.71</v>
      </c>
      <c r="D15" s="481">
        <v>180122.098</v>
      </c>
      <c r="E15" s="482">
        <f t="shared" si="0"/>
        <v>186205.80799999999</v>
      </c>
      <c r="F15" s="481">
        <v>101476.74928063105</v>
      </c>
      <c r="G15" s="481">
        <v>0</v>
      </c>
      <c r="H15" s="483">
        <f t="shared" si="1"/>
        <v>101476.74928063105</v>
      </c>
    </row>
    <row r="16" spans="1:8">
      <c r="A16" s="455">
        <v>2.7</v>
      </c>
      <c r="B16" s="457" t="s">
        <v>184</v>
      </c>
      <c r="C16" s="481">
        <v>99113.000000000015</v>
      </c>
      <c r="D16" s="481">
        <v>52836.892</v>
      </c>
      <c r="E16" s="482">
        <f t="shared" si="0"/>
        <v>151949.89200000002</v>
      </c>
      <c r="F16" s="481">
        <v>24507.483653087867</v>
      </c>
      <c r="G16" s="481">
        <v>39896.039623740886</v>
      </c>
      <c r="H16" s="483">
        <f t="shared" si="1"/>
        <v>64403.523276828753</v>
      </c>
    </row>
    <row r="17" spans="1:8">
      <c r="A17" s="455">
        <v>2.8</v>
      </c>
      <c r="B17" s="457" t="s">
        <v>183</v>
      </c>
      <c r="C17" s="481">
        <v>266443201.00999996</v>
      </c>
      <c r="D17" s="481">
        <v>7860688.8600000003</v>
      </c>
      <c r="E17" s="482">
        <f t="shared" si="0"/>
        <v>274303889.86999995</v>
      </c>
      <c r="F17" s="481">
        <v>215333855.22999999</v>
      </c>
      <c r="G17" s="481">
        <v>6844801.7700000005</v>
      </c>
      <c r="H17" s="483">
        <f t="shared" si="1"/>
        <v>222178657</v>
      </c>
    </row>
    <row r="18" spans="1:8">
      <c r="A18" s="455">
        <v>2.9</v>
      </c>
      <c r="B18" s="457" t="s">
        <v>182</v>
      </c>
      <c r="C18" s="481">
        <v>4552985.75</v>
      </c>
      <c r="D18" s="481">
        <v>3117557.7959999996</v>
      </c>
      <c r="E18" s="482">
        <f t="shared" si="0"/>
        <v>7670543.5460000001</v>
      </c>
      <c r="F18" s="481">
        <v>1305981.2847963108</v>
      </c>
      <c r="G18" s="481">
        <v>3229546.3515173425</v>
      </c>
      <c r="H18" s="483">
        <f t="shared" si="1"/>
        <v>4535527.6363136536</v>
      </c>
    </row>
    <row r="19" spans="1:8">
      <c r="A19" s="455">
        <v>3</v>
      </c>
      <c r="B19" s="456" t="s">
        <v>181</v>
      </c>
      <c r="C19" s="481">
        <v>8730764.8000000007</v>
      </c>
      <c r="D19" s="481">
        <v>720852.49</v>
      </c>
      <c r="E19" s="482">
        <f t="shared" si="0"/>
        <v>9451617.290000001</v>
      </c>
      <c r="F19" s="481">
        <v>6371008.0800000001</v>
      </c>
      <c r="G19" s="481">
        <v>448287.68</v>
      </c>
      <c r="H19" s="483">
        <f t="shared" si="1"/>
        <v>6819295.7599999998</v>
      </c>
    </row>
    <row r="20" spans="1:8">
      <c r="A20" s="455">
        <v>4</v>
      </c>
      <c r="B20" s="456" t="s">
        <v>180</v>
      </c>
      <c r="C20" s="481">
        <v>22701340.98</v>
      </c>
      <c r="D20" s="481">
        <v>0</v>
      </c>
      <c r="E20" s="482">
        <f t="shared" si="0"/>
        <v>22701340.98</v>
      </c>
      <c r="F20" s="481">
        <v>17291014.809999999</v>
      </c>
      <c r="G20" s="481">
        <v>0</v>
      </c>
      <c r="H20" s="483">
        <f t="shared" si="1"/>
        <v>17291014.809999999</v>
      </c>
    </row>
    <row r="21" spans="1:8">
      <c r="A21" s="455">
        <v>5</v>
      </c>
      <c r="B21" s="456" t="s">
        <v>179</v>
      </c>
      <c r="C21" s="481">
        <v>1732623.3099999998</v>
      </c>
      <c r="D21" s="481">
        <v>33965.440000000002</v>
      </c>
      <c r="E21" s="482">
        <f t="shared" si="0"/>
        <v>1766588.7499999998</v>
      </c>
      <c r="F21" s="481">
        <v>247145.93</v>
      </c>
      <c r="G21" s="481">
        <v>45848.44</v>
      </c>
      <c r="H21" s="483">
        <f>F21+G21</f>
        <v>292994.37</v>
      </c>
    </row>
    <row r="22" spans="1:8">
      <c r="A22" s="455">
        <v>6</v>
      </c>
      <c r="B22" s="458" t="s">
        <v>178</v>
      </c>
      <c r="C22" s="484">
        <f>C8+C9+C19+C20+C21</f>
        <v>334107164.87</v>
      </c>
      <c r="D22" s="484">
        <f>D8+D9+D19+D20+D21</f>
        <v>28591705.600000005</v>
      </c>
      <c r="E22" s="482">
        <f>C22+D22</f>
        <v>362698870.47000003</v>
      </c>
      <c r="F22" s="484">
        <f>F8+F9+F19+F20+F21</f>
        <v>262717584.92999998</v>
      </c>
      <c r="G22" s="484">
        <f>G8+G9+G19+G20+G21</f>
        <v>24703179.98</v>
      </c>
      <c r="H22" s="483">
        <f>F22+G22</f>
        <v>287420764.90999997</v>
      </c>
    </row>
    <row r="23" spans="1:8">
      <c r="A23" s="455"/>
      <c r="B23" s="449" t="s">
        <v>177</v>
      </c>
      <c r="C23" s="481"/>
      <c r="D23" s="481"/>
      <c r="E23" s="485"/>
      <c r="F23" s="481"/>
      <c r="G23" s="481"/>
      <c r="H23" s="486"/>
    </row>
    <row r="24" spans="1:8">
      <c r="A24" s="455">
        <v>7</v>
      </c>
      <c r="B24" s="456" t="s">
        <v>176</v>
      </c>
      <c r="C24" s="481">
        <v>45607573.500000007</v>
      </c>
      <c r="D24" s="481">
        <v>1520433.4</v>
      </c>
      <c r="E24" s="482">
        <f t="shared" si="0"/>
        <v>47128006.900000006</v>
      </c>
      <c r="F24" s="481">
        <v>38105832.329999998</v>
      </c>
      <c r="G24" s="481">
        <v>9030589.1799999997</v>
      </c>
      <c r="H24" s="483">
        <f t="shared" si="1"/>
        <v>47136421.509999998</v>
      </c>
    </row>
    <row r="25" spans="1:8">
      <c r="A25" s="455">
        <v>8</v>
      </c>
      <c r="B25" s="456" t="s">
        <v>175</v>
      </c>
      <c r="C25" s="481">
        <v>63702269.939999998</v>
      </c>
      <c r="D25" s="481">
        <v>6322790.8000000007</v>
      </c>
      <c r="E25" s="482">
        <f t="shared" si="0"/>
        <v>70025060.739999995</v>
      </c>
      <c r="F25" s="481">
        <v>59158510.470000006</v>
      </c>
      <c r="G25" s="481">
        <v>9428079.3399999999</v>
      </c>
      <c r="H25" s="483">
        <f t="shared" si="1"/>
        <v>68586589.810000002</v>
      </c>
    </row>
    <row r="26" spans="1:8">
      <c r="A26" s="455">
        <v>9</v>
      </c>
      <c r="B26" s="456" t="s">
        <v>174</v>
      </c>
      <c r="C26" s="481">
        <v>201797.82</v>
      </c>
      <c r="D26" s="481">
        <v>4834.25</v>
      </c>
      <c r="E26" s="482">
        <f t="shared" si="0"/>
        <v>206632.07</v>
      </c>
      <c r="F26" s="481">
        <v>320676.92</v>
      </c>
      <c r="G26" s="481">
        <v>26256.36</v>
      </c>
      <c r="H26" s="483">
        <f t="shared" si="1"/>
        <v>346933.27999999997</v>
      </c>
    </row>
    <row r="27" spans="1:8">
      <c r="A27" s="455">
        <v>10</v>
      </c>
      <c r="B27" s="456" t="s">
        <v>173</v>
      </c>
      <c r="C27" s="481">
        <v>1424596.72</v>
      </c>
      <c r="D27" s="481">
        <v>9013991.4600000009</v>
      </c>
      <c r="E27" s="482">
        <f t="shared" si="0"/>
        <v>10438588.180000002</v>
      </c>
      <c r="F27" s="481">
        <v>1198075.01</v>
      </c>
      <c r="G27" s="481">
        <v>8474165.0899999999</v>
      </c>
      <c r="H27" s="483">
        <f t="shared" si="1"/>
        <v>9672240.0999999996</v>
      </c>
    </row>
    <row r="28" spans="1:8">
      <c r="A28" s="455">
        <v>11</v>
      </c>
      <c r="B28" s="456" t="s">
        <v>172</v>
      </c>
      <c r="C28" s="481">
        <v>13801801.560000001</v>
      </c>
      <c r="D28" s="481">
        <v>2332035.14</v>
      </c>
      <c r="E28" s="482">
        <f t="shared" si="0"/>
        <v>16133836.700000001</v>
      </c>
      <c r="F28" s="481">
        <v>4312754.63</v>
      </c>
      <c r="G28" s="481">
        <v>801990.24</v>
      </c>
      <c r="H28" s="483">
        <f t="shared" si="1"/>
        <v>5114744.87</v>
      </c>
    </row>
    <row r="29" spans="1:8">
      <c r="A29" s="455">
        <v>12</v>
      </c>
      <c r="B29" s="456" t="s">
        <v>171</v>
      </c>
      <c r="C29" s="481">
        <v>271414.36000000004</v>
      </c>
      <c r="D29" s="481">
        <v>1716562.8599999999</v>
      </c>
      <c r="E29" s="482">
        <f t="shared" si="0"/>
        <v>1987977.22</v>
      </c>
      <c r="F29" s="481">
        <v>314006.64999999997</v>
      </c>
      <c r="G29" s="481">
        <v>2001454.13</v>
      </c>
      <c r="H29" s="483">
        <f t="shared" si="1"/>
        <v>2315460.7799999998</v>
      </c>
    </row>
    <row r="30" spans="1:8">
      <c r="A30" s="455">
        <v>13</v>
      </c>
      <c r="B30" s="459" t="s">
        <v>170</v>
      </c>
      <c r="C30" s="484">
        <f>SUM(C24:C29)</f>
        <v>125009453.89999999</v>
      </c>
      <c r="D30" s="484">
        <f>SUM(D24:D29)</f>
        <v>20910647.910000004</v>
      </c>
      <c r="E30" s="482">
        <f t="shared" si="0"/>
        <v>145920101.81</v>
      </c>
      <c r="F30" s="484">
        <f>SUM(F24:F29)</f>
        <v>103409856.01000002</v>
      </c>
      <c r="G30" s="484">
        <f>SUM(G24:G29)</f>
        <v>29762534.339999996</v>
      </c>
      <c r="H30" s="483">
        <f t="shared" si="1"/>
        <v>133172390.35000002</v>
      </c>
    </row>
    <row r="31" spans="1:8">
      <c r="A31" s="455">
        <v>14</v>
      </c>
      <c r="B31" s="459" t="s">
        <v>169</v>
      </c>
      <c r="C31" s="484">
        <f>C22-C30</f>
        <v>209097710.97000003</v>
      </c>
      <c r="D31" s="484">
        <f>D22-D30</f>
        <v>7681057.6900000013</v>
      </c>
      <c r="E31" s="482">
        <f t="shared" si="0"/>
        <v>216778768.66000003</v>
      </c>
      <c r="F31" s="484">
        <f>F22-F30</f>
        <v>159307728.91999996</v>
      </c>
      <c r="G31" s="484">
        <f>G22-G30</f>
        <v>-5059354.3599999957</v>
      </c>
      <c r="H31" s="483">
        <f t="shared" si="1"/>
        <v>154248374.55999997</v>
      </c>
    </row>
    <row r="32" spans="1:8">
      <c r="A32" s="455"/>
      <c r="B32" s="460"/>
      <c r="C32" s="487"/>
      <c r="D32" s="487"/>
      <c r="E32" s="487"/>
      <c r="F32" s="487"/>
      <c r="G32" s="487"/>
      <c r="H32" s="488"/>
    </row>
    <row r="33" spans="1:8">
      <c r="A33" s="455"/>
      <c r="B33" s="460" t="s">
        <v>168</v>
      </c>
      <c r="C33" s="481"/>
      <c r="D33" s="481"/>
      <c r="E33" s="485"/>
      <c r="F33" s="481"/>
      <c r="G33" s="481"/>
      <c r="H33" s="486"/>
    </row>
    <row r="34" spans="1:8">
      <c r="A34" s="455">
        <v>15</v>
      </c>
      <c r="B34" s="461" t="s">
        <v>167</v>
      </c>
      <c r="C34" s="489">
        <f>C35-C36</f>
        <v>24970022.220000003</v>
      </c>
      <c r="D34" s="489">
        <f>D35-D36</f>
        <v>-3441492.9899999984</v>
      </c>
      <c r="E34" s="482">
        <f t="shared" si="0"/>
        <v>21528529.230000004</v>
      </c>
      <c r="F34" s="489">
        <f>F35-F36</f>
        <v>21950857.630000003</v>
      </c>
      <c r="G34" s="489">
        <f>G35-G36</f>
        <v>-2634448.120000001</v>
      </c>
      <c r="H34" s="483">
        <f t="shared" si="1"/>
        <v>19316409.510000002</v>
      </c>
    </row>
    <row r="35" spans="1:8">
      <c r="A35" s="455">
        <v>15.1</v>
      </c>
      <c r="B35" s="457" t="s">
        <v>166</v>
      </c>
      <c r="C35" s="481">
        <v>30012508.700000003</v>
      </c>
      <c r="D35" s="481">
        <v>7774223.3100000005</v>
      </c>
      <c r="E35" s="482">
        <f t="shared" si="0"/>
        <v>37786732.010000005</v>
      </c>
      <c r="F35" s="481">
        <v>26124361.280000001</v>
      </c>
      <c r="G35" s="481">
        <v>6299759.1899999995</v>
      </c>
      <c r="H35" s="483">
        <f t="shared" si="1"/>
        <v>32424120.469999999</v>
      </c>
    </row>
    <row r="36" spans="1:8">
      <c r="A36" s="455">
        <v>15.2</v>
      </c>
      <c r="B36" s="457" t="s">
        <v>165</v>
      </c>
      <c r="C36" s="481">
        <v>5042486.4799999995</v>
      </c>
      <c r="D36" s="481">
        <v>11215716.299999999</v>
      </c>
      <c r="E36" s="482">
        <f t="shared" si="0"/>
        <v>16258202.779999997</v>
      </c>
      <c r="F36" s="481">
        <v>4173503.65</v>
      </c>
      <c r="G36" s="481">
        <v>8934207.3100000005</v>
      </c>
      <c r="H36" s="483">
        <f t="shared" si="1"/>
        <v>13107710.960000001</v>
      </c>
    </row>
    <row r="37" spans="1:8">
      <c r="A37" s="455">
        <v>16</v>
      </c>
      <c r="B37" s="456" t="s">
        <v>164</v>
      </c>
      <c r="C37" s="481">
        <v>0</v>
      </c>
      <c r="D37" s="481">
        <v>0</v>
      </c>
      <c r="E37" s="482">
        <f t="shared" si="0"/>
        <v>0</v>
      </c>
      <c r="F37" s="481">
        <v>0</v>
      </c>
      <c r="G37" s="481">
        <v>0</v>
      </c>
      <c r="H37" s="483">
        <f t="shared" si="1"/>
        <v>0</v>
      </c>
    </row>
    <row r="38" spans="1:8">
      <c r="A38" s="455">
        <v>17</v>
      </c>
      <c r="B38" s="456" t="s">
        <v>163</v>
      </c>
      <c r="C38" s="481">
        <v>0</v>
      </c>
      <c r="D38" s="481">
        <v>0</v>
      </c>
      <c r="E38" s="482">
        <f t="shared" si="0"/>
        <v>0</v>
      </c>
      <c r="F38" s="481">
        <v>0</v>
      </c>
      <c r="G38" s="481">
        <v>0</v>
      </c>
      <c r="H38" s="483">
        <f t="shared" si="1"/>
        <v>0</v>
      </c>
    </row>
    <row r="39" spans="1:8">
      <c r="A39" s="455">
        <v>18</v>
      </c>
      <c r="B39" s="456" t="s">
        <v>162</v>
      </c>
      <c r="C39" s="481">
        <v>76913.240000000005</v>
      </c>
      <c r="D39" s="481">
        <v>39150.449999999997</v>
      </c>
      <c r="E39" s="482">
        <f t="shared" si="0"/>
        <v>116063.69</v>
      </c>
      <c r="F39" s="481">
        <v>39994.65</v>
      </c>
      <c r="G39" s="481">
        <v>28323.17</v>
      </c>
      <c r="H39" s="483">
        <f t="shared" si="1"/>
        <v>68317.820000000007</v>
      </c>
    </row>
    <row r="40" spans="1:8">
      <c r="A40" s="455">
        <v>19</v>
      </c>
      <c r="B40" s="456" t="s">
        <v>161</v>
      </c>
      <c r="C40" s="481">
        <v>3823329.3600000031</v>
      </c>
      <c r="D40" s="481">
        <v>0</v>
      </c>
      <c r="E40" s="482">
        <f t="shared" si="0"/>
        <v>3823329.3600000031</v>
      </c>
      <c r="F40" s="481">
        <v>-3124311.0099999979</v>
      </c>
      <c r="G40" s="481">
        <v>0</v>
      </c>
      <c r="H40" s="483">
        <f t="shared" si="1"/>
        <v>-3124311.0099999979</v>
      </c>
    </row>
    <row r="41" spans="1:8">
      <c r="A41" s="455">
        <v>20</v>
      </c>
      <c r="B41" s="456" t="s">
        <v>160</v>
      </c>
      <c r="C41" s="481">
        <v>-5230363.2400000021</v>
      </c>
      <c r="D41" s="481">
        <v>0</v>
      </c>
      <c r="E41" s="482">
        <f t="shared" si="0"/>
        <v>-5230363.2400000021</v>
      </c>
      <c r="F41" s="481">
        <v>11070846.619999999</v>
      </c>
      <c r="G41" s="481">
        <v>0</v>
      </c>
      <c r="H41" s="483">
        <f t="shared" si="1"/>
        <v>11070846.619999999</v>
      </c>
    </row>
    <row r="42" spans="1:8">
      <c r="A42" s="455">
        <v>21</v>
      </c>
      <c r="B42" s="456" t="s">
        <v>159</v>
      </c>
      <c r="C42" s="481">
        <v>-681258.84999999986</v>
      </c>
      <c r="D42" s="481">
        <v>0</v>
      </c>
      <c r="E42" s="482">
        <f t="shared" si="0"/>
        <v>-681258.84999999986</v>
      </c>
      <c r="F42" s="481">
        <v>122213.6</v>
      </c>
      <c r="G42" s="481">
        <v>0</v>
      </c>
      <c r="H42" s="483">
        <f t="shared" si="1"/>
        <v>122213.6</v>
      </c>
    </row>
    <row r="43" spans="1:8">
      <c r="A43" s="455">
        <v>22</v>
      </c>
      <c r="B43" s="456" t="s">
        <v>158</v>
      </c>
      <c r="C43" s="481">
        <v>26008.71</v>
      </c>
      <c r="D43" s="481">
        <v>45042.58</v>
      </c>
      <c r="E43" s="482">
        <f t="shared" si="0"/>
        <v>71051.290000000008</v>
      </c>
      <c r="F43" s="481">
        <v>95680.76</v>
      </c>
      <c r="G43" s="481">
        <v>35086.559999999998</v>
      </c>
      <c r="H43" s="483">
        <f t="shared" si="1"/>
        <v>130767.31999999999</v>
      </c>
    </row>
    <row r="44" spans="1:8">
      <c r="A44" s="455">
        <v>23</v>
      </c>
      <c r="B44" s="456" t="s">
        <v>157</v>
      </c>
      <c r="C44" s="481">
        <v>7100157.1300000008</v>
      </c>
      <c r="D44" s="481">
        <v>13079.07</v>
      </c>
      <c r="E44" s="482">
        <f t="shared" si="0"/>
        <v>7113236.2000000011</v>
      </c>
      <c r="F44" s="481">
        <v>8132001.8399999999</v>
      </c>
      <c r="G44" s="481">
        <v>85032.72</v>
      </c>
      <c r="H44" s="483">
        <f t="shared" si="1"/>
        <v>8217034.5599999996</v>
      </c>
    </row>
    <row r="45" spans="1:8">
      <c r="A45" s="455">
        <v>24</v>
      </c>
      <c r="B45" s="459" t="s">
        <v>272</v>
      </c>
      <c r="C45" s="484">
        <f>C34+C37+C38+C39+C40+C41+C42+C43+C44</f>
        <v>30084808.57</v>
      </c>
      <c r="D45" s="484">
        <f>D34+D37+D38+D39+D40+D41+D42+D43+D44</f>
        <v>-3344220.8899999983</v>
      </c>
      <c r="E45" s="482">
        <f t="shared" si="0"/>
        <v>26740587.680000003</v>
      </c>
      <c r="F45" s="484">
        <f>F34+F37+F38+F39+F40+F41+F42+F43+F44</f>
        <v>38287284.090000004</v>
      </c>
      <c r="G45" s="484">
        <f>G34+G37+G38+G39+G40+G41+G42+G43+G44</f>
        <v>-2486005.6700000009</v>
      </c>
      <c r="H45" s="483">
        <f t="shared" si="1"/>
        <v>35801278.420000002</v>
      </c>
    </row>
    <row r="46" spans="1:8">
      <c r="A46" s="455"/>
      <c r="B46" s="449" t="s">
        <v>156</v>
      </c>
      <c r="C46" s="481"/>
      <c r="D46" s="481"/>
      <c r="E46" s="481"/>
      <c r="F46" s="481"/>
      <c r="G46" s="481"/>
      <c r="H46" s="490"/>
    </row>
    <row r="47" spans="1:8">
      <c r="A47" s="455">
        <v>25</v>
      </c>
      <c r="B47" s="456" t="s">
        <v>155</v>
      </c>
      <c r="C47" s="481">
        <v>3559096.68</v>
      </c>
      <c r="D47" s="481">
        <v>11418.75</v>
      </c>
      <c r="E47" s="482">
        <f t="shared" si="0"/>
        <v>3570515.43</v>
      </c>
      <c r="F47" s="481">
        <v>3174678.29</v>
      </c>
      <c r="G47" s="481">
        <v>6544.27</v>
      </c>
      <c r="H47" s="483">
        <f t="shared" si="1"/>
        <v>3181222.56</v>
      </c>
    </row>
    <row r="48" spans="1:8">
      <c r="A48" s="455">
        <v>26</v>
      </c>
      <c r="B48" s="456" t="s">
        <v>154</v>
      </c>
      <c r="C48" s="481">
        <v>11149666.01</v>
      </c>
      <c r="D48" s="481">
        <v>1118400.28</v>
      </c>
      <c r="E48" s="482">
        <f t="shared" si="0"/>
        <v>12268066.289999999</v>
      </c>
      <c r="F48" s="481">
        <v>7243705.5599999987</v>
      </c>
      <c r="G48" s="481">
        <v>1081144.43</v>
      </c>
      <c r="H48" s="483">
        <f t="shared" si="1"/>
        <v>8324849.9899999984</v>
      </c>
    </row>
    <row r="49" spans="1:8">
      <c r="A49" s="455">
        <v>27</v>
      </c>
      <c r="B49" s="456" t="s">
        <v>153</v>
      </c>
      <c r="C49" s="481">
        <v>76798903.640000001</v>
      </c>
      <c r="D49" s="481">
        <v>0</v>
      </c>
      <c r="E49" s="482">
        <f t="shared" si="0"/>
        <v>76798903.640000001</v>
      </c>
      <c r="F49" s="481">
        <v>80178837.51000002</v>
      </c>
      <c r="G49" s="481">
        <v>0</v>
      </c>
      <c r="H49" s="483">
        <f t="shared" si="1"/>
        <v>80178837.51000002</v>
      </c>
    </row>
    <row r="50" spans="1:8">
      <c r="A50" s="455">
        <v>28</v>
      </c>
      <c r="B50" s="456" t="s">
        <v>152</v>
      </c>
      <c r="C50" s="481">
        <v>1775902.8099999998</v>
      </c>
      <c r="D50" s="481">
        <v>0</v>
      </c>
      <c r="E50" s="482">
        <f t="shared" si="0"/>
        <v>1775902.8099999998</v>
      </c>
      <c r="F50" s="481">
        <v>1647853.5499999998</v>
      </c>
      <c r="G50" s="481">
        <v>0</v>
      </c>
      <c r="H50" s="483">
        <f t="shared" si="1"/>
        <v>1647853.5499999998</v>
      </c>
    </row>
    <row r="51" spans="1:8">
      <c r="A51" s="455">
        <v>29</v>
      </c>
      <c r="B51" s="456" t="s">
        <v>151</v>
      </c>
      <c r="C51" s="481">
        <v>34317135.769999996</v>
      </c>
      <c r="D51" s="481">
        <v>0</v>
      </c>
      <c r="E51" s="482">
        <f t="shared" si="0"/>
        <v>34317135.769999996</v>
      </c>
      <c r="F51" s="481">
        <v>32806889.91</v>
      </c>
      <c r="G51" s="481">
        <v>0</v>
      </c>
      <c r="H51" s="483">
        <f t="shared" si="1"/>
        <v>32806889.91</v>
      </c>
    </row>
    <row r="52" spans="1:8">
      <c r="A52" s="455">
        <v>30</v>
      </c>
      <c r="B52" s="456" t="s">
        <v>150</v>
      </c>
      <c r="C52" s="481">
        <v>35209588.670000002</v>
      </c>
      <c r="D52" s="481">
        <v>1643727.08</v>
      </c>
      <c r="E52" s="482">
        <f t="shared" si="0"/>
        <v>36853315.75</v>
      </c>
      <c r="F52" s="481">
        <v>27964419.650000006</v>
      </c>
      <c r="G52" s="481">
        <v>527769.03</v>
      </c>
      <c r="H52" s="483">
        <f t="shared" si="1"/>
        <v>28492188.680000007</v>
      </c>
    </row>
    <row r="53" spans="1:8">
      <c r="A53" s="455">
        <v>31</v>
      </c>
      <c r="B53" s="459" t="s">
        <v>273</v>
      </c>
      <c r="C53" s="484">
        <f>C47+C48+C49+C50+C51+C52</f>
        <v>162810293.57999998</v>
      </c>
      <c r="D53" s="484">
        <f>D47+D48+D49+D50+D51+D52</f>
        <v>2773546.1100000003</v>
      </c>
      <c r="E53" s="482">
        <f t="shared" si="0"/>
        <v>165583839.69</v>
      </c>
      <c r="F53" s="484">
        <f>F47+F48+F49+F50+F51+F52</f>
        <v>153016384.47000003</v>
      </c>
      <c r="G53" s="484">
        <f>G47+G48+G49+G50+G51+G52</f>
        <v>1615457.73</v>
      </c>
      <c r="H53" s="483">
        <f t="shared" si="1"/>
        <v>154631842.20000002</v>
      </c>
    </row>
    <row r="54" spans="1:8">
      <c r="A54" s="455">
        <v>32</v>
      </c>
      <c r="B54" s="459" t="s">
        <v>274</v>
      </c>
      <c r="C54" s="484">
        <f>C45-C53</f>
        <v>-132725485.00999999</v>
      </c>
      <c r="D54" s="484">
        <f>D45-D53</f>
        <v>-6117766.9999999981</v>
      </c>
      <c r="E54" s="482">
        <f t="shared" si="0"/>
        <v>-138843252.00999999</v>
      </c>
      <c r="F54" s="484">
        <f>F45-F53</f>
        <v>-114729100.38000003</v>
      </c>
      <c r="G54" s="484">
        <f>G45-G53</f>
        <v>-4101463.4000000008</v>
      </c>
      <c r="H54" s="483">
        <f t="shared" si="1"/>
        <v>-118830563.78000003</v>
      </c>
    </row>
    <row r="55" spans="1:8">
      <c r="A55" s="455"/>
      <c r="B55" s="460"/>
      <c r="C55" s="487"/>
      <c r="D55" s="487"/>
      <c r="E55" s="487"/>
      <c r="F55" s="487"/>
      <c r="G55" s="487"/>
      <c r="H55" s="488"/>
    </row>
    <row r="56" spans="1:8">
      <c r="A56" s="455">
        <v>33</v>
      </c>
      <c r="B56" s="459" t="s">
        <v>149</v>
      </c>
      <c r="C56" s="484">
        <f>C31+C54</f>
        <v>76372225.960000038</v>
      </c>
      <c r="D56" s="484">
        <f>D31+D54</f>
        <v>1563290.6900000032</v>
      </c>
      <c r="E56" s="482">
        <f t="shared" si="0"/>
        <v>77935516.650000036</v>
      </c>
      <c r="F56" s="484">
        <f>F31+F54</f>
        <v>44578628.539999932</v>
      </c>
      <c r="G56" s="484">
        <f>G31+G54</f>
        <v>-9160817.7599999961</v>
      </c>
      <c r="H56" s="483">
        <f t="shared" si="1"/>
        <v>35417810.779999934</v>
      </c>
    </row>
    <row r="57" spans="1:8">
      <c r="A57" s="455"/>
      <c r="B57" s="460"/>
      <c r="C57" s="487"/>
      <c r="D57" s="487"/>
      <c r="E57" s="487"/>
      <c r="F57" s="487"/>
      <c r="G57" s="487"/>
      <c r="H57" s="488"/>
    </row>
    <row r="58" spans="1:8">
      <c r="A58" s="455">
        <v>34</v>
      </c>
      <c r="B58" s="456" t="s">
        <v>148</v>
      </c>
      <c r="C58" s="481">
        <v>31271019.710000001</v>
      </c>
      <c r="D58" s="481">
        <v>1345522.03</v>
      </c>
      <c r="E58" s="482">
        <f t="shared" si="0"/>
        <v>32616541.740000002</v>
      </c>
      <c r="F58" s="481">
        <v>45982345.100000001</v>
      </c>
      <c r="G58" s="481">
        <v>4155808.74</v>
      </c>
      <c r="H58" s="483">
        <f t="shared" si="1"/>
        <v>50138153.840000004</v>
      </c>
    </row>
    <row r="59" spans="1:8" s="462" customFormat="1">
      <c r="A59" s="455">
        <v>35</v>
      </c>
      <c r="B59" s="456" t="s">
        <v>147</v>
      </c>
      <c r="C59" s="481">
        <v>0</v>
      </c>
      <c r="D59" s="481">
        <v>0</v>
      </c>
      <c r="E59" s="491">
        <f t="shared" si="0"/>
        <v>0</v>
      </c>
      <c r="F59" s="492">
        <v>-104000</v>
      </c>
      <c r="G59" s="492">
        <v>0</v>
      </c>
      <c r="H59" s="493">
        <f t="shared" si="1"/>
        <v>-104000</v>
      </c>
    </row>
    <row r="60" spans="1:8">
      <c r="A60" s="455">
        <v>36</v>
      </c>
      <c r="B60" s="456" t="s">
        <v>146</v>
      </c>
      <c r="C60" s="481">
        <v>410695.07</v>
      </c>
      <c r="D60" s="481">
        <v>6610.46</v>
      </c>
      <c r="E60" s="482">
        <f t="shared" si="0"/>
        <v>417305.53</v>
      </c>
      <c r="F60" s="481">
        <v>552484.07999999996</v>
      </c>
      <c r="G60" s="481">
        <v>4403.87</v>
      </c>
      <c r="H60" s="483">
        <f t="shared" si="1"/>
        <v>556887.94999999995</v>
      </c>
    </row>
    <row r="61" spans="1:8">
      <c r="A61" s="455">
        <v>37</v>
      </c>
      <c r="B61" s="459" t="s">
        <v>145</v>
      </c>
      <c r="C61" s="484">
        <f>C58+C59+C60</f>
        <v>31681714.780000001</v>
      </c>
      <c r="D61" s="484">
        <f>D58+D59+D60</f>
        <v>1352132.49</v>
      </c>
      <c r="E61" s="482">
        <f t="shared" si="0"/>
        <v>33033847.27</v>
      </c>
      <c r="F61" s="484">
        <f>F58+F59+F60</f>
        <v>46430829.18</v>
      </c>
      <c r="G61" s="484">
        <f>G58+G59+G60</f>
        <v>4160212.6100000003</v>
      </c>
      <c r="H61" s="483">
        <f t="shared" si="1"/>
        <v>50591041.789999999</v>
      </c>
    </row>
    <row r="62" spans="1:8">
      <c r="A62" s="455"/>
      <c r="B62" s="463"/>
      <c r="C62" s="481"/>
      <c r="D62" s="481"/>
      <c r="E62" s="481"/>
      <c r="F62" s="481"/>
      <c r="G62" s="481"/>
      <c r="H62" s="490"/>
    </row>
    <row r="63" spans="1:8">
      <c r="A63" s="455">
        <v>38</v>
      </c>
      <c r="B63" s="464" t="s">
        <v>144</v>
      </c>
      <c r="C63" s="484">
        <f>C56-C61</f>
        <v>44690511.180000037</v>
      </c>
      <c r="D63" s="484">
        <f>D56-D61</f>
        <v>211158.20000000321</v>
      </c>
      <c r="E63" s="482">
        <f t="shared" si="0"/>
        <v>44901669.38000004</v>
      </c>
      <c r="F63" s="484">
        <f>F56-F61</f>
        <v>-1852200.6400000677</v>
      </c>
      <c r="G63" s="484">
        <f>G56-G61</f>
        <v>-13321030.369999997</v>
      </c>
      <c r="H63" s="483">
        <f t="shared" si="1"/>
        <v>-15173231.010000065</v>
      </c>
    </row>
    <row r="64" spans="1:8">
      <c r="A64" s="453">
        <v>39</v>
      </c>
      <c r="B64" s="456" t="s">
        <v>143</v>
      </c>
      <c r="C64" s="494">
        <v>0</v>
      </c>
      <c r="D64" s="494">
        <v>0</v>
      </c>
      <c r="E64" s="482">
        <f t="shared" si="0"/>
        <v>0</v>
      </c>
      <c r="F64" s="494">
        <v>0</v>
      </c>
      <c r="G64" s="494">
        <v>0</v>
      </c>
      <c r="H64" s="483">
        <f t="shared" si="1"/>
        <v>0</v>
      </c>
    </row>
    <row r="65" spans="1:8">
      <c r="A65" s="455">
        <v>40</v>
      </c>
      <c r="B65" s="459" t="s">
        <v>142</v>
      </c>
      <c r="C65" s="484">
        <f>C63-C64</f>
        <v>44690511.180000037</v>
      </c>
      <c r="D65" s="484">
        <f>D63-D64</f>
        <v>211158.20000000321</v>
      </c>
      <c r="E65" s="482">
        <f t="shared" si="0"/>
        <v>44901669.38000004</v>
      </c>
      <c r="F65" s="484">
        <f>F63-F64</f>
        <v>-1852200.6400000677</v>
      </c>
      <c r="G65" s="484">
        <f>G63-G64</f>
        <v>-13321030.369999997</v>
      </c>
      <c r="H65" s="483">
        <f t="shared" si="1"/>
        <v>-15173231.010000065</v>
      </c>
    </row>
    <row r="66" spans="1:8">
      <c r="A66" s="453">
        <v>41</v>
      </c>
      <c r="B66" s="456" t="s">
        <v>141</v>
      </c>
      <c r="C66" s="494">
        <v>0</v>
      </c>
      <c r="D66" s="494">
        <v>0</v>
      </c>
      <c r="E66" s="482">
        <f t="shared" si="0"/>
        <v>0</v>
      </c>
      <c r="F66" s="494">
        <v>0</v>
      </c>
      <c r="G66" s="494">
        <v>0</v>
      </c>
      <c r="H66" s="483">
        <f t="shared" si="1"/>
        <v>0</v>
      </c>
    </row>
    <row r="67" spans="1:8" ht="13.5" thickBot="1">
      <c r="A67" s="465">
        <v>42</v>
      </c>
      <c r="B67" s="466" t="s">
        <v>140</v>
      </c>
      <c r="C67" s="495">
        <f>C65+C66</f>
        <v>44690511.180000037</v>
      </c>
      <c r="D67" s="495">
        <f>D65+D66</f>
        <v>211158.20000000321</v>
      </c>
      <c r="E67" s="496">
        <f t="shared" si="0"/>
        <v>44901669.38000004</v>
      </c>
      <c r="F67" s="495">
        <f>F65+F66</f>
        <v>-1852200.6400000677</v>
      </c>
      <c r="G67" s="495">
        <f>G65+G66</f>
        <v>-13321030.369999997</v>
      </c>
      <c r="H67" s="497">
        <f t="shared" si="1"/>
        <v>-15173231.010000065</v>
      </c>
    </row>
  </sheetData>
  <mergeCells count="2">
    <mergeCell ref="C5:E5"/>
    <mergeCell ref="F5:H5"/>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8" zoomScaleNormal="100" workbookViewId="0">
      <selection activeCell="M14" sqref="M14"/>
    </sheetView>
  </sheetViews>
  <sheetFormatPr defaultColWidth="9.140625" defaultRowHeight="14.25"/>
  <cols>
    <col min="1" max="1" width="9.7109375" style="467" bestFit="1" customWidth="1"/>
    <col min="2" max="2" width="59.85546875" style="467" customWidth="1"/>
    <col min="3" max="3" width="13" style="469" customWidth="1"/>
    <col min="4" max="5" width="14" style="469" bestFit="1" customWidth="1"/>
    <col min="6" max="6" width="13.7109375" style="469" customWidth="1"/>
    <col min="7" max="8" width="14" style="469" bestFit="1" customWidth="1"/>
    <col min="9" max="16384" width="9.140625" style="467"/>
  </cols>
  <sheetData>
    <row r="1" spans="1:8">
      <c r="A1" s="443" t="s">
        <v>30</v>
      </c>
      <c r="B1" s="444" t="str">
        <f>'Info '!C2</f>
        <v>JSC "Liberty Bank"</v>
      </c>
    </row>
    <row r="2" spans="1:8">
      <c r="A2" s="443" t="s">
        <v>31</v>
      </c>
      <c r="B2" s="446">
        <f>'1. key ratios '!B2</f>
        <v>44561</v>
      </c>
    </row>
    <row r="3" spans="1:8">
      <c r="A3" s="445"/>
    </row>
    <row r="4" spans="1:8" ht="15" thickBot="1">
      <c r="A4" s="445" t="s">
        <v>74</v>
      </c>
      <c r="B4" s="445"/>
      <c r="C4" s="559"/>
      <c r="D4" s="559"/>
      <c r="E4" s="559"/>
      <c r="F4" s="560"/>
      <c r="G4" s="560"/>
      <c r="H4" s="561" t="s">
        <v>73</v>
      </c>
    </row>
    <row r="5" spans="1:8">
      <c r="A5" s="734" t="s">
        <v>6</v>
      </c>
      <c r="B5" s="736" t="s">
        <v>339</v>
      </c>
      <c r="C5" s="730" t="s">
        <v>68</v>
      </c>
      <c r="D5" s="731"/>
      <c r="E5" s="732"/>
      <c r="F5" s="730" t="s">
        <v>72</v>
      </c>
      <c r="G5" s="731"/>
      <c r="H5" s="733"/>
    </row>
    <row r="6" spans="1:8">
      <c r="A6" s="735"/>
      <c r="B6" s="737"/>
      <c r="C6" s="513" t="s">
        <v>286</v>
      </c>
      <c r="D6" s="513" t="s">
        <v>121</v>
      </c>
      <c r="E6" s="513" t="s">
        <v>108</v>
      </c>
      <c r="F6" s="513" t="s">
        <v>286</v>
      </c>
      <c r="G6" s="513" t="s">
        <v>121</v>
      </c>
      <c r="H6" s="514" t="s">
        <v>108</v>
      </c>
    </row>
    <row r="7" spans="1:8" s="550" customFormat="1">
      <c r="A7" s="548">
        <v>1</v>
      </c>
      <c r="B7" s="549" t="s">
        <v>373</v>
      </c>
      <c r="C7" s="562">
        <f>SUM(C8:C11)</f>
        <v>84661023.769999996</v>
      </c>
      <c r="D7" s="562">
        <f t="shared" ref="D7" si="0">SUM(D8:D11)</f>
        <v>57189365.747999996</v>
      </c>
      <c r="E7" s="562">
        <f>C7+D7</f>
        <v>141850389.51800001</v>
      </c>
      <c r="F7" s="562">
        <f>SUM(F8:F11)</f>
        <v>76250396.300000012</v>
      </c>
      <c r="G7" s="562">
        <f>SUM(G8:G11)</f>
        <v>69829269.049999997</v>
      </c>
      <c r="H7" s="563">
        <f t="shared" ref="H7:H53" si="1">F7+G7</f>
        <v>146079665.35000002</v>
      </c>
    </row>
    <row r="8" spans="1:8" s="550" customFormat="1">
      <c r="A8" s="548">
        <v>1.1000000000000001</v>
      </c>
      <c r="B8" s="551" t="s">
        <v>304</v>
      </c>
      <c r="C8" s="564">
        <v>11050456.439999999</v>
      </c>
      <c r="D8" s="564">
        <v>6242264.8509999998</v>
      </c>
      <c r="E8" s="562">
        <f t="shared" ref="E8:E52" si="2">C8+D8</f>
        <v>17292721.291000001</v>
      </c>
      <c r="F8" s="564">
        <v>6081984.8799999999</v>
      </c>
      <c r="G8" s="564">
        <v>6016067.21</v>
      </c>
      <c r="H8" s="563">
        <f t="shared" si="1"/>
        <v>12098052.09</v>
      </c>
    </row>
    <row r="9" spans="1:8" s="550" customFormat="1">
      <c r="A9" s="548">
        <v>1.2</v>
      </c>
      <c r="B9" s="551" t="s">
        <v>305</v>
      </c>
      <c r="C9" s="564">
        <v>1477200.76</v>
      </c>
      <c r="D9" s="564">
        <v>657013.45599999989</v>
      </c>
      <c r="E9" s="562">
        <f t="shared" si="2"/>
        <v>2134214.216</v>
      </c>
      <c r="F9" s="564">
        <v>2610455.0499999998</v>
      </c>
      <c r="G9" s="564">
        <v>6437280</v>
      </c>
      <c r="H9" s="563">
        <f t="shared" si="1"/>
        <v>9047735.0500000007</v>
      </c>
    </row>
    <row r="10" spans="1:8" s="550" customFormat="1">
      <c r="A10" s="548">
        <v>1.3</v>
      </c>
      <c r="B10" s="551" t="s">
        <v>306</v>
      </c>
      <c r="C10" s="564">
        <v>71733366.569999993</v>
      </c>
      <c r="D10" s="564">
        <v>50290087.441</v>
      </c>
      <c r="E10" s="562">
        <f t="shared" si="2"/>
        <v>122023454.01099999</v>
      </c>
      <c r="F10" s="564">
        <v>67357956.370000005</v>
      </c>
      <c r="G10" s="564">
        <v>57267386.140000001</v>
      </c>
      <c r="H10" s="563">
        <f t="shared" si="1"/>
        <v>124625342.51000001</v>
      </c>
    </row>
    <row r="11" spans="1:8" s="550" customFormat="1">
      <c r="A11" s="548">
        <v>1.4</v>
      </c>
      <c r="B11" s="551" t="s">
        <v>287</v>
      </c>
      <c r="C11" s="564">
        <v>400000</v>
      </c>
      <c r="D11" s="564">
        <v>0</v>
      </c>
      <c r="E11" s="562">
        <f t="shared" si="2"/>
        <v>400000</v>
      </c>
      <c r="F11" s="564">
        <v>200000</v>
      </c>
      <c r="G11" s="564">
        <v>108535.7</v>
      </c>
      <c r="H11" s="563">
        <f t="shared" si="1"/>
        <v>308535.7</v>
      </c>
    </row>
    <row r="12" spans="1:8" s="550" customFormat="1" ht="29.25" customHeight="1">
      <c r="A12" s="548">
        <v>2</v>
      </c>
      <c r="B12" s="552" t="s">
        <v>308</v>
      </c>
      <c r="C12" s="562">
        <v>0</v>
      </c>
      <c r="D12" s="562">
        <v>0</v>
      </c>
      <c r="E12" s="562">
        <f t="shared" si="2"/>
        <v>0</v>
      </c>
      <c r="F12" s="562">
        <v>0</v>
      </c>
      <c r="G12" s="562">
        <v>0</v>
      </c>
      <c r="H12" s="563">
        <f t="shared" si="1"/>
        <v>0</v>
      </c>
    </row>
    <row r="13" spans="1:8" s="550" customFormat="1" ht="19.899999999999999" customHeight="1">
      <c r="A13" s="548">
        <v>3</v>
      </c>
      <c r="B13" s="552" t="s">
        <v>307</v>
      </c>
      <c r="C13" s="562">
        <f>SUM(C14:C15)</f>
        <v>267100000</v>
      </c>
      <c r="D13" s="562">
        <f t="shared" ref="D13" si="3">SUM(D14:D15)</f>
        <v>0</v>
      </c>
      <c r="E13" s="562">
        <f t="shared" si="2"/>
        <v>267100000</v>
      </c>
      <c r="F13" s="562">
        <f>SUM(F14:F15)</f>
        <v>239597000</v>
      </c>
      <c r="G13" s="562">
        <f t="shared" ref="G13" si="4">SUM(G14:G15)</f>
        <v>0</v>
      </c>
      <c r="H13" s="563">
        <f t="shared" si="1"/>
        <v>239597000</v>
      </c>
    </row>
    <row r="14" spans="1:8" s="550" customFormat="1">
      <c r="A14" s="548">
        <v>3.1</v>
      </c>
      <c r="B14" s="553" t="s">
        <v>288</v>
      </c>
      <c r="C14" s="564">
        <v>267100000</v>
      </c>
      <c r="D14" s="564">
        <v>0</v>
      </c>
      <c r="E14" s="562">
        <f t="shared" si="2"/>
        <v>267100000</v>
      </c>
      <c r="F14" s="564">
        <v>239597000</v>
      </c>
      <c r="G14" s="564">
        <v>0</v>
      </c>
      <c r="H14" s="563">
        <f t="shared" si="1"/>
        <v>239597000</v>
      </c>
    </row>
    <row r="15" spans="1:8" s="550" customFormat="1">
      <c r="A15" s="548">
        <v>3.2</v>
      </c>
      <c r="B15" s="553" t="s">
        <v>289</v>
      </c>
      <c r="C15" s="564">
        <v>0</v>
      </c>
      <c r="D15" s="564">
        <v>0</v>
      </c>
      <c r="E15" s="562">
        <f t="shared" si="2"/>
        <v>0</v>
      </c>
      <c r="F15" s="564">
        <v>0</v>
      </c>
      <c r="G15" s="564">
        <v>0</v>
      </c>
      <c r="H15" s="563">
        <f t="shared" si="1"/>
        <v>0</v>
      </c>
    </row>
    <row r="16" spans="1:8" s="550" customFormat="1">
      <c r="A16" s="548">
        <v>4</v>
      </c>
      <c r="B16" s="552" t="s">
        <v>318</v>
      </c>
      <c r="C16" s="562">
        <f>SUM(C17:C18)</f>
        <v>396430889.06</v>
      </c>
      <c r="D16" s="562">
        <f t="shared" ref="D16" si="5">SUM(D17:D18)</f>
        <v>8209626413.474</v>
      </c>
      <c r="E16" s="562">
        <f t="shared" si="2"/>
        <v>8606057302.5340004</v>
      </c>
      <c r="F16" s="562">
        <f t="shared" ref="F16" si="6">SUM(F17:F18)</f>
        <v>464391866.95999998</v>
      </c>
      <c r="G16" s="562">
        <f>SUM(G17:G18)</f>
        <v>3147145725.6499996</v>
      </c>
      <c r="H16" s="563">
        <f t="shared" si="1"/>
        <v>3611537592.6099997</v>
      </c>
    </row>
    <row r="17" spans="1:8" s="550" customFormat="1">
      <c r="A17" s="548">
        <v>4.0999999999999996</v>
      </c>
      <c r="B17" s="553" t="s">
        <v>309</v>
      </c>
      <c r="C17" s="564">
        <v>0</v>
      </c>
      <c r="D17" s="564">
        <v>0</v>
      </c>
      <c r="E17" s="562">
        <f t="shared" si="2"/>
        <v>0</v>
      </c>
      <c r="F17" s="564">
        <v>0</v>
      </c>
      <c r="G17" s="564">
        <v>0</v>
      </c>
      <c r="H17" s="563">
        <f t="shared" si="1"/>
        <v>0</v>
      </c>
    </row>
    <row r="18" spans="1:8" s="550" customFormat="1">
      <c r="A18" s="548">
        <v>4.2</v>
      </c>
      <c r="B18" s="553" t="s">
        <v>303</v>
      </c>
      <c r="C18" s="564">
        <v>396430889.06</v>
      </c>
      <c r="D18" s="564">
        <v>8209626413.474</v>
      </c>
      <c r="E18" s="562">
        <f t="shared" si="2"/>
        <v>8606057302.5340004</v>
      </c>
      <c r="F18" s="564">
        <v>464391866.95999998</v>
      </c>
      <c r="G18" s="564">
        <v>3147145725.6499996</v>
      </c>
      <c r="H18" s="563">
        <f t="shared" si="1"/>
        <v>3611537592.6099997</v>
      </c>
    </row>
    <row r="19" spans="1:8" s="550" customFormat="1">
      <c r="A19" s="548">
        <v>5</v>
      </c>
      <c r="B19" s="552" t="s">
        <v>317</v>
      </c>
      <c r="C19" s="562">
        <f>SUM(C20,C21,C22,C28,C29,C30,C31)</f>
        <v>218296746.13</v>
      </c>
      <c r="D19" s="562">
        <f t="shared" ref="D19" si="7">SUM(D20,D21,D22,D28,D29,D30,D31)</f>
        <v>4262859696.3199997</v>
      </c>
      <c r="E19" s="562">
        <f>C19+D19</f>
        <v>4481156442.4499998</v>
      </c>
      <c r="F19" s="562">
        <f>SUM(F20,F21,F22,F28,F29,F30,F31)</f>
        <v>161696462.31999999</v>
      </c>
      <c r="G19" s="562">
        <f t="shared" ref="G19" si="8">SUM(G20,G21,G22,G28,G29,G30,G31)</f>
        <v>3092303834.6400003</v>
      </c>
      <c r="H19" s="563">
        <f>F19+G19</f>
        <v>3254000296.9600005</v>
      </c>
    </row>
    <row r="20" spans="1:8" s="550" customFormat="1">
      <c r="A20" s="548">
        <v>5.0999999999999996</v>
      </c>
      <c r="B20" s="554" t="s">
        <v>292</v>
      </c>
      <c r="C20" s="564">
        <v>27813183.34</v>
      </c>
      <c r="D20" s="564">
        <v>8044539.3499999996</v>
      </c>
      <c r="E20" s="562">
        <f t="shared" si="2"/>
        <v>35857722.689999998</v>
      </c>
      <c r="F20" s="564">
        <v>14421721.609999999</v>
      </c>
      <c r="G20" s="564">
        <v>7515980.8399999999</v>
      </c>
      <c r="H20" s="563">
        <f>F20+G20</f>
        <v>21937702.449999999</v>
      </c>
    </row>
    <row r="21" spans="1:8" s="550" customFormat="1">
      <c r="A21" s="548">
        <v>5.2</v>
      </c>
      <c r="B21" s="554" t="s">
        <v>291</v>
      </c>
      <c r="C21" s="564">
        <v>73449598.060000002</v>
      </c>
      <c r="D21" s="564">
        <v>98955707.069999993</v>
      </c>
      <c r="E21" s="562">
        <f t="shared" si="2"/>
        <v>172405305.13</v>
      </c>
      <c r="F21" s="564">
        <v>78065560.109999999</v>
      </c>
      <c r="G21" s="564">
        <v>103991028.09999999</v>
      </c>
      <c r="H21" s="563">
        <f>F21+G21</f>
        <v>182056588.20999998</v>
      </c>
    </row>
    <row r="22" spans="1:8" s="550" customFormat="1">
      <c r="A22" s="548">
        <v>5.3</v>
      </c>
      <c r="B22" s="554" t="s">
        <v>290</v>
      </c>
      <c r="C22" s="562">
        <f>SUM(C23:C27)</f>
        <v>15473554</v>
      </c>
      <c r="D22" s="562">
        <f>SUM(D23:D27)</f>
        <v>2172204743</v>
      </c>
      <c r="E22" s="562">
        <f>C22+D22</f>
        <v>2187678297</v>
      </c>
      <c r="F22" s="562">
        <f>SUM(F23:F27)</f>
        <v>627031</v>
      </c>
      <c r="G22" s="562">
        <f>SUM(G23:G27)</f>
        <v>1799382761</v>
      </c>
      <c r="H22" s="563">
        <f t="shared" si="1"/>
        <v>1800009792</v>
      </c>
    </row>
    <row r="23" spans="1:8" s="550" customFormat="1">
      <c r="A23" s="548" t="s">
        <v>15</v>
      </c>
      <c r="B23" s="555" t="s">
        <v>75</v>
      </c>
      <c r="C23" s="564">
        <v>271800</v>
      </c>
      <c r="D23" s="564">
        <v>1029057288.0956807</v>
      </c>
      <c r="E23" s="562">
        <f t="shared" si="2"/>
        <v>1029329088.0956807</v>
      </c>
      <c r="F23" s="564">
        <v>480831</v>
      </c>
      <c r="G23" s="564">
        <v>961575470.83207929</v>
      </c>
      <c r="H23" s="563">
        <f t="shared" si="1"/>
        <v>962056301.83207929</v>
      </c>
    </row>
    <row r="24" spans="1:8" s="550" customFormat="1">
      <c r="A24" s="548" t="s">
        <v>16</v>
      </c>
      <c r="B24" s="555" t="s">
        <v>76</v>
      </c>
      <c r="C24" s="564">
        <v>183000</v>
      </c>
      <c r="D24" s="564">
        <v>618363430.50239992</v>
      </c>
      <c r="E24" s="562">
        <f t="shared" si="2"/>
        <v>618546430.50239992</v>
      </c>
      <c r="F24" s="564">
        <v>11000</v>
      </c>
      <c r="G24" s="564">
        <v>506673177.88860071</v>
      </c>
      <c r="H24" s="563">
        <f t="shared" si="1"/>
        <v>506684177.88860071</v>
      </c>
    </row>
    <row r="25" spans="1:8" s="550" customFormat="1">
      <c r="A25" s="548" t="s">
        <v>17</v>
      </c>
      <c r="B25" s="555" t="s">
        <v>77</v>
      </c>
      <c r="C25" s="564">
        <v>0</v>
      </c>
      <c r="D25" s="564">
        <v>52705667.097600006</v>
      </c>
      <c r="E25" s="562">
        <f t="shared" si="2"/>
        <v>52705667.097600006</v>
      </c>
      <c r="F25" s="564">
        <v>0</v>
      </c>
      <c r="G25" s="564">
        <v>52926923.0766</v>
      </c>
      <c r="H25" s="563">
        <f t="shared" si="1"/>
        <v>52926923.0766</v>
      </c>
    </row>
    <row r="26" spans="1:8" s="550" customFormat="1">
      <c r="A26" s="548" t="s">
        <v>18</v>
      </c>
      <c r="B26" s="555" t="s">
        <v>78</v>
      </c>
      <c r="C26" s="564">
        <v>349700</v>
      </c>
      <c r="D26" s="564">
        <v>427852598.80959934</v>
      </c>
      <c r="E26" s="562">
        <f t="shared" si="2"/>
        <v>428202298.80959934</v>
      </c>
      <c r="F26" s="564">
        <v>100200</v>
      </c>
      <c r="G26" s="564">
        <v>190306544.81639975</v>
      </c>
      <c r="H26" s="563">
        <f t="shared" si="1"/>
        <v>190406744.81639975</v>
      </c>
    </row>
    <row r="27" spans="1:8" s="550" customFormat="1">
      <c r="A27" s="548" t="s">
        <v>19</v>
      </c>
      <c r="B27" s="555" t="s">
        <v>79</v>
      </c>
      <c r="C27" s="564">
        <v>14669054</v>
      </c>
      <c r="D27" s="564">
        <v>44225758.494720004</v>
      </c>
      <c r="E27" s="562">
        <f t="shared" si="2"/>
        <v>58894812.494720004</v>
      </c>
      <c r="F27" s="564">
        <v>35000</v>
      </c>
      <c r="G27" s="564">
        <v>87900644.386320129</v>
      </c>
      <c r="H27" s="563">
        <f t="shared" si="1"/>
        <v>87935644.386320129</v>
      </c>
    </row>
    <row r="28" spans="1:8" s="550" customFormat="1">
      <c r="A28" s="548">
        <v>5.4</v>
      </c>
      <c r="B28" s="554" t="s">
        <v>293</v>
      </c>
      <c r="C28" s="564">
        <v>3693295.18</v>
      </c>
      <c r="D28" s="564">
        <v>195669873.59999999</v>
      </c>
      <c r="E28" s="562">
        <f t="shared" si="2"/>
        <v>199363168.78</v>
      </c>
      <c r="F28" s="564">
        <v>3836951.6</v>
      </c>
      <c r="G28" s="564">
        <v>183786317.40000001</v>
      </c>
      <c r="H28" s="563">
        <f t="shared" si="1"/>
        <v>187623269</v>
      </c>
    </row>
    <row r="29" spans="1:8" s="550" customFormat="1">
      <c r="A29" s="548">
        <v>5.5</v>
      </c>
      <c r="B29" s="554" t="s">
        <v>294</v>
      </c>
      <c r="C29" s="564">
        <v>12125000</v>
      </c>
      <c r="D29" s="564">
        <v>649412247.5</v>
      </c>
      <c r="E29" s="562">
        <f t="shared" si="2"/>
        <v>661537247.5</v>
      </c>
      <c r="F29" s="564">
        <v>10000000</v>
      </c>
      <c r="G29" s="564">
        <v>317417700</v>
      </c>
      <c r="H29" s="563">
        <f t="shared" si="1"/>
        <v>327417700</v>
      </c>
    </row>
    <row r="30" spans="1:8" s="550" customFormat="1">
      <c r="A30" s="548">
        <v>5.6</v>
      </c>
      <c r="B30" s="554" t="s">
        <v>295</v>
      </c>
      <c r="C30" s="564">
        <v>19000000</v>
      </c>
      <c r="D30" s="564">
        <v>744137604.10000002</v>
      </c>
      <c r="E30" s="562">
        <f t="shared" si="2"/>
        <v>763137604.10000002</v>
      </c>
      <c r="F30" s="564">
        <v>9000000</v>
      </c>
      <c r="G30" s="564">
        <v>217805544.90000001</v>
      </c>
      <c r="H30" s="563">
        <f t="shared" si="1"/>
        <v>226805544.90000001</v>
      </c>
    </row>
    <row r="31" spans="1:8" s="550" customFormat="1">
      <c r="A31" s="548">
        <v>5.7</v>
      </c>
      <c r="B31" s="554" t="s">
        <v>79</v>
      </c>
      <c r="C31" s="564">
        <v>66742115.549999997</v>
      </c>
      <c r="D31" s="564">
        <v>394434981.69999999</v>
      </c>
      <c r="E31" s="562">
        <f t="shared" si="2"/>
        <v>461177097.25</v>
      </c>
      <c r="F31" s="564">
        <v>45745198</v>
      </c>
      <c r="G31" s="564">
        <v>462404502.39999998</v>
      </c>
      <c r="H31" s="563">
        <f t="shared" si="1"/>
        <v>508149700.39999998</v>
      </c>
    </row>
    <row r="32" spans="1:8" s="550" customFormat="1">
      <c r="A32" s="548">
        <v>6</v>
      </c>
      <c r="B32" s="552" t="s">
        <v>323</v>
      </c>
      <c r="C32" s="562">
        <f>SUM(C33:C39)</f>
        <v>180347926.99999997</v>
      </c>
      <c r="D32" s="562">
        <f>SUM(D33:D39)</f>
        <v>358115307.91999996</v>
      </c>
      <c r="E32" s="562">
        <f t="shared" si="2"/>
        <v>538463234.91999996</v>
      </c>
      <c r="F32" s="562">
        <f>SUM(F33:F39)</f>
        <v>151995399.00000003</v>
      </c>
      <c r="G32" s="562">
        <f>SUM(G33:G39)</f>
        <v>400052194.13999999</v>
      </c>
      <c r="H32" s="563">
        <f t="shared" si="1"/>
        <v>552047593.13999999</v>
      </c>
    </row>
    <row r="33" spans="1:8" s="550" customFormat="1">
      <c r="A33" s="548">
        <v>6.1</v>
      </c>
      <c r="B33" s="556" t="s">
        <v>313</v>
      </c>
      <c r="C33" s="564">
        <v>12862645</v>
      </c>
      <c r="D33" s="564">
        <v>244412950.69999999</v>
      </c>
      <c r="E33" s="562">
        <f t="shared" si="2"/>
        <v>257275595.69999999</v>
      </c>
      <c r="F33" s="564">
        <v>9952280</v>
      </c>
      <c r="G33" s="564">
        <v>255879612.41000003</v>
      </c>
      <c r="H33" s="563">
        <f t="shared" si="1"/>
        <v>265831892.41000003</v>
      </c>
    </row>
    <row r="34" spans="1:8" s="550" customFormat="1">
      <c r="A34" s="548">
        <v>6.2</v>
      </c>
      <c r="B34" s="556" t="s">
        <v>314</v>
      </c>
      <c r="C34" s="564">
        <v>167485281.99999997</v>
      </c>
      <c r="D34" s="564">
        <v>113702357.22</v>
      </c>
      <c r="E34" s="562">
        <f t="shared" si="2"/>
        <v>281187639.21999997</v>
      </c>
      <c r="F34" s="564">
        <v>142043119.00000003</v>
      </c>
      <c r="G34" s="564">
        <v>144172581.72999999</v>
      </c>
      <c r="H34" s="563">
        <f t="shared" si="1"/>
        <v>286215700.73000002</v>
      </c>
    </row>
    <row r="35" spans="1:8" s="550" customFormat="1">
      <c r="A35" s="548">
        <v>6.3</v>
      </c>
      <c r="B35" s="556" t="s">
        <v>310</v>
      </c>
      <c r="C35" s="564">
        <v>0</v>
      </c>
      <c r="D35" s="564">
        <v>0</v>
      </c>
      <c r="E35" s="562">
        <f t="shared" si="2"/>
        <v>0</v>
      </c>
      <c r="F35" s="564">
        <v>0</v>
      </c>
      <c r="G35" s="564">
        <v>0</v>
      </c>
      <c r="H35" s="563">
        <f t="shared" si="1"/>
        <v>0</v>
      </c>
    </row>
    <row r="36" spans="1:8" s="550" customFormat="1">
      <c r="A36" s="548">
        <v>6.4</v>
      </c>
      <c r="B36" s="556" t="s">
        <v>311</v>
      </c>
      <c r="C36" s="564">
        <v>0</v>
      </c>
      <c r="D36" s="564">
        <v>0</v>
      </c>
      <c r="E36" s="562">
        <f t="shared" si="2"/>
        <v>0</v>
      </c>
      <c r="F36" s="564">
        <v>0</v>
      </c>
      <c r="G36" s="564">
        <v>0</v>
      </c>
      <c r="H36" s="563">
        <f t="shared" si="1"/>
        <v>0</v>
      </c>
    </row>
    <row r="37" spans="1:8" s="550" customFormat="1">
      <c r="A37" s="548">
        <v>6.5</v>
      </c>
      <c r="B37" s="556" t="s">
        <v>312</v>
      </c>
      <c r="C37" s="564">
        <v>0</v>
      </c>
      <c r="D37" s="564">
        <v>0</v>
      </c>
      <c r="E37" s="562">
        <f t="shared" si="2"/>
        <v>0</v>
      </c>
      <c r="F37" s="564">
        <v>0</v>
      </c>
      <c r="G37" s="564">
        <v>0</v>
      </c>
      <c r="H37" s="563">
        <f t="shared" si="1"/>
        <v>0</v>
      </c>
    </row>
    <row r="38" spans="1:8" s="550" customFormat="1">
      <c r="A38" s="548">
        <v>6.6</v>
      </c>
      <c r="B38" s="556" t="s">
        <v>315</v>
      </c>
      <c r="C38" s="564">
        <v>0</v>
      </c>
      <c r="D38" s="564">
        <v>0</v>
      </c>
      <c r="E38" s="562">
        <f t="shared" si="2"/>
        <v>0</v>
      </c>
      <c r="F38" s="564">
        <v>0</v>
      </c>
      <c r="G38" s="564">
        <v>0</v>
      </c>
      <c r="H38" s="563">
        <f t="shared" si="1"/>
        <v>0</v>
      </c>
    </row>
    <row r="39" spans="1:8" s="550" customFormat="1">
      <c r="A39" s="548">
        <v>6.7</v>
      </c>
      <c r="B39" s="556" t="s">
        <v>316</v>
      </c>
      <c r="C39" s="564">
        <v>0</v>
      </c>
      <c r="D39" s="564">
        <v>0</v>
      </c>
      <c r="E39" s="562">
        <f t="shared" si="2"/>
        <v>0</v>
      </c>
      <c r="F39" s="564">
        <v>0</v>
      </c>
      <c r="G39" s="564">
        <v>0</v>
      </c>
      <c r="H39" s="563">
        <f t="shared" si="1"/>
        <v>0</v>
      </c>
    </row>
    <row r="40" spans="1:8" s="550" customFormat="1">
      <c r="A40" s="548">
        <v>7</v>
      </c>
      <c r="B40" s="552" t="s">
        <v>319</v>
      </c>
      <c r="C40" s="562">
        <f>SUM(C41:C44)-C41-C42</f>
        <v>117377451.7399997</v>
      </c>
      <c r="D40" s="562">
        <f>SUM(D41:D44)-D41-D42</f>
        <v>2173272.8484627102</v>
      </c>
      <c r="E40" s="562">
        <f t="shared" si="2"/>
        <v>119550724.58846241</v>
      </c>
      <c r="F40" s="562">
        <f>SUM(F41:F44)-F41-F42</f>
        <v>110334164.94999973</v>
      </c>
      <c r="G40" s="562">
        <f>SUM(G41:G44)-G41-G42</f>
        <v>2062588.1449927101</v>
      </c>
      <c r="H40" s="563">
        <f t="shared" si="1"/>
        <v>112396753.09499244</v>
      </c>
    </row>
    <row r="41" spans="1:8" s="550" customFormat="1" ht="17.25" customHeight="1">
      <c r="A41" s="548">
        <v>7.1</v>
      </c>
      <c r="B41" s="556" t="s">
        <v>320</v>
      </c>
      <c r="C41" s="564">
        <v>354753.61000000127</v>
      </c>
      <c r="D41" s="564">
        <v>0</v>
      </c>
      <c r="E41" s="562">
        <f t="shared" si="2"/>
        <v>354753.61000000127</v>
      </c>
      <c r="F41" s="564">
        <v>16600847.080000002</v>
      </c>
      <c r="G41" s="564">
        <v>155259</v>
      </c>
      <c r="H41" s="563">
        <f t="shared" si="1"/>
        <v>16756106.080000002</v>
      </c>
    </row>
    <row r="42" spans="1:8" s="550" customFormat="1" ht="25.5">
      <c r="A42" s="548">
        <v>7.2</v>
      </c>
      <c r="B42" s="556" t="s">
        <v>321</v>
      </c>
      <c r="C42" s="564">
        <v>0</v>
      </c>
      <c r="D42" s="564">
        <v>0</v>
      </c>
      <c r="E42" s="562">
        <f t="shared" si="2"/>
        <v>0</v>
      </c>
      <c r="F42" s="564">
        <v>0</v>
      </c>
      <c r="G42" s="564">
        <v>0</v>
      </c>
      <c r="H42" s="563">
        <f t="shared" si="1"/>
        <v>0</v>
      </c>
    </row>
    <row r="43" spans="1:8" s="550" customFormat="1" ht="25.5">
      <c r="A43" s="548">
        <v>7.3</v>
      </c>
      <c r="B43" s="556" t="s">
        <v>324</v>
      </c>
      <c r="C43" s="564">
        <v>117377451.7399997</v>
      </c>
      <c r="D43" s="564">
        <v>2173272.8484627102</v>
      </c>
      <c r="E43" s="562">
        <f t="shared" si="2"/>
        <v>119550724.58846241</v>
      </c>
      <c r="F43" s="564">
        <v>110334164.94999973</v>
      </c>
      <c r="G43" s="564">
        <v>2062588.1449927101</v>
      </c>
      <c r="H43" s="563">
        <f t="shared" si="1"/>
        <v>112396753.09499244</v>
      </c>
    </row>
    <row r="44" spans="1:8" s="550" customFormat="1" ht="25.5">
      <c r="A44" s="548">
        <v>7.4</v>
      </c>
      <c r="B44" s="556" t="s">
        <v>325</v>
      </c>
      <c r="C44" s="564">
        <v>0</v>
      </c>
      <c r="D44" s="564">
        <v>0</v>
      </c>
      <c r="E44" s="562">
        <f t="shared" si="2"/>
        <v>0</v>
      </c>
      <c r="F44" s="564">
        <v>0</v>
      </c>
      <c r="G44" s="564">
        <v>0</v>
      </c>
      <c r="H44" s="563">
        <f t="shared" si="1"/>
        <v>0</v>
      </c>
    </row>
    <row r="45" spans="1:8" s="550" customFormat="1" ht="18" customHeight="1">
      <c r="A45" s="548">
        <v>8</v>
      </c>
      <c r="B45" s="552" t="s">
        <v>302</v>
      </c>
      <c r="C45" s="562">
        <f>SUM(C46:C52)</f>
        <v>3436142.4785027057</v>
      </c>
      <c r="D45" s="562">
        <f t="shared" ref="D45" si="9">SUM(D46:D52)</f>
        <v>40942865.997994088</v>
      </c>
      <c r="E45" s="562">
        <f t="shared" si="2"/>
        <v>44379008.476496793</v>
      </c>
      <c r="F45" s="562">
        <f t="shared" ref="F45:G45" si="10">SUM(F46:F52)</f>
        <v>3255564.5</v>
      </c>
      <c r="G45" s="562">
        <f t="shared" si="10"/>
        <v>49100854.242477596</v>
      </c>
      <c r="H45" s="563">
        <f t="shared" si="1"/>
        <v>52356418.742477596</v>
      </c>
    </row>
    <row r="46" spans="1:8" s="550" customFormat="1">
      <c r="A46" s="548">
        <v>8.1</v>
      </c>
      <c r="B46" s="553" t="s">
        <v>326</v>
      </c>
      <c r="C46" s="564">
        <v>0</v>
      </c>
      <c r="D46" s="564">
        <v>0</v>
      </c>
      <c r="E46" s="562">
        <f t="shared" si="2"/>
        <v>0</v>
      </c>
      <c r="F46" s="564">
        <v>0</v>
      </c>
      <c r="G46" s="564">
        <v>0</v>
      </c>
      <c r="H46" s="563">
        <f t="shared" si="1"/>
        <v>0</v>
      </c>
    </row>
    <row r="47" spans="1:8" s="550" customFormat="1">
      <c r="A47" s="548">
        <v>8.1999999999999993</v>
      </c>
      <c r="B47" s="553" t="s">
        <v>327</v>
      </c>
      <c r="C47" s="564">
        <v>1486829.3801563438</v>
      </c>
      <c r="D47" s="564">
        <v>7855338.7698010355</v>
      </c>
      <c r="E47" s="562">
        <f t="shared" si="2"/>
        <v>9342168.1499573793</v>
      </c>
      <c r="F47" s="564">
        <v>596059</v>
      </c>
      <c r="G47" s="564">
        <v>9933258.9463007972</v>
      </c>
      <c r="H47" s="563">
        <f t="shared" si="1"/>
        <v>10529317.946300797</v>
      </c>
    </row>
    <row r="48" spans="1:8" s="550" customFormat="1">
      <c r="A48" s="548">
        <v>8.3000000000000007</v>
      </c>
      <c r="B48" s="553" t="s">
        <v>328</v>
      </c>
      <c r="C48" s="564">
        <v>487867.64834636205</v>
      </c>
      <c r="D48" s="564">
        <v>6838086.9298010338</v>
      </c>
      <c r="E48" s="562">
        <f t="shared" si="2"/>
        <v>7325954.5781473955</v>
      </c>
      <c r="F48" s="564">
        <v>481638</v>
      </c>
      <c r="G48" s="564">
        <v>8736830.212924799</v>
      </c>
      <c r="H48" s="563">
        <f t="shared" si="1"/>
        <v>9218468.212924799</v>
      </c>
    </row>
    <row r="49" spans="1:8" s="550" customFormat="1">
      <c r="A49" s="548">
        <v>8.4</v>
      </c>
      <c r="B49" s="553" t="s">
        <v>329</v>
      </c>
      <c r="C49" s="564">
        <v>357473.4</v>
      </c>
      <c r="D49" s="564">
        <v>6293203.601801035</v>
      </c>
      <c r="E49" s="562">
        <f t="shared" si="2"/>
        <v>6650677.0018010354</v>
      </c>
      <c r="F49" s="564">
        <v>467353</v>
      </c>
      <c r="G49" s="564">
        <v>7117725.4924919996</v>
      </c>
      <c r="H49" s="563">
        <f t="shared" si="1"/>
        <v>7585078.4924919996</v>
      </c>
    </row>
    <row r="50" spans="1:8" s="550" customFormat="1">
      <c r="A50" s="548">
        <v>8.5</v>
      </c>
      <c r="B50" s="553" t="s">
        <v>330</v>
      </c>
      <c r="C50" s="564">
        <v>347673.4</v>
      </c>
      <c r="D50" s="564">
        <v>5342039.0578010324</v>
      </c>
      <c r="E50" s="562">
        <f t="shared" si="2"/>
        <v>5689712.4578010328</v>
      </c>
      <c r="F50" s="564">
        <v>430658</v>
      </c>
      <c r="G50" s="564">
        <v>6194464.0832400005</v>
      </c>
      <c r="H50" s="563">
        <f t="shared" si="1"/>
        <v>6625122.0832400005</v>
      </c>
    </row>
    <row r="51" spans="1:8" s="550" customFormat="1">
      <c r="A51" s="548">
        <v>8.6</v>
      </c>
      <c r="B51" s="553" t="s">
        <v>331</v>
      </c>
      <c r="C51" s="564">
        <v>315123.40000000002</v>
      </c>
      <c r="D51" s="564">
        <v>4336403.2178010335</v>
      </c>
      <c r="E51" s="562">
        <f t="shared" si="2"/>
        <v>4651526.6178010339</v>
      </c>
      <c r="F51" s="564">
        <v>417978</v>
      </c>
      <c r="G51" s="564">
        <v>5159418.9092399999</v>
      </c>
      <c r="H51" s="563">
        <f t="shared" si="1"/>
        <v>5577396.9092399999</v>
      </c>
    </row>
    <row r="52" spans="1:8" s="550" customFormat="1">
      <c r="A52" s="548">
        <v>8.6999999999999993</v>
      </c>
      <c r="B52" s="553" t="s">
        <v>332</v>
      </c>
      <c r="C52" s="564">
        <v>441175.25</v>
      </c>
      <c r="D52" s="564">
        <v>10277794.420988919</v>
      </c>
      <c r="E52" s="562">
        <f t="shared" si="2"/>
        <v>10718969.670988919</v>
      </c>
      <c r="F52" s="564">
        <v>861878.5</v>
      </c>
      <c r="G52" s="564">
        <v>11959156.598280001</v>
      </c>
      <c r="H52" s="563">
        <f t="shared" si="1"/>
        <v>12821035.098280001</v>
      </c>
    </row>
    <row r="53" spans="1:8" s="550" customFormat="1" ht="19.5" customHeight="1" thickBot="1">
      <c r="A53" s="557">
        <v>9</v>
      </c>
      <c r="B53" s="558" t="s">
        <v>322</v>
      </c>
      <c r="C53" s="565">
        <v>110210.88</v>
      </c>
      <c r="D53" s="565">
        <v>1787221</v>
      </c>
      <c r="E53" s="565">
        <f>C53+D53</f>
        <v>1897431.88</v>
      </c>
      <c r="F53" s="565">
        <v>408415.59</v>
      </c>
      <c r="G53" s="565">
        <v>2265132.85</v>
      </c>
      <c r="H53" s="566">
        <f t="shared" si="1"/>
        <v>2673548.44</v>
      </c>
    </row>
  </sheetData>
  <mergeCells count="4">
    <mergeCell ref="A5:A6"/>
    <mergeCell ref="B5:B6"/>
    <mergeCell ref="C5:E5"/>
    <mergeCell ref="F5:H5"/>
  </mergeCells>
  <pageMargins left="0.25" right="0.25"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D13" sqref="D12:D13"/>
      <selection pane="topRight" activeCell="D13" sqref="D12:D13"/>
      <selection pane="bottomLeft" activeCell="D13" sqref="D12:D13"/>
      <selection pane="bottomRight" activeCell="D7" sqref="D7"/>
    </sheetView>
  </sheetViews>
  <sheetFormatPr defaultColWidth="9.140625" defaultRowHeight="12.75"/>
  <cols>
    <col min="1" max="1" width="9.5703125" style="445" bestFit="1" customWidth="1"/>
    <col min="2" max="2" width="75.85546875" style="445" customWidth="1"/>
    <col min="3" max="7" width="15.85546875" style="469" customWidth="1"/>
    <col min="8" max="11" width="9.7109375" style="522" customWidth="1"/>
    <col min="12" max="16384" width="9.140625" style="522"/>
  </cols>
  <sheetData>
    <row r="1" spans="1:8">
      <c r="A1" s="443" t="s">
        <v>30</v>
      </c>
      <c r="B1" s="444" t="str">
        <f>'Info '!C2</f>
        <v>JSC "Liberty Bank"</v>
      </c>
      <c r="C1" s="468"/>
    </row>
    <row r="2" spans="1:8">
      <c r="A2" s="443" t="s">
        <v>31</v>
      </c>
      <c r="B2" s="446">
        <f>'1. key ratios '!B2</f>
        <v>44561</v>
      </c>
      <c r="C2" s="472"/>
      <c r="D2" s="471"/>
      <c r="E2" s="471"/>
      <c r="F2" s="471"/>
      <c r="G2" s="471"/>
      <c r="H2" s="523"/>
    </row>
    <row r="3" spans="1:8">
      <c r="A3" s="443"/>
      <c r="B3" s="444"/>
      <c r="C3" s="472"/>
      <c r="D3" s="471"/>
      <c r="E3" s="471"/>
      <c r="F3" s="471"/>
      <c r="G3" s="471"/>
      <c r="H3" s="523"/>
    </row>
    <row r="4" spans="1:8" ht="15" customHeight="1" thickBot="1">
      <c r="A4" s="447" t="s">
        <v>197</v>
      </c>
      <c r="B4" s="524" t="s">
        <v>296</v>
      </c>
      <c r="C4" s="534" t="s">
        <v>73</v>
      </c>
    </row>
    <row r="5" spans="1:8" ht="15" customHeight="1">
      <c r="A5" s="525" t="s">
        <v>6</v>
      </c>
      <c r="B5" s="526"/>
      <c r="C5" s="535" t="str">
        <f>INT((MONTH($B$2))/3)&amp;"Q"&amp;"-"&amp;YEAR($B$2)</f>
        <v>4Q-2021</v>
      </c>
      <c r="D5" s="535" t="str">
        <f>IF(INT(MONTH($B$2))=3, "4"&amp;"Q"&amp;"-"&amp;YEAR($B$2)-1, IF(INT(MONTH($B$2))=6, "1"&amp;"Q"&amp;"-"&amp;YEAR($B$2), IF(INT(MONTH($B$2))=9, "2"&amp;"Q"&amp;"-"&amp;YEAR($B$2),IF(INT(MONTH($B$2))=12, "3"&amp;"Q"&amp;"-"&amp;YEAR($B$2), 0))))</f>
        <v>3Q-2021</v>
      </c>
      <c r="E5" s="535" t="str">
        <f>IF(INT(MONTH($B$2))=3, "3"&amp;"Q"&amp;"-"&amp;YEAR($B$2)-1, IF(INT(MONTH($B$2))=6, "4"&amp;"Q"&amp;"-"&amp;YEAR($B$2)-1, IF(INT(MONTH($B$2))=9, "1"&amp;"Q"&amp;"-"&amp;YEAR($B$2),IF(INT(MONTH($B$2))=12, "2"&amp;"Q"&amp;"-"&amp;YEAR($B$2), 0))))</f>
        <v>2Q-2021</v>
      </c>
      <c r="F5" s="535" t="str">
        <f>IF(INT(MONTH($B$2))=3, "2"&amp;"Q"&amp;"-"&amp;YEAR($B$2)-1, IF(INT(MONTH($B$2))=6, "3"&amp;"Q"&amp;"-"&amp;YEAR($B$2)-1, IF(INT(MONTH($B$2))=9, "4"&amp;"Q"&amp;"-"&amp;YEAR($B$2)-1,IF(INT(MONTH($B$2))=12, "1"&amp;"Q"&amp;"-"&amp;YEAR($B$2), 0))))</f>
        <v>1Q-2021</v>
      </c>
      <c r="G5" s="536" t="str">
        <f>IF(INT(MONTH($B$2))=3, "1"&amp;"Q"&amp;"-"&amp;YEAR($B$2)-1, IF(INT(MONTH($B$2))=6, "2"&amp;"Q"&amp;"-"&amp;YEAR($B$2)-1, IF(INT(MONTH($B$2))=9, "3"&amp;"Q"&amp;"-"&amp;YEAR($B$2)-1,IF(INT(MONTH($B$2))=12, "4"&amp;"Q"&amp;"-"&amp;YEAR($B$2)-1, 0))))</f>
        <v>4Q-2020</v>
      </c>
    </row>
    <row r="6" spans="1:8" ht="15" customHeight="1">
      <c r="A6" s="527">
        <v>1</v>
      </c>
      <c r="B6" s="528" t="s">
        <v>300</v>
      </c>
      <c r="C6" s="537">
        <f>C7+C9+C10</f>
        <v>1888019008.8504019</v>
      </c>
      <c r="D6" s="538">
        <f>D7+D9+D10</f>
        <v>1780598579.803659</v>
      </c>
      <c r="E6" s="538">
        <f t="shared" ref="E6:G6" si="0">E7+E9+E10</f>
        <v>1778050218.9147983</v>
      </c>
      <c r="F6" s="537">
        <f t="shared" si="0"/>
        <v>1800373041.6831629</v>
      </c>
      <c r="G6" s="539">
        <f t="shared" si="0"/>
        <v>1802773675.9819503</v>
      </c>
    </row>
    <row r="7" spans="1:8" ht="15" customHeight="1">
      <c r="A7" s="527">
        <v>1.1000000000000001</v>
      </c>
      <c r="B7" s="528" t="s">
        <v>480</v>
      </c>
      <c r="C7" s="540">
        <v>1846189665.4479599</v>
      </c>
      <c r="D7" s="541">
        <v>1744460999.7263458</v>
      </c>
      <c r="E7" s="541">
        <v>1740250366.1122696</v>
      </c>
      <c r="F7" s="540">
        <v>1761942211.0842853</v>
      </c>
      <c r="G7" s="542">
        <v>1764850263.7941375</v>
      </c>
    </row>
    <row r="8" spans="1:8" ht="25.5">
      <c r="A8" s="527" t="s">
        <v>14</v>
      </c>
      <c r="B8" s="528" t="s">
        <v>196</v>
      </c>
      <c r="C8" s="541">
        <v>0</v>
      </c>
      <c r="D8" s="541">
        <v>0</v>
      </c>
      <c r="E8" s="541">
        <v>0</v>
      </c>
      <c r="F8" s="540">
        <v>0</v>
      </c>
      <c r="G8" s="542">
        <v>0</v>
      </c>
    </row>
    <row r="9" spans="1:8" ht="15" customHeight="1">
      <c r="A9" s="527">
        <v>1.2</v>
      </c>
      <c r="B9" s="529" t="s">
        <v>195</v>
      </c>
      <c r="C9" s="540">
        <v>27912616.162889995</v>
      </c>
      <c r="D9" s="541">
        <v>22603940.971120998</v>
      </c>
      <c r="E9" s="541">
        <v>24450111.569896743</v>
      </c>
      <c r="F9" s="540">
        <v>21616449.361900996</v>
      </c>
      <c r="G9" s="542">
        <v>22533462.118989997</v>
      </c>
    </row>
    <row r="10" spans="1:8" ht="15" customHeight="1">
      <c r="A10" s="527">
        <v>1.3</v>
      </c>
      <c r="B10" s="528" t="s">
        <v>28</v>
      </c>
      <c r="C10" s="543">
        <v>13916727.239551999</v>
      </c>
      <c r="D10" s="541">
        <v>13533639.106192</v>
      </c>
      <c r="E10" s="541">
        <v>13349741.232632</v>
      </c>
      <c r="F10" s="540">
        <v>16814381.236976728</v>
      </c>
      <c r="G10" s="544">
        <v>15389950.068822881</v>
      </c>
    </row>
    <row r="11" spans="1:8" ht="15" customHeight="1">
      <c r="A11" s="527">
        <v>2</v>
      </c>
      <c r="B11" s="528" t="s">
        <v>297</v>
      </c>
      <c r="C11" s="540">
        <v>37206543.42500025</v>
      </c>
      <c r="D11" s="541">
        <v>34662122.415000245</v>
      </c>
      <c r="E11" s="541">
        <v>15556362.330999991</v>
      </c>
      <c r="F11" s="540">
        <v>37835354.849999949</v>
      </c>
      <c r="G11" s="542">
        <v>42402189.649999894</v>
      </c>
    </row>
    <row r="12" spans="1:8" ht="15" customHeight="1">
      <c r="A12" s="527">
        <v>3</v>
      </c>
      <c r="B12" s="528" t="s">
        <v>298</v>
      </c>
      <c r="C12" s="543">
        <v>394734589.44999993</v>
      </c>
      <c r="D12" s="541">
        <v>381833772.73749995</v>
      </c>
      <c r="E12" s="541">
        <v>381833772.73749995</v>
      </c>
      <c r="F12" s="540">
        <v>381833772.73749995</v>
      </c>
      <c r="G12" s="544">
        <v>381833772.73749995</v>
      </c>
    </row>
    <row r="13" spans="1:8" ht="15" customHeight="1" thickBot="1">
      <c r="A13" s="530">
        <v>4</v>
      </c>
      <c r="B13" s="531" t="s">
        <v>299</v>
      </c>
      <c r="C13" s="545">
        <f>C6+C11+C12</f>
        <v>2319960141.7254019</v>
      </c>
      <c r="D13" s="546">
        <f>D6+D11+D12</f>
        <v>2197094474.9561591</v>
      </c>
      <c r="E13" s="546">
        <f t="shared" ref="E13:G13" si="1">E6+E11+E12</f>
        <v>2175440353.9832983</v>
      </c>
      <c r="F13" s="545">
        <f t="shared" si="1"/>
        <v>2220042169.2706628</v>
      </c>
      <c r="G13" s="547">
        <f t="shared" si="1"/>
        <v>2227009638.3694501</v>
      </c>
    </row>
    <row r="14" spans="1:8">
      <c r="B14" s="532"/>
    </row>
    <row r="15" spans="1:8" ht="25.5">
      <c r="B15" s="533" t="s">
        <v>481</v>
      </c>
    </row>
    <row r="16" spans="1:8">
      <c r="B16" s="533"/>
    </row>
    <row r="17" spans="1:2" ht="12">
      <c r="A17" s="522"/>
      <c r="B17" s="522"/>
    </row>
    <row r="18" spans="1:2" ht="12">
      <c r="A18" s="522"/>
      <c r="B18" s="522"/>
    </row>
    <row r="19" spans="1:2" ht="12">
      <c r="A19" s="522"/>
      <c r="B19" s="522"/>
    </row>
    <row r="20" spans="1:2" ht="12">
      <c r="A20" s="522"/>
      <c r="B20" s="522"/>
    </row>
    <row r="21" spans="1:2" ht="12">
      <c r="A21" s="522"/>
      <c r="B21" s="522"/>
    </row>
    <row r="22" spans="1:2" ht="12">
      <c r="A22" s="522"/>
      <c r="B22" s="522"/>
    </row>
    <row r="23" spans="1:2" ht="12">
      <c r="A23" s="522"/>
      <c r="B23" s="522"/>
    </row>
    <row r="24" spans="1:2" ht="12">
      <c r="A24" s="522"/>
      <c r="B24" s="522"/>
    </row>
    <row r="25" spans="1:2" ht="12">
      <c r="A25" s="522"/>
      <c r="B25" s="522"/>
    </row>
    <row r="26" spans="1:2" ht="12">
      <c r="A26" s="522"/>
      <c r="B26" s="522"/>
    </row>
    <row r="27" spans="1:2" ht="12">
      <c r="A27" s="522"/>
      <c r="B27" s="522"/>
    </row>
    <row r="28" spans="1:2" ht="12">
      <c r="A28" s="522"/>
      <c r="B28" s="522"/>
    </row>
    <row r="29" spans="1:2" ht="12">
      <c r="A29" s="522"/>
      <c r="B29" s="522"/>
    </row>
  </sheetData>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ySplit="4" topLeftCell="B5" activePane="bottomRight" state="frozen"/>
      <selection activeCell="D13" sqref="D12:D13"/>
      <selection pane="topRight" activeCell="D13" sqref="D12:D13"/>
      <selection pane="bottomLeft" activeCell="D13" sqref="D12:D13"/>
      <selection pane="bottomRight" activeCell="B6" sqref="B6"/>
    </sheetView>
  </sheetViews>
  <sheetFormatPr defaultColWidth="9.140625" defaultRowHeight="14.25"/>
  <cols>
    <col min="1" max="1" width="9.5703125" style="4" bestFit="1" customWidth="1"/>
    <col min="2" max="2" width="62.5703125" style="4" customWidth="1"/>
    <col min="3" max="3" width="30.7109375" style="567" customWidth="1"/>
    <col min="4" max="16384" width="9.140625" style="5"/>
  </cols>
  <sheetData>
    <row r="1" spans="1:3">
      <c r="A1" s="2" t="s">
        <v>30</v>
      </c>
      <c r="B1" s="3" t="str">
        <f>'Info '!C2</f>
        <v>JSC "Liberty Bank"</v>
      </c>
    </row>
    <row r="2" spans="1:3">
      <c r="A2" s="2" t="s">
        <v>31</v>
      </c>
      <c r="B2" s="359">
        <f>'1. key ratios '!B2</f>
        <v>44561</v>
      </c>
    </row>
    <row r="4" spans="1:3" ht="27.95" customHeight="1" thickBot="1">
      <c r="A4" s="17" t="s">
        <v>80</v>
      </c>
      <c r="B4" s="18" t="s">
        <v>266</v>
      </c>
      <c r="C4" s="568"/>
    </row>
    <row r="5" spans="1:3">
      <c r="A5" s="19"/>
      <c r="B5" s="277" t="s">
        <v>81</v>
      </c>
      <c r="C5" s="569" t="s">
        <v>494</v>
      </c>
    </row>
    <row r="6" spans="1:3">
      <c r="A6" s="20">
        <v>1</v>
      </c>
      <c r="B6" s="362" t="s">
        <v>747</v>
      </c>
      <c r="C6" s="720" t="s">
        <v>744</v>
      </c>
    </row>
    <row r="7" spans="1:3">
      <c r="A7" s="20">
        <v>2</v>
      </c>
      <c r="B7" s="362" t="s">
        <v>741</v>
      </c>
      <c r="C7" s="720" t="s">
        <v>750</v>
      </c>
    </row>
    <row r="8" spans="1:3">
      <c r="A8" s="20">
        <v>3</v>
      </c>
      <c r="B8" s="362" t="s">
        <v>745</v>
      </c>
      <c r="C8" s="720" t="s">
        <v>746</v>
      </c>
    </row>
    <row r="9" spans="1:3">
      <c r="A9" s="20">
        <v>4</v>
      </c>
      <c r="B9" s="362" t="s">
        <v>748</v>
      </c>
      <c r="C9" s="720" t="s">
        <v>746</v>
      </c>
    </row>
    <row r="10" spans="1:3">
      <c r="A10" s="20">
        <v>5</v>
      </c>
      <c r="B10" s="362" t="s">
        <v>749</v>
      </c>
      <c r="C10" s="720" t="s">
        <v>750</v>
      </c>
    </row>
    <row r="11" spans="1:3">
      <c r="A11" s="20"/>
      <c r="B11" s="362"/>
      <c r="C11" s="570"/>
    </row>
    <row r="12" spans="1:3">
      <c r="A12" s="20"/>
      <c r="B12" s="278"/>
      <c r="C12" s="571"/>
    </row>
    <row r="13" spans="1:3" ht="24">
      <c r="A13" s="20"/>
      <c r="B13" s="279" t="s">
        <v>82</v>
      </c>
      <c r="C13" s="572" t="s">
        <v>495</v>
      </c>
    </row>
    <row r="14" spans="1:3">
      <c r="A14" s="20">
        <v>1</v>
      </c>
      <c r="B14" s="362" t="s">
        <v>742</v>
      </c>
      <c r="C14" s="573" t="s">
        <v>751</v>
      </c>
    </row>
    <row r="15" spans="1:3">
      <c r="A15" s="20">
        <v>2</v>
      </c>
      <c r="B15" s="363" t="s">
        <v>752</v>
      </c>
      <c r="C15" s="573" t="s">
        <v>753</v>
      </c>
    </row>
    <row r="16" spans="1:3">
      <c r="A16" s="20">
        <v>3</v>
      </c>
      <c r="B16" s="363" t="s">
        <v>754</v>
      </c>
      <c r="C16" s="573" t="s">
        <v>755</v>
      </c>
    </row>
    <row r="17" spans="1:3">
      <c r="A17" s="20"/>
      <c r="B17" s="364"/>
      <c r="C17" s="573"/>
    </row>
    <row r="18" spans="1:3" ht="15.75" customHeight="1">
      <c r="A18" s="20"/>
      <c r="B18" s="21"/>
      <c r="C18" s="574"/>
    </row>
    <row r="19" spans="1:3" ht="30" customHeight="1">
      <c r="A19" s="20"/>
      <c r="B19" s="738" t="s">
        <v>83</v>
      </c>
      <c r="C19" s="739"/>
    </row>
    <row r="20" spans="1:3">
      <c r="A20" s="20">
        <v>1</v>
      </c>
      <c r="B20" s="366" t="s">
        <v>756</v>
      </c>
      <c r="C20" s="633">
        <v>0.91985393346850919</v>
      </c>
    </row>
    <row r="21" spans="1:3">
      <c r="A21" s="20">
        <v>2</v>
      </c>
      <c r="B21" s="366" t="s">
        <v>757</v>
      </c>
      <c r="C21" s="633">
        <v>4.2383094560467682E-2</v>
      </c>
    </row>
    <row r="22" spans="1:3">
      <c r="A22" s="20">
        <v>3</v>
      </c>
      <c r="B22" s="366" t="s">
        <v>758</v>
      </c>
      <c r="C22" s="634">
        <v>3.7762971971023102E-2</v>
      </c>
    </row>
    <row r="23" spans="1:3">
      <c r="A23" s="20"/>
      <c r="B23" s="366"/>
      <c r="C23" s="635"/>
    </row>
    <row r="24" spans="1:3">
      <c r="A24" s="20"/>
      <c r="B24" s="368"/>
      <c r="C24" s="575"/>
    </row>
    <row r="25" spans="1:3" ht="15.75" customHeight="1">
      <c r="A25" s="20"/>
      <c r="B25" s="21"/>
      <c r="C25" s="576"/>
    </row>
    <row r="26" spans="1:3" ht="29.25" customHeight="1">
      <c r="A26" s="20"/>
      <c r="B26" s="738" t="s">
        <v>84</v>
      </c>
      <c r="C26" s="739"/>
    </row>
    <row r="27" spans="1:3">
      <c r="A27" s="20">
        <v>1</v>
      </c>
      <c r="B27" s="366" t="s">
        <v>741</v>
      </c>
      <c r="C27" s="633">
        <v>0.31996999999999998</v>
      </c>
    </row>
    <row r="28" spans="1:3">
      <c r="A28" s="365">
        <v>2</v>
      </c>
      <c r="B28" s="367" t="s">
        <v>759</v>
      </c>
      <c r="C28" s="633">
        <v>0.31996999999999998</v>
      </c>
    </row>
    <row r="29" spans="1:3">
      <c r="A29" s="365">
        <v>3</v>
      </c>
      <c r="B29" s="366" t="s">
        <v>760</v>
      </c>
      <c r="C29" s="634">
        <v>0.31996999999999998</v>
      </c>
    </row>
    <row r="30" spans="1:3">
      <c r="A30" s="365"/>
      <c r="B30" s="369"/>
      <c r="C30" s="577"/>
    </row>
    <row r="31" spans="1:3" ht="15" thickBot="1">
      <c r="A31" s="22"/>
      <c r="B31" s="23"/>
      <c r="C31" s="578"/>
    </row>
  </sheetData>
  <mergeCells count="2">
    <mergeCell ref="B26:C26"/>
    <mergeCell ref="B19:C19"/>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pane xSplit="1" ySplit="5" topLeftCell="B6" activePane="bottomRight" state="frozen"/>
      <selection activeCell="C9" sqref="C9"/>
      <selection pane="topRight" activeCell="C9" sqref="C9"/>
      <selection pane="bottomLeft" activeCell="C9" sqref="C9"/>
      <selection pane="bottomRight" activeCell="C9" sqref="C9"/>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186" t="s">
        <v>30</v>
      </c>
      <c r="B1" s="3" t="str">
        <f>'Info '!C2</f>
        <v>JSC "Liberty Bank"</v>
      </c>
      <c r="C1" s="36"/>
      <c r="D1" s="36"/>
      <c r="E1" s="36"/>
      <c r="F1" s="7"/>
    </row>
    <row r="2" spans="1:7" s="24" customFormat="1" ht="15.75" customHeight="1">
      <c r="A2" s="186" t="s">
        <v>31</v>
      </c>
      <c r="B2" s="359">
        <f>'1. key ratios '!B2</f>
        <v>44561</v>
      </c>
    </row>
    <row r="3" spans="1:7" s="24" customFormat="1" ht="15.75" customHeight="1">
      <c r="A3" s="186"/>
    </row>
    <row r="4" spans="1:7" s="24" customFormat="1" ht="15.75" customHeight="1" thickBot="1">
      <c r="A4" s="187" t="s">
        <v>201</v>
      </c>
      <c r="B4" s="744" t="s">
        <v>346</v>
      </c>
      <c r="C4" s="745"/>
      <c r="D4" s="745"/>
      <c r="E4" s="745"/>
    </row>
    <row r="5" spans="1:7" s="28" customFormat="1" ht="17.45" customHeight="1">
      <c r="A5" s="138"/>
      <c r="B5" s="139"/>
      <c r="C5" s="26" t="s">
        <v>0</v>
      </c>
      <c r="D5" s="26" t="s">
        <v>1</v>
      </c>
      <c r="E5" s="27" t="s">
        <v>2</v>
      </c>
    </row>
    <row r="6" spans="1:7" s="7" customFormat="1" ht="14.45" customHeight="1">
      <c r="A6" s="188"/>
      <c r="B6" s="740" t="s">
        <v>353</v>
      </c>
      <c r="C6" s="740" t="s">
        <v>92</v>
      </c>
      <c r="D6" s="742" t="s">
        <v>200</v>
      </c>
      <c r="E6" s="743"/>
      <c r="G6" s="5"/>
    </row>
    <row r="7" spans="1:7" s="7" customFormat="1" ht="99.6" customHeight="1">
      <c r="A7" s="188"/>
      <c r="B7" s="741"/>
      <c r="C7" s="740"/>
      <c r="D7" s="196" t="s">
        <v>199</v>
      </c>
      <c r="E7" s="197" t="s">
        <v>354</v>
      </c>
      <c r="G7" s="5"/>
    </row>
    <row r="8" spans="1:7">
      <c r="A8" s="189">
        <v>1</v>
      </c>
      <c r="B8" s="198" t="s">
        <v>35</v>
      </c>
      <c r="C8" s="373">
        <v>269082421.565</v>
      </c>
      <c r="D8" s="373"/>
      <c r="E8" s="374">
        <v>269082421.565</v>
      </c>
      <c r="F8" s="7"/>
    </row>
    <row r="9" spans="1:7">
      <c r="A9" s="189">
        <v>2</v>
      </c>
      <c r="B9" s="198" t="s">
        <v>36</v>
      </c>
      <c r="C9" s="373">
        <v>114713313.248</v>
      </c>
      <c r="D9" s="373"/>
      <c r="E9" s="374">
        <v>114713313.248</v>
      </c>
      <c r="F9" s="7"/>
    </row>
    <row r="10" spans="1:7">
      <c r="A10" s="189">
        <v>3</v>
      </c>
      <c r="B10" s="198" t="s">
        <v>37</v>
      </c>
      <c r="C10" s="373">
        <v>330994892.30299997</v>
      </c>
      <c r="D10" s="373"/>
      <c r="E10" s="374">
        <v>330994892.30299997</v>
      </c>
      <c r="F10" s="7"/>
    </row>
    <row r="11" spans="1:7">
      <c r="A11" s="189">
        <v>4</v>
      </c>
      <c r="B11" s="198" t="s">
        <v>38</v>
      </c>
      <c r="C11" s="373">
        <v>0</v>
      </c>
      <c r="D11" s="373"/>
      <c r="E11" s="374">
        <v>0</v>
      </c>
      <c r="F11" s="7"/>
    </row>
    <row r="12" spans="1:7">
      <c r="A12" s="189">
        <v>5</v>
      </c>
      <c r="B12" s="198" t="s">
        <v>39</v>
      </c>
      <c r="C12" s="373">
        <v>233393540.03</v>
      </c>
      <c r="D12" s="373"/>
      <c r="E12" s="374">
        <v>233393540.03</v>
      </c>
      <c r="F12" s="7"/>
    </row>
    <row r="13" spans="1:7">
      <c r="A13" s="189">
        <v>6.1</v>
      </c>
      <c r="B13" s="199" t="s">
        <v>40</v>
      </c>
      <c r="C13" s="375">
        <v>1975000866.004003</v>
      </c>
      <c r="D13" s="373"/>
      <c r="E13" s="374">
        <v>1975000866.004003</v>
      </c>
      <c r="F13" s="7"/>
    </row>
    <row r="14" spans="1:7">
      <c r="A14" s="189">
        <v>6.2</v>
      </c>
      <c r="B14" s="200" t="s">
        <v>41</v>
      </c>
      <c r="C14" s="375">
        <v>-140334062.2949996</v>
      </c>
      <c r="D14" s="373"/>
      <c r="E14" s="374">
        <v>-140334062.2949996</v>
      </c>
      <c r="F14" s="7"/>
    </row>
    <row r="15" spans="1:7">
      <c r="A15" s="189">
        <v>6</v>
      </c>
      <c r="B15" s="198" t="s">
        <v>42</v>
      </c>
      <c r="C15" s="373">
        <v>1834666803.7090034</v>
      </c>
      <c r="D15" s="373"/>
      <c r="E15" s="374">
        <v>1834666803.7090034</v>
      </c>
      <c r="F15" s="7"/>
    </row>
    <row r="16" spans="1:7">
      <c r="A16" s="189">
        <v>7</v>
      </c>
      <c r="B16" s="198" t="s">
        <v>43</v>
      </c>
      <c r="C16" s="373">
        <v>34113918.658</v>
      </c>
      <c r="D16" s="373"/>
      <c r="E16" s="374">
        <v>34113918.658</v>
      </c>
      <c r="F16" s="7"/>
    </row>
    <row r="17" spans="1:7">
      <c r="A17" s="189">
        <v>8</v>
      </c>
      <c r="B17" s="198" t="s">
        <v>198</v>
      </c>
      <c r="C17" s="373">
        <v>116954.05399999954</v>
      </c>
      <c r="D17" s="373"/>
      <c r="E17" s="374">
        <v>116954.05399999954</v>
      </c>
      <c r="F17" s="190"/>
      <c r="G17" s="30"/>
    </row>
    <row r="18" spans="1:7">
      <c r="A18" s="189">
        <v>9</v>
      </c>
      <c r="B18" s="198" t="s">
        <v>44</v>
      </c>
      <c r="C18" s="373">
        <v>106733.3</v>
      </c>
      <c r="D18" s="373">
        <v>106733</v>
      </c>
      <c r="E18" s="374">
        <v>0.30000000000291038</v>
      </c>
      <c r="F18" s="7"/>
      <c r="G18" s="30"/>
    </row>
    <row r="19" spans="1:7">
      <c r="A19" s="189">
        <v>10</v>
      </c>
      <c r="B19" s="198" t="s">
        <v>45</v>
      </c>
      <c r="C19" s="373">
        <v>239803221.10000011</v>
      </c>
      <c r="D19" s="373">
        <v>91980588.530000001</v>
      </c>
      <c r="E19" s="374">
        <v>147822632.57000011</v>
      </c>
      <c r="F19" s="7"/>
      <c r="G19" s="30"/>
    </row>
    <row r="20" spans="1:7">
      <c r="A20" s="189">
        <v>11</v>
      </c>
      <c r="B20" s="198" t="s">
        <v>46</v>
      </c>
      <c r="C20" s="373">
        <v>54356277.107400008</v>
      </c>
      <c r="D20" s="373"/>
      <c r="E20" s="374">
        <v>54356277.107400008</v>
      </c>
      <c r="F20" s="7"/>
    </row>
    <row r="21" spans="1:7" ht="26.25" thickBot="1">
      <c r="A21" s="118"/>
      <c r="B21" s="191" t="s">
        <v>356</v>
      </c>
      <c r="C21" s="140">
        <f>SUM(C8:C12, C15:C20)</f>
        <v>3111348075.0744033</v>
      </c>
      <c r="D21" s="140">
        <f>SUM(D8:D12, D15:D20)</f>
        <v>92087321.530000001</v>
      </c>
      <c r="E21" s="201">
        <f>SUM(E8:E12, E15:E20)</f>
        <v>3019260753.5444036</v>
      </c>
    </row>
    <row r="22" spans="1:7">
      <c r="A22" s="5"/>
      <c r="B22" s="5"/>
      <c r="C22" s="5"/>
      <c r="D22" s="5"/>
      <c r="E22" s="5"/>
    </row>
    <row r="23" spans="1:7">
      <c r="A23" s="5"/>
      <c r="B23" s="5"/>
      <c r="C23" s="5"/>
      <c r="D23" s="5"/>
      <c r="E23" s="5"/>
    </row>
    <row r="25" spans="1:7" s="4" customFormat="1">
      <c r="B25" s="31"/>
      <c r="F25" s="5"/>
      <c r="G25" s="5"/>
    </row>
    <row r="26" spans="1:7" s="4" customFormat="1">
      <c r="B26" s="31"/>
      <c r="F26" s="5"/>
      <c r="G26" s="5"/>
    </row>
    <row r="27" spans="1:7" s="4" customFormat="1">
      <c r="B27" s="31"/>
      <c r="F27" s="5"/>
      <c r="G27" s="5"/>
    </row>
    <row r="28" spans="1:7" s="4" customFormat="1">
      <c r="B28" s="31"/>
      <c r="F28" s="5"/>
      <c r="G28" s="5"/>
    </row>
    <row r="29" spans="1:7" s="4" customFormat="1">
      <c r="B29" s="31"/>
      <c r="F29" s="5"/>
      <c r="G29" s="5"/>
    </row>
    <row r="30" spans="1:7" s="4" customFormat="1">
      <c r="B30" s="31"/>
      <c r="F30" s="5"/>
      <c r="G30" s="5"/>
    </row>
    <row r="31" spans="1:7" s="4" customFormat="1">
      <c r="B31" s="31"/>
      <c r="F31" s="5"/>
      <c r="G31" s="5"/>
    </row>
    <row r="32" spans="1:7" s="4" customFormat="1">
      <c r="B32" s="31"/>
      <c r="F32" s="5"/>
      <c r="G32" s="5"/>
    </row>
    <row r="33" spans="2:7" s="4" customFormat="1">
      <c r="B33" s="31"/>
      <c r="F33" s="5"/>
      <c r="G33" s="5"/>
    </row>
    <row r="34" spans="2:7" s="4" customFormat="1">
      <c r="B34" s="31"/>
      <c r="F34" s="5"/>
      <c r="G34" s="5"/>
    </row>
    <row r="35" spans="2:7" s="4" customFormat="1">
      <c r="B35" s="31"/>
      <c r="F35" s="5"/>
      <c r="G35" s="5"/>
    </row>
    <row r="36" spans="2:7" s="4" customFormat="1">
      <c r="B36" s="31"/>
      <c r="F36" s="5"/>
      <c r="G36" s="5"/>
    </row>
    <row r="37" spans="2:7" s="4" customFormat="1">
      <c r="B37" s="31"/>
      <c r="F37" s="5"/>
      <c r="G37" s="5"/>
    </row>
  </sheetData>
  <mergeCells count="4">
    <mergeCell ref="B6:B7"/>
    <mergeCell ref="C6:C7"/>
    <mergeCell ref="D6:E6"/>
    <mergeCell ref="B4:E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C9" sqref="C9"/>
      <selection pane="topRight" activeCell="C9" sqref="C9"/>
      <selection pane="bottomLeft" activeCell="C9" sqref="C9"/>
      <selection pane="bottomRight" activeCell="C9" sqref="C9"/>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"Liberty Bank"</v>
      </c>
    </row>
    <row r="2" spans="1:6" s="24" customFormat="1" ht="15.75" customHeight="1">
      <c r="A2" s="2" t="s">
        <v>31</v>
      </c>
      <c r="B2" s="359">
        <f>'1. key ratios '!B2</f>
        <v>44561</v>
      </c>
      <c r="C2" s="4"/>
      <c r="D2" s="4"/>
      <c r="E2" s="4"/>
      <c r="F2" s="4"/>
    </row>
    <row r="3" spans="1:6" s="24" customFormat="1" ht="15.75" customHeight="1">
      <c r="C3" s="4"/>
      <c r="D3" s="4"/>
      <c r="E3" s="4"/>
      <c r="F3" s="4"/>
    </row>
    <row r="4" spans="1:6" s="24" customFormat="1" ht="13.5" thickBot="1">
      <c r="A4" s="24" t="s">
        <v>85</v>
      </c>
      <c r="B4" s="192" t="s">
        <v>333</v>
      </c>
      <c r="C4" s="25" t="s">
        <v>73</v>
      </c>
      <c r="D4" s="4"/>
      <c r="E4" s="4"/>
      <c r="F4" s="4"/>
    </row>
    <row r="5" spans="1:6">
      <c r="A5" s="145">
        <v>1</v>
      </c>
      <c r="B5" s="193" t="s">
        <v>355</v>
      </c>
      <c r="C5" s="146">
        <f>'7. LI1 '!E21</f>
        <v>3019260753.5444036</v>
      </c>
    </row>
    <row r="6" spans="1:6" s="147" customFormat="1">
      <c r="A6" s="32">
        <v>2.1</v>
      </c>
      <c r="B6" s="142" t="s">
        <v>334</v>
      </c>
      <c r="C6" s="106">
        <v>141450389.517432</v>
      </c>
    </row>
    <row r="7" spans="1:6" s="15" customFormat="1" outlineLevel="1">
      <c r="A7" s="10">
        <v>2.2000000000000002</v>
      </c>
      <c r="B7" s="11" t="s">
        <v>335</v>
      </c>
      <c r="C7" s="148">
        <v>257624072.97760001</v>
      </c>
    </row>
    <row r="8" spans="1:6" s="15" customFormat="1" ht="25.5">
      <c r="A8" s="10">
        <v>3</v>
      </c>
      <c r="B8" s="143" t="s">
        <v>336</v>
      </c>
      <c r="C8" s="149">
        <f>SUM(C5:C7)</f>
        <v>3418335216.0394359</v>
      </c>
    </row>
    <row r="9" spans="1:6" s="147" customFormat="1">
      <c r="A9" s="32">
        <v>4</v>
      </c>
      <c r="B9" s="34" t="s">
        <v>87</v>
      </c>
      <c r="C9" s="106">
        <v>34406560.545884073</v>
      </c>
    </row>
    <row r="10" spans="1:6" s="15" customFormat="1" outlineLevel="1">
      <c r="A10" s="10">
        <v>5.0999999999999996</v>
      </c>
      <c r="B10" s="11" t="s">
        <v>337</v>
      </c>
      <c r="C10" s="148">
        <v>-108227937.00978401</v>
      </c>
    </row>
    <row r="11" spans="1:6" s="15" customFormat="1" outlineLevel="1">
      <c r="A11" s="10">
        <v>5.2</v>
      </c>
      <c r="B11" s="11" t="s">
        <v>338</v>
      </c>
      <c r="C11" s="148">
        <v>-243707345.73804802</v>
      </c>
    </row>
    <row r="12" spans="1:6" s="15" customFormat="1">
      <c r="A12" s="10">
        <v>6</v>
      </c>
      <c r="B12" s="141" t="s">
        <v>482</v>
      </c>
      <c r="C12" s="148"/>
    </row>
    <row r="13" spans="1:6" s="15" customFormat="1" ht="13.5" thickBot="1">
      <c r="A13" s="12">
        <v>7</v>
      </c>
      <c r="B13" s="144" t="s">
        <v>284</v>
      </c>
      <c r="C13" s="150">
        <f>SUM(C8:C12)</f>
        <v>3100806493.8374877</v>
      </c>
    </row>
    <row r="15" spans="1:6" ht="25.5">
      <c r="A15" s="162"/>
      <c r="B15" s="16" t="s">
        <v>483</v>
      </c>
    </row>
    <row r="16" spans="1:6">
      <c r="A16" s="162"/>
      <c r="B16" s="162"/>
    </row>
    <row r="17" spans="1:5" ht="15">
      <c r="A17" s="157"/>
      <c r="B17" s="158"/>
      <c r="C17" s="162"/>
      <c r="D17" s="162"/>
      <c r="E17" s="162"/>
    </row>
    <row r="18" spans="1:5" ht="15">
      <c r="A18" s="163"/>
      <c r="B18" s="164"/>
      <c r="C18" s="162"/>
      <c r="D18" s="162"/>
      <c r="E18" s="162"/>
    </row>
    <row r="19" spans="1:5">
      <c r="A19" s="165"/>
      <c r="B19" s="159"/>
      <c r="C19" s="162"/>
      <c r="D19" s="162"/>
      <c r="E19" s="162"/>
    </row>
    <row r="20" spans="1:5">
      <c r="A20" s="166"/>
      <c r="B20" s="160"/>
      <c r="C20" s="162"/>
      <c r="D20" s="162"/>
      <c r="E20" s="162"/>
    </row>
    <row r="21" spans="1:5">
      <c r="A21" s="166"/>
      <c r="B21" s="164"/>
      <c r="C21" s="162"/>
      <c r="D21" s="162"/>
      <c r="E21" s="162"/>
    </row>
    <row r="22" spans="1:5">
      <c r="A22" s="165"/>
      <c r="B22" s="161"/>
      <c r="C22" s="162"/>
      <c r="D22" s="162"/>
      <c r="E22" s="162"/>
    </row>
    <row r="23" spans="1:5">
      <c r="A23" s="166"/>
      <c r="B23" s="160"/>
      <c r="C23" s="162"/>
      <c r="D23" s="162"/>
      <c r="E23" s="162"/>
    </row>
    <row r="24" spans="1:5">
      <c r="A24" s="166"/>
      <c r="B24" s="160"/>
      <c r="C24" s="162"/>
      <c r="D24" s="162"/>
      <c r="E24" s="162"/>
    </row>
    <row r="25" spans="1:5">
      <c r="A25" s="166"/>
      <c r="B25" s="167"/>
      <c r="C25" s="162"/>
      <c r="D25" s="162"/>
      <c r="E25" s="162"/>
    </row>
    <row r="26" spans="1:5">
      <c r="A26" s="166"/>
      <c r="B26" s="164"/>
      <c r="C26" s="162"/>
      <c r="D26" s="162"/>
      <c r="E26" s="162"/>
    </row>
    <row r="27" spans="1:5">
      <c r="A27" s="162"/>
      <c r="B27" s="168"/>
      <c r="C27" s="162"/>
      <c r="D27" s="162"/>
      <c r="E27" s="162"/>
    </row>
    <row r="28" spans="1:5">
      <c r="A28" s="162"/>
      <c r="B28" s="168"/>
      <c r="C28" s="162"/>
      <c r="D28" s="162"/>
      <c r="E28" s="162"/>
    </row>
    <row r="29" spans="1:5">
      <c r="A29" s="162"/>
      <c r="B29" s="168"/>
      <c r="C29" s="162"/>
      <c r="D29" s="162"/>
      <c r="E29" s="162"/>
    </row>
    <row r="30" spans="1:5">
      <c r="A30" s="162"/>
      <c r="B30" s="168"/>
      <c r="C30" s="162"/>
      <c r="D30" s="162"/>
      <c r="E30" s="162"/>
    </row>
    <row r="31" spans="1:5">
      <c r="A31" s="162"/>
      <c r="B31" s="168"/>
      <c r="C31" s="162"/>
      <c r="D31" s="162"/>
      <c r="E31" s="162"/>
    </row>
    <row r="32" spans="1:5">
      <c r="A32" s="162"/>
      <c r="B32" s="168"/>
      <c r="C32" s="162"/>
      <c r="D32" s="162"/>
      <c r="E32" s="162"/>
    </row>
    <row r="33" spans="1:5">
      <c r="A33" s="162"/>
      <c r="B33" s="168"/>
      <c r="C33" s="162"/>
      <c r="D33" s="162"/>
      <c r="E33" s="162"/>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5KIZtU0dg2ZKIQ7p9sIU0TLwa46XRfWjy5IPTuFVfjk=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s3lpq2BDigCYGVpy9AdneX6Dob17+QYW7yCZpXwK7GE=</DigestValue>
    </Reference>
  </SignedInfo>
  <SignatureValue>hWatX73mKLALZtZ7H9djMSaGixfSOQx0jb0SZTC4ZV91uyLxhxegQFA2hR/+37L2wDeK8yQjsxST
kITAQLDvvGBX06LVJMzGpFPCK5tD5uHn1kDRzFt1MlIYl5FU4mD6BDQJ2hu5TYybzIfL4Dr7+MAL
pFt3Vi/tr/0A3HobqOcY8tAFi55pyH6T7FRaaLpHiErjSNrtztvLI0jtLAvJfUc1Rtwcf70lkdaE
ExYC+ncyZVb1hX7g/nrhAFuWu+fBng3JCi7yCbL+jqVNiJVTu1dnb2jaZbmGqRkXDIiZ48AYsCA2
Fmk4FHfX6b11d+b+Ga64sYx4meurmNVsO02spQ==</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zKA0aR0d1Q+cTJtnlUme1AwY6zeoa7TJpXoCSdZzRqo=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tDdUBmWNP9xCstwpbGLdrMlmQCEa6Zo24Os7Zg1h+Cg=</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eypDb7eVpWO5CjR8VY4b8KD035kpSGRZoIvzgWC5wew=</DigestValue>
      </Reference>
      <Reference URI="/xl/styles.xml?ContentType=application/vnd.openxmlformats-officedocument.spreadsheetml.styles+xml">
        <DigestMethod Algorithm="http://www.w3.org/2001/04/xmlenc#sha256"/>
        <DigestValue>5C6I1Ygf7Rabjjwfc1TlGjjmOXdZl+OcMcNM76nM6wY=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21tz6OUTHLXgcNYBkl9QOoVfGIuIFKxkmMklUg6+zw0=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glPgmWHFzk5HFiKZnqEU9C8Ggrh57H+3nYIKVnCwuH4=</DigestValue>
      </Reference>
      <Reference URI="/xl/worksheets/sheet10.xml?ContentType=application/vnd.openxmlformats-officedocument.spreadsheetml.worksheet+xml">
        <DigestMethod Algorithm="http://www.w3.org/2001/04/xmlenc#sha256"/>
        <DigestValue>dCCq8p53wxmixY04EFBlm58aMuAQbeDC7K/MPkDac0Y=</DigestValue>
      </Reference>
      <Reference URI="/xl/worksheets/sheet11.xml?ContentType=application/vnd.openxmlformats-officedocument.spreadsheetml.worksheet+xml">
        <DigestMethod Algorithm="http://www.w3.org/2001/04/xmlenc#sha256"/>
        <DigestValue>G7itnL+rtlnVkYLgrUtjV0hjL0ltt+0xuLjsIPcGxEw=</DigestValue>
      </Reference>
      <Reference URI="/xl/worksheets/sheet12.xml?ContentType=application/vnd.openxmlformats-officedocument.spreadsheetml.worksheet+xml">
        <DigestMethod Algorithm="http://www.w3.org/2001/04/xmlenc#sha256"/>
        <DigestValue>ysOmfCQ2s/VFjaxpfXoZp0r9jIn0BauTWbjHeDCp5EY=</DigestValue>
      </Reference>
      <Reference URI="/xl/worksheets/sheet13.xml?ContentType=application/vnd.openxmlformats-officedocument.spreadsheetml.worksheet+xml">
        <DigestMethod Algorithm="http://www.w3.org/2001/04/xmlenc#sha256"/>
        <DigestValue>kWOMJnnkktnvLzqEzS8uI+ZMC2vyMs1L6JQ4H+72MFI=</DigestValue>
      </Reference>
      <Reference URI="/xl/worksheets/sheet14.xml?ContentType=application/vnd.openxmlformats-officedocument.spreadsheetml.worksheet+xml">
        <DigestMethod Algorithm="http://www.w3.org/2001/04/xmlenc#sha256"/>
        <DigestValue>HFk2WWNrEoA7ovNm08UNyLYd5oHChSCI+qhMdLphSEE=</DigestValue>
      </Reference>
      <Reference URI="/xl/worksheets/sheet15.xml?ContentType=application/vnd.openxmlformats-officedocument.spreadsheetml.worksheet+xml">
        <DigestMethod Algorithm="http://www.w3.org/2001/04/xmlenc#sha256"/>
        <DigestValue>KJQnb2sBx3tEGurFdk9+Ue9VYEOVNyJS02WMa/5SW3o=</DigestValue>
      </Reference>
      <Reference URI="/xl/worksheets/sheet16.xml?ContentType=application/vnd.openxmlformats-officedocument.spreadsheetml.worksheet+xml">
        <DigestMethod Algorithm="http://www.w3.org/2001/04/xmlenc#sha256"/>
        <DigestValue>lWK9h884ILpCYM7H53uMFtEHFfFDDbTAVUQaz2jyfbI=</DigestValue>
      </Reference>
      <Reference URI="/xl/worksheets/sheet17.xml?ContentType=application/vnd.openxmlformats-officedocument.spreadsheetml.worksheet+xml">
        <DigestMethod Algorithm="http://www.w3.org/2001/04/xmlenc#sha256"/>
        <DigestValue>fOAjBm3bBpfdpd9Ykh0JVnEn7agw6xP1vkSdnndURIE=</DigestValue>
      </Reference>
      <Reference URI="/xl/worksheets/sheet18.xml?ContentType=application/vnd.openxmlformats-officedocument.spreadsheetml.worksheet+xml">
        <DigestMethod Algorithm="http://www.w3.org/2001/04/xmlenc#sha256"/>
        <DigestValue>SZwrNC83LY28A0NsxoTuPmI57NkTYSHkm0gZIbFqiZY=</DigestValue>
      </Reference>
      <Reference URI="/xl/worksheets/sheet19.xml?ContentType=application/vnd.openxmlformats-officedocument.spreadsheetml.worksheet+xml">
        <DigestMethod Algorithm="http://www.w3.org/2001/04/xmlenc#sha256"/>
        <DigestValue>b9mZj7LFgOmsP9orm1N9VUtjTFOPrGSj/Ypq0jQxdvg=</DigestValue>
      </Reference>
      <Reference URI="/xl/worksheets/sheet2.xml?ContentType=application/vnd.openxmlformats-officedocument.spreadsheetml.worksheet+xml">
        <DigestMethod Algorithm="http://www.w3.org/2001/04/xmlenc#sha256"/>
        <DigestValue>Q4ePoJssxh0U5K0DvmlwejYXZgKg+wWhIptul1tFh/0=</DigestValue>
      </Reference>
      <Reference URI="/xl/worksheets/sheet20.xml?ContentType=application/vnd.openxmlformats-officedocument.spreadsheetml.worksheet+xml">
        <DigestMethod Algorithm="http://www.w3.org/2001/04/xmlenc#sha256"/>
        <DigestValue>C4K2KI8k2myujqMVovzw10XvRGDc6K0VuXWnW7Yid5E=</DigestValue>
      </Reference>
      <Reference URI="/xl/worksheets/sheet21.xml?ContentType=application/vnd.openxmlformats-officedocument.spreadsheetml.worksheet+xml">
        <DigestMethod Algorithm="http://www.w3.org/2001/04/xmlenc#sha256"/>
        <DigestValue>2omMIgh5d21KIiZVw70fgMTQ6XskwLQRL4qwJ39HH+U=</DigestValue>
      </Reference>
      <Reference URI="/xl/worksheets/sheet22.xml?ContentType=application/vnd.openxmlformats-officedocument.spreadsheetml.worksheet+xml">
        <DigestMethod Algorithm="http://www.w3.org/2001/04/xmlenc#sha256"/>
        <DigestValue>LkWvZznswmU7wfkuljP+uKFEr6eph/hJ5/d0oMIxLtw=</DigestValue>
      </Reference>
      <Reference URI="/xl/worksheets/sheet23.xml?ContentType=application/vnd.openxmlformats-officedocument.spreadsheetml.worksheet+xml">
        <DigestMethod Algorithm="http://www.w3.org/2001/04/xmlenc#sha256"/>
        <DigestValue>Gt98wOXShtsEbhr3Qn7eh2PglwIKQ3yITQ9cHSX1+1c=</DigestValue>
      </Reference>
      <Reference URI="/xl/worksheets/sheet24.xml?ContentType=application/vnd.openxmlformats-officedocument.spreadsheetml.worksheet+xml">
        <DigestMethod Algorithm="http://www.w3.org/2001/04/xmlenc#sha256"/>
        <DigestValue>TXZruu5qtDFp10owXguzRyoBBXGkmEXI7TbwYbx+VPQ=</DigestValue>
      </Reference>
      <Reference URI="/xl/worksheets/sheet25.xml?ContentType=application/vnd.openxmlformats-officedocument.spreadsheetml.worksheet+xml">
        <DigestMethod Algorithm="http://www.w3.org/2001/04/xmlenc#sha256"/>
        <DigestValue>UxRt23RTanoj/NzPcG9uDC4rAQ3BmNX8+1m0zajJh9Y=</DigestValue>
      </Reference>
      <Reference URI="/xl/worksheets/sheet26.xml?ContentType=application/vnd.openxmlformats-officedocument.spreadsheetml.worksheet+xml">
        <DigestMethod Algorithm="http://www.w3.org/2001/04/xmlenc#sha256"/>
        <DigestValue>WTpg7QLWnt+PrSv6Lv8alj4iwtYVyXu+4JzJCsuboeY=</DigestValue>
      </Reference>
      <Reference URI="/xl/worksheets/sheet27.xml?ContentType=application/vnd.openxmlformats-officedocument.spreadsheetml.worksheet+xml">
        <DigestMethod Algorithm="http://www.w3.org/2001/04/xmlenc#sha256"/>
        <DigestValue>taH/HlanYDCSYkxus8Fl9/VM3CWaMeAEpOiLZKlGlpk=</DigestValue>
      </Reference>
      <Reference URI="/xl/worksheets/sheet28.xml?ContentType=application/vnd.openxmlformats-officedocument.spreadsheetml.worksheet+xml">
        <DigestMethod Algorithm="http://www.w3.org/2001/04/xmlenc#sha256"/>
        <DigestValue>3dmIbKDXlrxLVNh3Jhvh+EoKIpZVm50eJVzGh3oWoJQ=</DigestValue>
      </Reference>
      <Reference URI="/xl/worksheets/sheet29.xml?ContentType=application/vnd.openxmlformats-officedocument.spreadsheetml.worksheet+xml">
        <DigestMethod Algorithm="http://www.w3.org/2001/04/xmlenc#sha256"/>
        <DigestValue>AXTPJT3OC+u9efRrMZd4djvwft3OgIgyvvKoc2XENGQ=</DigestValue>
      </Reference>
      <Reference URI="/xl/worksheets/sheet3.xml?ContentType=application/vnd.openxmlformats-officedocument.spreadsheetml.worksheet+xml">
        <DigestMethod Algorithm="http://www.w3.org/2001/04/xmlenc#sha256"/>
        <DigestValue>yMZFEBTVLKKRZtcDg3PerI9+XcCFtlm4wCTCZUNcxig=</DigestValue>
      </Reference>
      <Reference URI="/xl/worksheets/sheet4.xml?ContentType=application/vnd.openxmlformats-officedocument.spreadsheetml.worksheet+xml">
        <DigestMethod Algorithm="http://www.w3.org/2001/04/xmlenc#sha256"/>
        <DigestValue>rGa6flzL1sdytqWfqi6+JpQZZBeH3rqLfyKI4IPi+DQ=</DigestValue>
      </Reference>
      <Reference URI="/xl/worksheets/sheet5.xml?ContentType=application/vnd.openxmlformats-officedocument.spreadsheetml.worksheet+xml">
        <DigestMethod Algorithm="http://www.w3.org/2001/04/xmlenc#sha256"/>
        <DigestValue>USGqV1OFebUKnwDB4eEZpeU8/oU0PGSJotM4KaQDsKs=</DigestValue>
      </Reference>
      <Reference URI="/xl/worksheets/sheet6.xml?ContentType=application/vnd.openxmlformats-officedocument.spreadsheetml.worksheet+xml">
        <DigestMethod Algorithm="http://www.w3.org/2001/04/xmlenc#sha256"/>
        <DigestValue>Z4j3Qa0V8iF058u9/u5o27GW9zz5qRS9aCMJRf9fS0A=</DigestValue>
      </Reference>
      <Reference URI="/xl/worksheets/sheet7.xml?ContentType=application/vnd.openxmlformats-officedocument.spreadsheetml.worksheet+xml">
        <DigestMethod Algorithm="http://www.w3.org/2001/04/xmlenc#sha256"/>
        <DigestValue>EjIijhQkK4WYo+Wv1FhTp3Nl9CWmeu1V7fhES6SQXBo=</DigestValue>
      </Reference>
      <Reference URI="/xl/worksheets/sheet8.xml?ContentType=application/vnd.openxmlformats-officedocument.spreadsheetml.worksheet+xml">
        <DigestMethod Algorithm="http://www.w3.org/2001/04/xmlenc#sha256"/>
        <DigestValue>/a+cLDYuADiy7bK0LywhY0QKp8oPFqXx5xQr8PPD2/Q=</DigestValue>
      </Reference>
      <Reference URI="/xl/worksheets/sheet9.xml?ContentType=application/vnd.openxmlformats-officedocument.spreadsheetml.worksheet+xml">
        <DigestMethod Algorithm="http://www.w3.org/2001/04/xmlenc#sha256"/>
        <DigestValue>3mxOR/AL4b/SylnB0TQN1OzxdWdGjxIZ6wavbc4WR3U=</DigestValue>
      </Reference>
    </Manifest>
    <SignatureProperties>
      <SignatureProperty Id="idSignatureTime" Target="#idPackageSignature">
        <mdssi:SignatureTime xmlns:mdssi="http://schemas.openxmlformats.org/package/2006/digital-signature">
          <mdssi:Format>YYYY-MM-DDThh:mm:ssTZD</mdssi:Format>
          <mdssi:Value>2022-01-31T09:07:29Z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2022-01-31T09:07:29Z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i3DzrR/UckkcGFEIcozUoilgRMTNo1KhMIV7rtoY4Z4=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EX890kpP/tWQtTGAwjtrYo6Z45H0PxKxEizFWI7zfmI=</DigestValue>
    </Reference>
  </SignedInfo>
  <SignatureValue>Q+BjthIkvDJTi5D88NzEfRnaIM6TnHpPwZ4i21pOPMttA+x0QhvqViF+3IISQZwT/FTnTYCuFr1t
iV6BJOxz00iBDycps43d+WDiz7t+kltrYQiBaKzUo6l7xTZkX3RF5mHx1hnxPjEbnPv0sUG+K8G6
grfBh0QIcH6bpUgBN5mtH1QyhqTSL5AEGUzeqZU5O3CK+Sn6iwgSp4Nj4VdKvlj1or1RjrcBKSBh
Q+euvukob3KrNRdE7OSwMFyxtzV7AZ9p9VLOrQYNA2HE620QRAkOAb2kx1XF+a0x7YKLwXQy/Tsn
RlhJuqM+Krhgbu8fH3+qwiuP36O5RROLEok17Q==</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zKA0aR0d1Q+cTJtnlUme1AwY6zeoa7TJpXoCSdZzRqo=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tDdUBmWNP9xCstwpbGLdrMlmQCEa6Zo24Os7Zg1h+Cg=</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eypDb7eVpWO5CjR8VY4b8KD035kpSGRZoIvzgWC5wew=</DigestValue>
      </Reference>
      <Reference URI="/xl/styles.xml?ContentType=application/vnd.openxmlformats-officedocument.spreadsheetml.styles+xml">
        <DigestMethod Algorithm="http://www.w3.org/2001/04/xmlenc#sha256"/>
        <DigestValue>5C6I1Ygf7Rabjjwfc1TlGjjmOXdZl+OcMcNM76nM6wY=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21tz6OUTHLXgcNYBkl9QOoVfGIuIFKxkmMklUg6+zw0=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glPgmWHFzk5HFiKZnqEU9C8Ggrh57H+3nYIKVnCwuH4=</DigestValue>
      </Reference>
      <Reference URI="/xl/worksheets/sheet10.xml?ContentType=application/vnd.openxmlformats-officedocument.spreadsheetml.worksheet+xml">
        <DigestMethod Algorithm="http://www.w3.org/2001/04/xmlenc#sha256"/>
        <DigestValue>dCCq8p53wxmixY04EFBlm58aMuAQbeDC7K/MPkDac0Y=</DigestValue>
      </Reference>
      <Reference URI="/xl/worksheets/sheet11.xml?ContentType=application/vnd.openxmlformats-officedocument.spreadsheetml.worksheet+xml">
        <DigestMethod Algorithm="http://www.w3.org/2001/04/xmlenc#sha256"/>
        <DigestValue>G7itnL+rtlnVkYLgrUtjV0hjL0ltt+0xuLjsIPcGxEw=</DigestValue>
      </Reference>
      <Reference URI="/xl/worksheets/sheet12.xml?ContentType=application/vnd.openxmlformats-officedocument.spreadsheetml.worksheet+xml">
        <DigestMethod Algorithm="http://www.w3.org/2001/04/xmlenc#sha256"/>
        <DigestValue>ysOmfCQ2s/VFjaxpfXoZp0r9jIn0BauTWbjHeDCp5EY=</DigestValue>
      </Reference>
      <Reference URI="/xl/worksheets/sheet13.xml?ContentType=application/vnd.openxmlformats-officedocument.spreadsheetml.worksheet+xml">
        <DigestMethod Algorithm="http://www.w3.org/2001/04/xmlenc#sha256"/>
        <DigestValue>kWOMJnnkktnvLzqEzS8uI+ZMC2vyMs1L6JQ4H+72MFI=</DigestValue>
      </Reference>
      <Reference URI="/xl/worksheets/sheet14.xml?ContentType=application/vnd.openxmlformats-officedocument.spreadsheetml.worksheet+xml">
        <DigestMethod Algorithm="http://www.w3.org/2001/04/xmlenc#sha256"/>
        <DigestValue>HFk2WWNrEoA7ovNm08UNyLYd5oHChSCI+qhMdLphSEE=</DigestValue>
      </Reference>
      <Reference URI="/xl/worksheets/sheet15.xml?ContentType=application/vnd.openxmlformats-officedocument.spreadsheetml.worksheet+xml">
        <DigestMethod Algorithm="http://www.w3.org/2001/04/xmlenc#sha256"/>
        <DigestValue>KJQnb2sBx3tEGurFdk9+Ue9VYEOVNyJS02WMa/5SW3o=</DigestValue>
      </Reference>
      <Reference URI="/xl/worksheets/sheet16.xml?ContentType=application/vnd.openxmlformats-officedocument.spreadsheetml.worksheet+xml">
        <DigestMethod Algorithm="http://www.w3.org/2001/04/xmlenc#sha256"/>
        <DigestValue>lWK9h884ILpCYM7H53uMFtEHFfFDDbTAVUQaz2jyfbI=</DigestValue>
      </Reference>
      <Reference URI="/xl/worksheets/sheet17.xml?ContentType=application/vnd.openxmlformats-officedocument.spreadsheetml.worksheet+xml">
        <DigestMethod Algorithm="http://www.w3.org/2001/04/xmlenc#sha256"/>
        <DigestValue>fOAjBm3bBpfdpd9Ykh0JVnEn7agw6xP1vkSdnndURIE=</DigestValue>
      </Reference>
      <Reference URI="/xl/worksheets/sheet18.xml?ContentType=application/vnd.openxmlformats-officedocument.spreadsheetml.worksheet+xml">
        <DigestMethod Algorithm="http://www.w3.org/2001/04/xmlenc#sha256"/>
        <DigestValue>SZwrNC83LY28A0NsxoTuPmI57NkTYSHkm0gZIbFqiZY=</DigestValue>
      </Reference>
      <Reference URI="/xl/worksheets/sheet19.xml?ContentType=application/vnd.openxmlformats-officedocument.spreadsheetml.worksheet+xml">
        <DigestMethod Algorithm="http://www.w3.org/2001/04/xmlenc#sha256"/>
        <DigestValue>b9mZj7LFgOmsP9orm1N9VUtjTFOPrGSj/Ypq0jQxdvg=</DigestValue>
      </Reference>
      <Reference URI="/xl/worksheets/sheet2.xml?ContentType=application/vnd.openxmlformats-officedocument.spreadsheetml.worksheet+xml">
        <DigestMethod Algorithm="http://www.w3.org/2001/04/xmlenc#sha256"/>
        <DigestValue>Q4ePoJssxh0U5K0DvmlwejYXZgKg+wWhIptul1tFh/0=</DigestValue>
      </Reference>
      <Reference URI="/xl/worksheets/sheet20.xml?ContentType=application/vnd.openxmlformats-officedocument.spreadsheetml.worksheet+xml">
        <DigestMethod Algorithm="http://www.w3.org/2001/04/xmlenc#sha256"/>
        <DigestValue>C4K2KI8k2myujqMVovzw10XvRGDc6K0VuXWnW7Yid5E=</DigestValue>
      </Reference>
      <Reference URI="/xl/worksheets/sheet21.xml?ContentType=application/vnd.openxmlformats-officedocument.spreadsheetml.worksheet+xml">
        <DigestMethod Algorithm="http://www.w3.org/2001/04/xmlenc#sha256"/>
        <DigestValue>2omMIgh5d21KIiZVw70fgMTQ6XskwLQRL4qwJ39HH+U=</DigestValue>
      </Reference>
      <Reference URI="/xl/worksheets/sheet22.xml?ContentType=application/vnd.openxmlformats-officedocument.spreadsheetml.worksheet+xml">
        <DigestMethod Algorithm="http://www.w3.org/2001/04/xmlenc#sha256"/>
        <DigestValue>LkWvZznswmU7wfkuljP+uKFEr6eph/hJ5/d0oMIxLtw=</DigestValue>
      </Reference>
      <Reference URI="/xl/worksheets/sheet23.xml?ContentType=application/vnd.openxmlformats-officedocument.spreadsheetml.worksheet+xml">
        <DigestMethod Algorithm="http://www.w3.org/2001/04/xmlenc#sha256"/>
        <DigestValue>Gt98wOXShtsEbhr3Qn7eh2PglwIKQ3yITQ9cHSX1+1c=</DigestValue>
      </Reference>
      <Reference URI="/xl/worksheets/sheet24.xml?ContentType=application/vnd.openxmlformats-officedocument.spreadsheetml.worksheet+xml">
        <DigestMethod Algorithm="http://www.w3.org/2001/04/xmlenc#sha256"/>
        <DigestValue>TXZruu5qtDFp10owXguzRyoBBXGkmEXI7TbwYbx+VPQ=</DigestValue>
      </Reference>
      <Reference URI="/xl/worksheets/sheet25.xml?ContentType=application/vnd.openxmlformats-officedocument.spreadsheetml.worksheet+xml">
        <DigestMethod Algorithm="http://www.w3.org/2001/04/xmlenc#sha256"/>
        <DigestValue>UxRt23RTanoj/NzPcG9uDC4rAQ3BmNX8+1m0zajJh9Y=</DigestValue>
      </Reference>
      <Reference URI="/xl/worksheets/sheet26.xml?ContentType=application/vnd.openxmlformats-officedocument.spreadsheetml.worksheet+xml">
        <DigestMethod Algorithm="http://www.w3.org/2001/04/xmlenc#sha256"/>
        <DigestValue>WTpg7QLWnt+PrSv6Lv8alj4iwtYVyXu+4JzJCsuboeY=</DigestValue>
      </Reference>
      <Reference URI="/xl/worksheets/sheet27.xml?ContentType=application/vnd.openxmlformats-officedocument.spreadsheetml.worksheet+xml">
        <DigestMethod Algorithm="http://www.w3.org/2001/04/xmlenc#sha256"/>
        <DigestValue>taH/HlanYDCSYkxus8Fl9/VM3CWaMeAEpOiLZKlGlpk=</DigestValue>
      </Reference>
      <Reference URI="/xl/worksheets/sheet28.xml?ContentType=application/vnd.openxmlformats-officedocument.spreadsheetml.worksheet+xml">
        <DigestMethod Algorithm="http://www.w3.org/2001/04/xmlenc#sha256"/>
        <DigestValue>3dmIbKDXlrxLVNh3Jhvh+EoKIpZVm50eJVzGh3oWoJQ=</DigestValue>
      </Reference>
      <Reference URI="/xl/worksheets/sheet29.xml?ContentType=application/vnd.openxmlformats-officedocument.spreadsheetml.worksheet+xml">
        <DigestMethod Algorithm="http://www.w3.org/2001/04/xmlenc#sha256"/>
        <DigestValue>AXTPJT3OC+u9efRrMZd4djvwft3OgIgyvvKoc2XENGQ=</DigestValue>
      </Reference>
      <Reference URI="/xl/worksheets/sheet3.xml?ContentType=application/vnd.openxmlformats-officedocument.spreadsheetml.worksheet+xml">
        <DigestMethod Algorithm="http://www.w3.org/2001/04/xmlenc#sha256"/>
        <DigestValue>yMZFEBTVLKKRZtcDg3PerI9+XcCFtlm4wCTCZUNcxig=</DigestValue>
      </Reference>
      <Reference URI="/xl/worksheets/sheet4.xml?ContentType=application/vnd.openxmlformats-officedocument.spreadsheetml.worksheet+xml">
        <DigestMethod Algorithm="http://www.w3.org/2001/04/xmlenc#sha256"/>
        <DigestValue>rGa6flzL1sdytqWfqi6+JpQZZBeH3rqLfyKI4IPi+DQ=</DigestValue>
      </Reference>
      <Reference URI="/xl/worksheets/sheet5.xml?ContentType=application/vnd.openxmlformats-officedocument.spreadsheetml.worksheet+xml">
        <DigestMethod Algorithm="http://www.w3.org/2001/04/xmlenc#sha256"/>
        <DigestValue>USGqV1OFebUKnwDB4eEZpeU8/oU0PGSJotM4KaQDsKs=</DigestValue>
      </Reference>
      <Reference URI="/xl/worksheets/sheet6.xml?ContentType=application/vnd.openxmlformats-officedocument.spreadsheetml.worksheet+xml">
        <DigestMethod Algorithm="http://www.w3.org/2001/04/xmlenc#sha256"/>
        <DigestValue>Z4j3Qa0V8iF058u9/u5o27GW9zz5qRS9aCMJRf9fS0A=</DigestValue>
      </Reference>
      <Reference URI="/xl/worksheets/sheet7.xml?ContentType=application/vnd.openxmlformats-officedocument.spreadsheetml.worksheet+xml">
        <DigestMethod Algorithm="http://www.w3.org/2001/04/xmlenc#sha256"/>
        <DigestValue>EjIijhQkK4WYo+Wv1FhTp3Nl9CWmeu1V7fhES6SQXBo=</DigestValue>
      </Reference>
      <Reference URI="/xl/worksheets/sheet8.xml?ContentType=application/vnd.openxmlformats-officedocument.spreadsheetml.worksheet+xml">
        <DigestMethod Algorithm="http://www.w3.org/2001/04/xmlenc#sha256"/>
        <DigestValue>/a+cLDYuADiy7bK0LywhY0QKp8oPFqXx5xQr8PPD2/Q=</DigestValue>
      </Reference>
      <Reference URI="/xl/worksheets/sheet9.xml?ContentType=application/vnd.openxmlformats-officedocument.spreadsheetml.worksheet+xml">
        <DigestMethod Algorithm="http://www.w3.org/2001/04/xmlenc#sha256"/>
        <DigestValue>3mxOR/AL4b/SylnB0TQN1OzxdWdGjxIZ6wavbc4WR3U=</DigestValue>
      </Reference>
    </Manifest>
    <SignatureProperties>
      <SignatureProperty Id="idSignatureTime" Target="#idPackageSignature">
        <mdssi:SignatureTime xmlns:mdssi="http://schemas.openxmlformats.org/package/2006/digital-signature">
          <mdssi:Format>YYYY-MM-DDThh:mm:ssTZD</mdssi:Format>
          <mdssi:Value>2022-01-31T09:07:52Z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2022-01-31T09:07:52Z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'9.Capital'!Print_Area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2022-01-31T08:48:19Z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