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465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_xlnm.Print_Area" localSheetId="9">'9.Capital'!$A$1:$C$54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12" i="95" l="1"/>
  <c r="C8" i="95"/>
  <c r="C35" i="95"/>
  <c r="C22" i="90" l="1"/>
  <c r="C45" i="69"/>
  <c r="C37" i="69"/>
  <c r="C15" i="69" l="1"/>
  <c r="E20" i="88" l="1"/>
  <c r="E19" i="88"/>
  <c r="E18" i="88"/>
  <c r="E17" i="88"/>
  <c r="E16" i="88"/>
  <c r="E15" i="88"/>
  <c r="E14" i="88"/>
  <c r="E13" i="88"/>
  <c r="E12" i="88"/>
  <c r="E11" i="88"/>
  <c r="E10" i="88"/>
  <c r="E9" i="88"/>
  <c r="E8" i="88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G45" i="75"/>
  <c r="F45" i="75"/>
  <c r="H45" i="75" s="1"/>
  <c r="D45" i="75"/>
  <c r="C45" i="75"/>
  <c r="E45" i="75" s="1"/>
  <c r="H44" i="75"/>
  <c r="E44" i="75"/>
  <c r="H43" i="75"/>
  <c r="E43" i="75"/>
  <c r="H42" i="75"/>
  <c r="E42" i="75"/>
  <c r="H41" i="75"/>
  <c r="E41" i="75"/>
  <c r="H40" i="75"/>
  <c r="G40" i="75"/>
  <c r="F40" i="75"/>
  <c r="D40" i="75"/>
  <c r="E40" i="75" s="1"/>
  <c r="C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G32" i="75"/>
  <c r="F32" i="75"/>
  <c r="D32" i="75"/>
  <c r="E32" i="75" s="1"/>
  <c r="C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G22" i="75"/>
  <c r="F22" i="75"/>
  <c r="D22" i="75"/>
  <c r="E22" i="75" s="1"/>
  <c r="C22" i="75"/>
  <c r="H21" i="75"/>
  <c r="E21" i="75"/>
  <c r="H20" i="75"/>
  <c r="E20" i="75"/>
  <c r="G19" i="75"/>
  <c r="F19" i="75"/>
  <c r="H19" i="75" s="1"/>
  <c r="C19" i="75"/>
  <c r="H18" i="75"/>
  <c r="E18" i="75"/>
  <c r="H17" i="75"/>
  <c r="E17" i="75"/>
  <c r="H16" i="75"/>
  <c r="G16" i="75"/>
  <c r="F16" i="75"/>
  <c r="D16" i="75"/>
  <c r="E16" i="75" s="1"/>
  <c r="C16" i="75"/>
  <c r="H15" i="75"/>
  <c r="E15" i="75"/>
  <c r="H14" i="75"/>
  <c r="E14" i="75"/>
  <c r="G13" i="75"/>
  <c r="F13" i="75"/>
  <c r="H13" i="75" s="1"/>
  <c r="D13" i="75"/>
  <c r="C13" i="75"/>
  <c r="E13" i="75" s="1"/>
  <c r="H12" i="75"/>
  <c r="E12" i="75"/>
  <c r="H11" i="75"/>
  <c r="E11" i="75"/>
  <c r="H10" i="75"/>
  <c r="E10" i="75"/>
  <c r="H9" i="75"/>
  <c r="E9" i="75"/>
  <c r="H8" i="75"/>
  <c r="E8" i="75"/>
  <c r="G7" i="75"/>
  <c r="F7" i="75"/>
  <c r="H7" i="75" s="1"/>
  <c r="D7" i="75"/>
  <c r="C7" i="75"/>
  <c r="E7" i="75" s="1"/>
  <c r="H66" i="85"/>
  <c r="E66" i="85"/>
  <c r="H64" i="85"/>
  <c r="E64" i="85"/>
  <c r="G61" i="85"/>
  <c r="F61" i="85"/>
  <c r="H61" i="85" s="1"/>
  <c r="E61" i="85"/>
  <c r="D61" i="85"/>
  <c r="C61" i="85"/>
  <c r="H60" i="85"/>
  <c r="E60" i="85"/>
  <c r="H59" i="85"/>
  <c r="E59" i="85"/>
  <c r="H58" i="85"/>
  <c r="E58" i="85"/>
  <c r="G53" i="85"/>
  <c r="F53" i="85"/>
  <c r="H53" i="85" s="1"/>
  <c r="E53" i="85"/>
  <c r="D53" i="85"/>
  <c r="C53" i="85"/>
  <c r="H52" i="85"/>
  <c r="E52" i="85"/>
  <c r="H51" i="85"/>
  <c r="E51" i="85"/>
  <c r="H50" i="85"/>
  <c r="E50" i="85"/>
  <c r="H49" i="85"/>
  <c r="E49" i="85"/>
  <c r="H48" i="85"/>
  <c r="E48" i="85"/>
  <c r="H47" i="85"/>
  <c r="E47" i="85"/>
  <c r="G45" i="85"/>
  <c r="G54" i="85" s="1"/>
  <c r="D45" i="85"/>
  <c r="D54" i="85" s="1"/>
  <c r="C45" i="85"/>
  <c r="C54" i="85" s="1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F34" i="85"/>
  <c r="F45" i="85" s="1"/>
  <c r="E34" i="85"/>
  <c r="D34" i="85"/>
  <c r="C34" i="85"/>
  <c r="G30" i="85"/>
  <c r="F30" i="85"/>
  <c r="H30" i="85" s="1"/>
  <c r="E30" i="85"/>
  <c r="D30" i="85"/>
  <c r="C30" i="85"/>
  <c r="H29" i="85"/>
  <c r="E29" i="85"/>
  <c r="H28" i="85"/>
  <c r="E28" i="85"/>
  <c r="H27" i="85"/>
  <c r="E27" i="85"/>
  <c r="H26" i="85"/>
  <c r="E26" i="85"/>
  <c r="H25" i="85"/>
  <c r="E25" i="85"/>
  <c r="H24" i="85"/>
  <c r="E24" i="85"/>
  <c r="G22" i="85"/>
  <c r="G31" i="85" s="1"/>
  <c r="G56" i="85" s="1"/>
  <c r="G63" i="85" s="1"/>
  <c r="G65" i="85" s="1"/>
  <c r="G67" i="85" s="1"/>
  <c r="D22" i="85"/>
  <c r="D31" i="85" s="1"/>
  <c r="C22" i="85"/>
  <c r="C31" i="85" s="1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F9" i="85"/>
  <c r="F22" i="85" s="1"/>
  <c r="E9" i="85"/>
  <c r="D9" i="85"/>
  <c r="C9" i="85"/>
  <c r="H8" i="85"/>
  <c r="E8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G41" i="83" s="1"/>
  <c r="F31" i="83"/>
  <c r="F41" i="83" s="1"/>
  <c r="H41" i="83" s="1"/>
  <c r="E31" i="83"/>
  <c r="D31" i="83"/>
  <c r="D41" i="83" s="1"/>
  <c r="C31" i="83"/>
  <c r="C41" i="83" s="1"/>
  <c r="E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G20" i="83" s="1"/>
  <c r="F14" i="83"/>
  <c r="F20" i="83" s="1"/>
  <c r="D14" i="83"/>
  <c r="D20" i="83" s="1"/>
  <c r="C14" i="83"/>
  <c r="E14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E19" i="75" l="1"/>
  <c r="D19" i="75"/>
  <c r="H45" i="85"/>
  <c r="F54" i="85"/>
  <c r="H54" i="85" s="1"/>
  <c r="C56" i="85"/>
  <c r="E31" i="85"/>
  <c r="D56" i="85"/>
  <c r="D63" i="85" s="1"/>
  <c r="D65" i="85" s="1"/>
  <c r="D67" i="85" s="1"/>
  <c r="E54" i="85"/>
  <c r="H22" i="85"/>
  <c r="F31" i="85"/>
  <c r="E22" i="85"/>
  <c r="E45" i="85"/>
  <c r="H9" i="85"/>
  <c r="H34" i="85"/>
  <c r="H20" i="83"/>
  <c r="C20" i="83"/>
  <c r="E20" i="83" s="1"/>
  <c r="H14" i="83"/>
  <c r="H31" i="83"/>
  <c r="F56" i="85" l="1"/>
  <c r="H31" i="85"/>
  <c r="E56" i="85"/>
  <c r="C63" i="85"/>
  <c r="F63" i="85" l="1"/>
  <c r="H56" i="85"/>
  <c r="C65" i="85"/>
  <c r="E63" i="85"/>
  <c r="B1" i="91"/>
  <c r="B2" i="85"/>
  <c r="B1" i="85"/>
  <c r="C67" i="85" l="1"/>
  <c r="E67" i="85" s="1"/>
  <c r="E65" i="85"/>
  <c r="H63" i="85"/>
  <c r="F65" i="85"/>
  <c r="H65" i="85" l="1"/>
  <c r="F67" i="85"/>
  <c r="H67" i="85" s="1"/>
  <c r="B1" i="95" l="1"/>
  <c r="B1" i="92"/>
  <c r="B1" i="93"/>
  <c r="B1" i="64"/>
  <c r="B1" i="90"/>
  <c r="B1" i="69"/>
  <c r="B1" i="94"/>
  <c r="B1" i="89"/>
  <c r="B1" i="73"/>
  <c r="B1" i="88"/>
  <c r="B1" i="52"/>
  <c r="B1" i="86"/>
  <c r="B1" i="75"/>
  <c r="B2" i="83"/>
  <c r="G5" i="86"/>
  <c r="F5" i="86"/>
  <c r="E5" i="86"/>
  <c r="D5" i="86"/>
  <c r="C5" i="86"/>
  <c r="G5" i="84"/>
  <c r="F5" i="84"/>
  <c r="E5" i="84"/>
  <c r="D5" i="84"/>
  <c r="C5" i="84"/>
  <c r="E13" i="86" l="1"/>
  <c r="E6" i="86"/>
  <c r="F6" i="86"/>
  <c r="F13" i="86" s="1"/>
  <c r="G6" i="86"/>
  <c r="G13" i="86" s="1"/>
  <c r="B1" i="83" l="1"/>
  <c r="B1" i="84"/>
  <c r="C30" i="95" l="1"/>
  <c r="C26" i="95"/>
  <c r="C18" i="95"/>
  <c r="C36" i="95" l="1"/>
  <c r="D6" i="86"/>
  <c r="D13" i="86"/>
  <c r="C38" i="95" l="1"/>
  <c r="C6" i="86"/>
  <c r="C13" i="86" s="1"/>
  <c r="D11" i="94" l="1"/>
  <c r="D16" i="94"/>
  <c r="D7" i="94"/>
  <c r="D20" i="94"/>
  <c r="D15" i="94"/>
  <c r="D19" i="94"/>
  <c r="D12" i="94"/>
  <c r="D17" i="94"/>
  <c r="D8" i="94"/>
  <c r="D13" i="94"/>
  <c r="D9" i="94"/>
  <c r="D21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N21" i="92" l="1"/>
  <c r="E21" i="92"/>
  <c r="C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18" i="91"/>
  <c r="H17" i="91"/>
  <c r="H16" i="91"/>
  <c r="H15" i="91"/>
  <c r="H14" i="91"/>
  <c r="H13" i="91"/>
  <c r="H8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12" i="89" l="1"/>
  <c r="C6" i="89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C8" i="73" l="1"/>
  <c r="C13" i="73" s="1"/>
  <c r="C52" i="89"/>
  <c r="C25" i="69" l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<sst xmlns="http://schemas.openxmlformats.org/spreadsheetml/2006/main" count="753" uniqueCount="529">
  <si>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</si>
  <si>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</si>
  <si>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</si>
  <si>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</si>
  <si>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</si>
  <si>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</si>
  <si>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</si>
  <si>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</si>
  <si>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</si>
  <si>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</si>
  <si>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</si>
  <si>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</si>
  <si>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</si>
  <si>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</si>
  <si>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</si>
  <si>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</si>
  <si>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</si>
  <si>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</si>
  <si>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</si>
  <si>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</si>
  <si>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</si>
  <si>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</si>
  <si>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</si>
  <si>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</si>
  <si>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</si>
  <si>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</si>
  <si>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</si>
  <si>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</si>
  <si>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</si>
  <si>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</si>
  <si>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</si>
  <si>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</si>
  <si>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</si>
  <si>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</si>
  <si>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</si>
  <si>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</si>
  <si>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</si>
  <si>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</si>
  <si>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</si>
  <si>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</si>
  <si>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</si>
  <si>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</si>
  <si>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</si>
  <si>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</si>
  <si>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</si>
  <si>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</si>
  <si>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</si>
  <si>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</si>
  <si>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</si>
  <si>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</si>
  <si>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</si>
  <si>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</si>
  <si>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</si>
  <si>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</si>
  <si>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</si>
  <si>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</si>
  <si>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</si>
  <si>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</si>
  <si>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</si>
  <si>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</si>
  <si>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</si>
  <si>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</si>
  <si>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</si>
  <si>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</si>
  <si>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</si>
  <si>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</si>
  <si>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</si>
  <si>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</si>
  <si>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</si>
  <si>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</si>
  <si>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</si>
  <si>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</si>
  <si>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</si>
  <si>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</si>
  <si>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</si>
  <si>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</si>
  <si>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</si>
  <si>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</si>
  <si>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</si>
  <si>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</si>
  <si>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</si>
  <si>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</si>
  <si>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</si>
  <si>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</si>
  <si>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</si>
  <si>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</si>
  <si>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</si>
  <si>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</si>
  <si>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</si>
  <si>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</si>
  <si>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</si>
  <si>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</si>
  <si>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</si>
  <si>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</si>
  <si>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</si>
  <si>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</si>
  <si>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</si>
  <si>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</si>
  <si>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</si>
  <si>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</si>
  <si>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</si>
  <si>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</si>
  <si>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</si>
  <si>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</si>
  <si>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</si>
  <si>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</si>
  <si>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</si>
  <si>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</si>
  <si>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</si>
  <si>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</si>
  <si>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</si>
  <si>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</si>
  <si>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</si>
  <si>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</si>
  <si>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</si>
  <si>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</si>
  <si>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</si>
  <si>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</si>
  <si>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</si>
  <si>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</si>
  <si>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</si>
  <si>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</si>
  <si>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</si>
  <si>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</si>
  <si>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</si>
  <si>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</si>
  <si>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</si>
  <si>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</si>
  <si>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</si>
  <si>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</si>
  <si>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</si>
  <si>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</si>
  <si>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</si>
  <si>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</si>
  <si>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</si>
  <si>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</si>
  <si>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</si>
  <si>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Tier 1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</si>
  <si>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</si>
  <si>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</si>
  <si>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</si>
  <si>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</si>
  <si>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</si>
  <si>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</si>
  <si>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</si>
  <si>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</si>
  <si>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</si>
  <si>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</si>
  <si>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</si>
  <si>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</si>
  <si>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</si>
  <si>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</si>
  <si>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</si>
  <si>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</si>
  <si>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</si>
  <si>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</si>
  <si>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</si>
  <si>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</si>
  <si>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</si>
  <si>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</si>
  <si>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</si>
  <si>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</si>
  <si>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</si>
  <si>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</si>
  <si>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</si>
  <si>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</si>
  <si>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</si>
  <si>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</si>
  <si>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</si>
  <si>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</si>
  <si>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</si>
  <si>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</si>
  <si>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</si>
  <si>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</si>
  <si>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</si>
  <si>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</si>
  <si>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</si>
  <si>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</si>
  <si>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</si>
  <si>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</si>
  <si>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</si>
  <si>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</si>
  <si>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</si>
  <si>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</si>
  <si>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</si>
  <si>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</si>
  <si>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</si>
  <si>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</si>
  <si>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</si>
  <si>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</si>
  <si>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</si>
  <si>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</si>
  <si>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</si>
  <si>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</si>
  <si>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</si>
  <si>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</si>
  <si>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</si>
  <si>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</si>
  <si>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</si>
  <si>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</si>
  <si>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</si>
  <si>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</si>
  <si>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</si>
  <si>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</si>
  <si>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</si>
  <si>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</si>
  <si>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</si>
  <si>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</si>
  <si>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</si>
  <si>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</si>
  <si>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</si>
  <si>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</si>
  <si>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</si>
  <si>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</si>
  <si>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</si>
  <si>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</si>
  <si>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</si>
  <si>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</si>
  <si>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</si>
  <si>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</si>
  <si>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</si>
  <si>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</si>
  <si>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</si>
  <si>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</si>
  <si>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</si>
  <si>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</si>
  <si>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</si>
  <si>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</si>
  <si>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</si>
  <si>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</si>
  <si>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</si>
  <si>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</si>
  <si>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</si>
  <si>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</si>
  <si>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</si>
  <si>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</si>
  <si>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</si>
  <si>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</si>
  <si>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</si>
  <si>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</si>
  <si>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</si>
  <si>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</si>
  <si>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</si>
  <si>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</si>
  <si>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</si>
  <si>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</si>
  <si>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</si>
  <si>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</si>
  <si>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</si>
  <si>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</si>
  <si>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</si>
  <si>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</si>
  <si>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</si>
  <si>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</si>
  <si>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</si>
  <si>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</si>
  <si>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</si>
  <si>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</si>
  <si>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</si>
  <si>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</si>
  <si>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</si>
  <si>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</si>
  <si>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</si>
  <si>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</si>
  <si>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</si>
  <si>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</si>
  <si>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</si>
  <si>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</si>
  <si>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</si>
  <si>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</si>
  <si>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</si>
  <si>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</si>
  <si>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</si>
  <si>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</si>
  <si>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</si>
  <si>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</si>
  <si>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</si>
  <si>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</si>
  <si>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</si>
  <si>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</si>
  <si>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</si>
  <si>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</si>
  <si>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</si>
  <si>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</si>
  <si>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</si>
  <si>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</si>
  <si>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</si>
  <si>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</si>
  <si>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</si>
  <si>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</si>
  <si>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</si>
  <si>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</si>
  <si>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</si>
  <si>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</si>
  <si>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</si>
  <si>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</si>
  <si>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</si>
  <si>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</si>
  <si>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</si>
  <si>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</si>
  <si>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</si>
  <si>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</si>
  <si>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</si>
  <si>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</si>
  <si>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</si>
  <si>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</si>
  <si>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</si>
  <si>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</si>
  <si>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</si>
  <si>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</si>
  <si>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</si>
  <si>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</si>
  <si>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</si>
  <si>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</si>
  <si>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</si>
  <si>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</si>
  <si>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</si>
  <si>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</si>
  <si>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</si>
  <si>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</si>
  <si>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</si>
  <si>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</si>
  <si>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</si>
  <si>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</si>
  <si>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</si>
  <si>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</si>
  <si>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</si>
  <si>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</si>
  <si>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</si>
  <si>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</si>
  <si>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</si>
  <si>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</si>
  <si>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</si>
  <si>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</si>
  <si>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</si>
  <si>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</si>
  <si>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</si>
  <si>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</si>
  <si>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</si>
  <si>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</si>
  <si>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</si>
  <si>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</si>
  <si>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</si>
  <si>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</si>
  <si>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</si>
  <si>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</si>
  <si>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</si>
  <si>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</si>
  <si>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</si>
  <si>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</si>
  <si>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</si>
  <si>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</si>
  <si>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</si>
  <si>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</si>
  <si>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</si>
  <si>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</si>
  <si>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</si>
  <si>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</si>
  <si>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</si>
  <si>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</si>
  <si>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</si>
  <si>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</si>
  <si>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</si>
  <si>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</si>
  <si>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</si>
  <si>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</si>
  <si>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</si>
  <si>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</si>
  <si>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</si>
  <si>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</si>
  <si>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</si>
  <si>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</si>
  <si>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</si>
  <si>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</si>
  <si>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</si>
  <si>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</si>
  <si>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</si>
  <si>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</si>
  <si>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</si>
  <si>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</si>
  <si>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</si>
  <si>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</si>
  <si>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</si>
  <si>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</si>
  <si>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</si>
  <si>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</si>
  <si>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</si>
  <si>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</si>
  <si>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</si>
  <si>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</si>
  <si>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</si>
  <si>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</si>
  <si>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</si>
  <si>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</si>
  <si>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</si>
  <si>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</si>
  <si>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</si>
  <si>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</si>
  <si>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</si>
  <si>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</si>
  <si>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</si>
  <si>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</si>
  <si>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</si>
  <si>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</si>
  <si>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</si>
  <si>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</si>
  <si>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</si>
  <si>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</si>
  <si>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</si>
  <si>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</si>
  <si>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</si>
  <si>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</si>
  <si>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</si>
  <si>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</si>
  <si>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</si>
  <si>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</si>
  <si>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</si>
  <si>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</si>
  <si>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</si>
  <si>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</si>
  <si>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</si>
  <si>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</si>
  <si>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</si>
  <si>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</si>
  <si>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</si>
  <si>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</si>
  <si>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</si>
  <si>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</si>
  <si>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</si>
  <si>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</si>
  <si>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</si>
  <si>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</si>
  <si>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</si>
  <si>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</si>
  <si>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</si>
  <si>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</si>
  <si>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</si>
  <si>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</si>
  <si>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</si>
  <si>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</si>
  <si>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</si>
  <si>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</si>
  <si>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</si>
  <si>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</si>
  <si>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</si>
  <si>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</si>
  <si>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</si>
  <si>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</si>
  <si>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</si>
  <si>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</si>
  <si>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</si>
  <si>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</si>
  <si>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</si>
  <si>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</si>
  <si>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</si>
  <si>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</si>
  <si>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</si>
  <si>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</si>
  <si>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</si>
  <si>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</si>
  <si>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</si>
  <si>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</si>
  <si>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</si>
  <si>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</si>
  <si>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</si>
  <si>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</si>
  <si>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</si>
  <si>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</si>
  <si>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</si>
  <si>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</si>
  <si>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</si>
  <si>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</si>
  <si>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</si>
  <si>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</si>
  <si>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</si>
  <si>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</si>
  <si>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</si>
  <si>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</si>
  <si>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</si>
  <si>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</si>
  <si>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</si>
  <si>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</si>
  <si>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</si>
  <si>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</si>
  <si>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</si>
  <si>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</si>
  <si>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</si>
  <si>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CET1 capital</t>
  </si>
  <si>
    <t>Tier1 capital</t>
  </si>
  <si>
    <t>Regulatory capital total requirement</t>
  </si>
  <si>
    <t>CET1 capital total requirement</t>
  </si>
  <si>
    <t>Tier1 capital total requirement</t>
  </si>
  <si>
    <t>Total Risk Weighted Assets (Total RWA) (Based on Basel III framework)</t>
  </si>
  <si>
    <t>Total Risk Weighted Assets (amounts, GEL)</t>
  </si>
  <si>
    <t>Capital Adequacy Ratios</t>
  </si>
  <si>
    <t>Independence status</t>
  </si>
  <si>
    <t>Position/Subordinated business units</t>
  </si>
  <si>
    <t>Net Stable Funding Ratio</t>
  </si>
  <si>
    <t>Available stable funding</t>
  </si>
  <si>
    <t>Required stable funding</t>
  </si>
  <si>
    <t>Net stable funding ratio (%)</t>
  </si>
  <si>
    <t>JSC "Liberty Bank"</t>
  </si>
  <si>
    <t>Irakli Otar Rukhadze</t>
  </si>
  <si>
    <t>Vasil Khodeli</t>
  </si>
  <si>
    <t>www.libertybank.ge</t>
  </si>
  <si>
    <t>Mamuka Tsereteli</t>
  </si>
  <si>
    <t>Murtaz Kikoria</t>
  </si>
  <si>
    <t>Magda Magradze</t>
  </si>
  <si>
    <t>Beka Gogichaishvili</t>
  </si>
  <si>
    <t>Georgian Financial Group B.V.</t>
  </si>
  <si>
    <t>JSC "GALT &amp; TAGGART" (Nominal owner)</t>
  </si>
  <si>
    <t>JSC "Heritage Securities" (Nominal owner)</t>
  </si>
  <si>
    <t>Other shareholders</t>
  </si>
  <si>
    <t xml:space="preserve">Benjamin Albert Marson </t>
  </si>
  <si>
    <t>Igor Alexeev</t>
  </si>
  <si>
    <t>Vakhtang Babunashvili</t>
  </si>
  <si>
    <t>David Abashidze</t>
  </si>
  <si>
    <t>Chairman</t>
  </si>
  <si>
    <t>Independent member</t>
  </si>
  <si>
    <t>Risk Director, Deputy CEO</t>
  </si>
  <si>
    <t>Chief Financial Officer, Deputy CEO</t>
  </si>
  <si>
    <t>Non-independent member</t>
  </si>
  <si>
    <t>CEO</t>
  </si>
  <si>
    <t>6.2.1</t>
  </si>
  <si>
    <t>of which loan loss general reserves</t>
  </si>
  <si>
    <t>6.2.2</t>
  </si>
  <si>
    <t>of which Covid-19 reserve</t>
  </si>
  <si>
    <t>of which off-balance general reserves</t>
  </si>
  <si>
    <t>nmf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</si>
</sst>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Sylfaen"/>
      <family val="1"/>
      <charset val="204"/>
    </font>
    <font>
      <u/>
      <sz val="10"/>
      <color indexed="12"/>
      <name val="Sylfaen"/>
      <family val="1"/>
      <charset val="204"/>
    </font>
    <font>
      <sz val="10"/>
      <name val="Calibri"/>
      <family val="2"/>
      <charset val="204"/>
      <scheme val="minor"/>
    </font>
    <font>
      <sz val="10"/>
      <name val="Sylfaen"/>
      <family val="1"/>
      <charset val="204"/>
    </font>
    <font>
      <sz val="10"/>
      <color rgb="FF333333"/>
      <name val="Sylfae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096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  <xf numFmtId="166" fontId="1" fillId="0" borderId="0" applyFont="0" applyFill="0" applyBorder="0" applyAlignment="0" applyProtection="0"/>
  </cellStyleXfs>
  <cellXfs count="612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inden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84" fillId="0" borderId="23" xfId="0" applyFont="1" applyBorder="1" applyAlignment="1"/>
    <xf numFmtId="0" fontId="2" fillId="0" borderId="24" xfId="0" applyFont="1" applyBorder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193" fontId="2" fillId="0" borderId="3" xfId="1" applyNumberFormat="1" applyFont="1" applyFill="1" applyBorder="1" applyProtection="1">
      <protection locked="0"/>
    </xf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2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3" fillId="0" borderId="0" xfId="11" applyFont="1" applyFill="1" applyBorder="1" applyAlignment="1" applyProtection="1"/>
    <xf numFmtId="0" fontId="94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5" fillId="0" borderId="10" xfId="0" applyNumberFormat="1" applyFont="1" applyFill="1" applyBorder="1" applyAlignment="1">
      <alignment horizontal="left" vertical="center" wrapText="1"/>
    </xf>
    <xf numFmtId="0" fontId="94" fillId="0" borderId="10" xfId="0" applyNumberFormat="1" applyFont="1" applyFill="1" applyBorder="1" applyAlignment="1">
      <alignment vertical="center" wrapText="1"/>
    </xf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6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0" fontId="9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0" fontId="84" fillId="0" borderId="88" xfId="0" applyFont="1" applyFill="1" applyBorder="1" applyAlignment="1">
      <alignment horizontal="left" indent="1"/>
    </xf>
    <xf numFmtId="0" fontId="87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93" fillId="0" borderId="0" xfId="11" applyFont="1" applyFill="1" applyBorder="1" applyProtection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99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9" fillId="0" borderId="0" xfId="0" applyFont="1" applyFill="1" applyAlignment="1">
      <alignment horizontal="left" vertical="center"/>
    </xf>
    <xf numFmtId="49" fontId="100" fillId="0" borderId="24" xfId="5" applyNumberFormat="1" applyFont="1" applyFill="1" applyBorder="1" applyAlignment="1" applyProtection="1">
      <alignment horizontal="left" vertical="center"/>
      <protection locked="0"/>
    </xf>
    <xf numFmtId="0" fontId="101" fillId="0" borderId="25" xfId="9" applyFont="1" applyFill="1" applyBorder="1" applyAlignment="1" applyProtection="1">
      <alignment horizontal="left" vertical="center" wrapText="1"/>
      <protection locked="0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45" fillId="77" borderId="106" xfId="20964" applyFont="1" applyFill="1" applyBorder="1" applyAlignment="1">
      <alignment vertical="center"/>
    </xf>
    <xf numFmtId="0" fontId="45" fillId="77" borderId="107" xfId="20964" applyFont="1" applyFill="1" applyBorder="1" applyAlignment="1">
      <alignment vertical="center"/>
    </xf>
    <xf numFmtId="0" fontId="45" fillId="77" borderId="104" xfId="20964" applyFont="1" applyFill="1" applyBorder="1" applyAlignment="1">
      <alignment vertical="center"/>
    </xf>
    <xf numFmtId="0" fontId="103" fillId="70" borderId="103" xfId="20964" applyFont="1" applyFill="1" applyBorder="1" applyAlignment="1">
      <alignment horizontal="center" vertical="center"/>
    </xf>
    <xf numFmtId="0" fontId="103" fillId="70" borderId="104" xfId="20964" applyFont="1" applyFill="1" applyBorder="1" applyAlignment="1">
      <alignment horizontal="left" vertical="center" wrapText="1"/>
    </xf>
    <xf numFmtId="164" fontId="103" fillId="0" borderId="105" xfId="7" applyNumberFormat="1" applyFont="1" applyFill="1" applyBorder="1" applyAlignment="1" applyProtection="1">
      <alignment horizontal="right" vertical="center"/>
      <protection locked="0"/>
    </xf>
    <xf numFmtId="0" fontId="102" fillId="78" borderId="105" xfId="20964" applyFont="1" applyFill="1" applyBorder="1" applyAlignment="1">
      <alignment horizontal="center" vertical="center"/>
    </xf>
    <xf numFmtId="0" fontId="102" fillId="78" borderId="107" xfId="20964" applyFont="1" applyFill="1" applyBorder="1" applyAlignment="1">
      <alignment vertical="top" wrapText="1"/>
    </xf>
    <xf numFmtId="164" fontId="45" fillId="77" borderId="104" xfId="7" applyNumberFormat="1" applyFont="1" applyFill="1" applyBorder="1" applyAlignment="1">
      <alignment horizontal="right" vertical="center"/>
    </xf>
    <xf numFmtId="0" fontId="104" fillId="70" borderId="103" xfId="20964" applyFont="1" applyFill="1" applyBorder="1" applyAlignment="1">
      <alignment horizontal="center" vertical="center"/>
    </xf>
    <xf numFmtId="0" fontId="103" fillId="70" borderId="107" xfId="20964" applyFont="1" applyFill="1" applyBorder="1" applyAlignment="1">
      <alignment vertical="center" wrapText="1"/>
    </xf>
    <xf numFmtId="0" fontId="103" fillId="70" borderId="104" xfId="20964" applyFont="1" applyFill="1" applyBorder="1" applyAlignment="1">
      <alignment horizontal="left" vertical="center"/>
    </xf>
    <xf numFmtId="0" fontId="104" fillId="3" borderId="103" xfId="20964" applyFont="1" applyFill="1" applyBorder="1" applyAlignment="1">
      <alignment horizontal="center" vertical="center"/>
    </xf>
    <xf numFmtId="0" fontId="103" fillId="3" borderId="104" xfId="20964" applyFont="1" applyFill="1" applyBorder="1" applyAlignment="1">
      <alignment horizontal="left" vertical="center"/>
    </xf>
    <xf numFmtId="0" fontId="104" fillId="0" borderId="103" xfId="20964" applyFont="1" applyFill="1" applyBorder="1" applyAlignment="1">
      <alignment horizontal="center" vertical="center"/>
    </xf>
    <xf numFmtId="0" fontId="103" fillId="0" borderId="104" xfId="20964" applyFont="1" applyFill="1" applyBorder="1" applyAlignment="1">
      <alignment horizontal="left" vertical="center"/>
    </xf>
    <xf numFmtId="0" fontId="105" fillId="78" borderId="105" xfId="20964" applyFont="1" applyFill="1" applyBorder="1" applyAlignment="1">
      <alignment horizontal="center" vertical="center"/>
    </xf>
    <xf numFmtId="0" fontId="102" fillId="78" borderId="107" xfId="20964" applyFont="1" applyFill="1" applyBorder="1" applyAlignment="1">
      <alignment vertical="center"/>
    </xf>
    <xf numFmtId="164" fontId="103" fillId="78" borderId="105" xfId="7" applyNumberFormat="1" applyFont="1" applyFill="1" applyBorder="1" applyAlignment="1" applyProtection="1">
      <alignment horizontal="right" vertical="center"/>
      <protection locked="0"/>
    </xf>
    <xf numFmtId="0" fontId="102" fillId="77" borderId="106" xfId="20964" applyFont="1" applyFill="1" applyBorder="1" applyAlignment="1">
      <alignment vertical="center"/>
    </xf>
    <xf numFmtId="0" fontId="102" fillId="77" borderId="107" xfId="20964" applyFont="1" applyFill="1" applyBorder="1" applyAlignment="1">
      <alignment vertical="center"/>
    </xf>
    <xf numFmtId="164" fontId="102" fillId="77" borderId="104" xfId="7" applyNumberFormat="1" applyFont="1" applyFill="1" applyBorder="1" applyAlignment="1">
      <alignment horizontal="right" vertical="center"/>
    </xf>
    <xf numFmtId="0" fontId="107" fillId="3" borderId="103" xfId="20964" applyFont="1" applyFill="1" applyBorder="1" applyAlignment="1">
      <alignment horizontal="center" vertical="center"/>
    </xf>
    <xf numFmtId="0" fontId="108" fillId="78" borderId="105" xfId="20964" applyFont="1" applyFill="1" applyBorder="1" applyAlignment="1">
      <alignment horizontal="center" vertical="center"/>
    </xf>
    <xf numFmtId="0" fontId="45" fillId="78" borderId="107" xfId="20964" applyFont="1" applyFill="1" applyBorder="1" applyAlignment="1">
      <alignment vertical="center"/>
    </xf>
    <xf numFmtId="0" fontId="107" fillId="70" borderId="103" xfId="20964" applyFont="1" applyFill="1" applyBorder="1" applyAlignment="1">
      <alignment horizontal="center" vertical="center"/>
    </xf>
    <xf numFmtId="164" fontId="103" fillId="3" borderId="105" xfId="7" applyNumberFormat="1" applyFont="1" applyFill="1" applyBorder="1" applyAlignment="1" applyProtection="1">
      <alignment horizontal="right" vertical="center"/>
      <protection locked="0"/>
    </xf>
    <xf numFmtId="0" fontId="108" fillId="3" borderId="105" xfId="20964" applyFont="1" applyFill="1" applyBorder="1" applyAlignment="1">
      <alignment horizontal="center" vertical="center"/>
    </xf>
    <xf numFmtId="0" fontId="45" fillId="3" borderId="107" xfId="20964" applyFont="1" applyFill="1" applyBorder="1" applyAlignment="1">
      <alignment vertical="center"/>
    </xf>
    <xf numFmtId="0" fontId="104" fillId="70" borderId="105" xfId="20964" applyFont="1" applyFill="1" applyBorder="1" applyAlignment="1">
      <alignment horizontal="center" vertical="center"/>
    </xf>
    <xf numFmtId="0" fontId="19" fillId="70" borderId="105" xfId="20964" applyFont="1" applyFill="1" applyBorder="1" applyAlignment="1">
      <alignment horizontal="center" vertical="center"/>
    </xf>
    <xf numFmtId="0" fontId="99" fillId="0" borderId="105" xfId="0" applyFont="1" applyFill="1" applyBorder="1" applyAlignment="1">
      <alignment horizontal="left" vertical="center" wrapText="1"/>
    </xf>
    <xf numFmtId="10" fontId="95" fillId="0" borderId="105" xfId="20962" applyNumberFormat="1" applyFont="1" applyFill="1" applyBorder="1" applyAlignment="1">
      <alignment horizontal="left" vertical="center" wrapText="1"/>
    </xf>
    <xf numFmtId="10" fontId="3" fillId="0" borderId="105" xfId="20962" applyNumberFormat="1" applyFont="1" applyFill="1" applyBorder="1" applyAlignment="1">
      <alignment horizontal="left" vertical="center" wrapText="1"/>
    </xf>
    <xf numFmtId="10" fontId="4" fillId="36" borderId="105" xfId="0" applyNumberFormat="1" applyFont="1" applyFill="1" applyBorder="1" applyAlignment="1">
      <alignment horizontal="left" vertical="center" wrapText="1"/>
    </xf>
    <xf numFmtId="10" fontId="99" fillId="0" borderId="105" xfId="20962" applyNumberFormat="1" applyFont="1" applyFill="1" applyBorder="1" applyAlignment="1">
      <alignment horizontal="left" vertical="center" wrapText="1"/>
    </xf>
    <xf numFmtId="10" fontId="4" fillId="36" borderId="105" xfId="20962" applyNumberFormat="1" applyFont="1" applyFill="1" applyBorder="1" applyAlignment="1">
      <alignment horizontal="left" vertical="center" wrapText="1"/>
    </xf>
    <xf numFmtId="10" fontId="4" fillId="36" borderId="105" xfId="0" applyNumberFormat="1" applyFont="1" applyFill="1" applyBorder="1" applyAlignment="1">
      <alignment horizontal="center" vertical="center" wrapText="1"/>
    </xf>
    <xf numFmtId="10" fontId="101" fillId="0" borderId="25" xfId="20962" applyNumberFormat="1" applyFont="1" applyFill="1" applyBorder="1" applyAlignment="1" applyProtection="1">
      <alignment horizontal="left" vertical="center"/>
    </xf>
    <xf numFmtId="0" fontId="4" fillId="36" borderId="105" xfId="0" applyFont="1" applyFill="1" applyBorder="1" applyAlignment="1">
      <alignment horizontal="left" vertical="center" wrapText="1"/>
    </xf>
    <xf numFmtId="0" fontId="3" fillId="0" borderId="105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4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5" xfId="0" applyFont="1" applyBorder="1"/>
    <xf numFmtId="0" fontId="6" fillId="0" borderId="105" xfId="17" applyFill="1" applyBorder="1" applyAlignment="1" applyProtection="1">
      <alignment horizontal="left" vertical="center"/>
    </xf>
    <xf numFmtId="0" fontId="6" fillId="0" borderId="105" xfId="17" applyBorder="1" applyAlignment="1" applyProtection="1"/>
    <xf numFmtId="0" fontId="84" fillId="0" borderId="105" xfId="0" applyFont="1" applyFill="1" applyBorder="1"/>
    <xf numFmtId="0" fontId="6" fillId="0" borderId="105" xfId="17" applyFill="1" applyBorder="1" applyAlignment="1" applyProtection="1">
      <alignment horizontal="left" vertical="center" wrapText="1"/>
    </xf>
    <xf numFmtId="0" fontId="6" fillId="0" borderId="105" xfId="17" applyFill="1" applyBorder="1" applyAlignment="1" applyProtection="1"/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14" fontId="2" fillId="0" borderId="0" xfId="0" applyNumberFormat="1" applyFont="1"/>
    <xf numFmtId="169" fontId="2" fillId="37" borderId="0" xfId="20" applyFont="1" applyBorder="1"/>
    <xf numFmtId="169" fontId="2" fillId="37" borderId="102" xfId="20" applyFont="1" applyBorder="1"/>
    <xf numFmtId="0" fontId="2" fillId="0" borderId="21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/>
    </xf>
    <xf numFmtId="0" fontId="45" fillId="0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right" vertical="center"/>
    </xf>
    <xf numFmtId="0" fontId="2" fillId="2" borderId="94" xfId="0" applyFont="1" applyFill="1" applyBorder="1" applyAlignment="1">
      <alignment horizontal="right" vertical="center"/>
    </xf>
    <xf numFmtId="0" fontId="2" fillId="0" borderId="103" xfId="0" applyFont="1" applyBorder="1" applyAlignment="1">
      <alignment vertical="center" wrapText="1"/>
    </xf>
    <xf numFmtId="0" fontId="6" fillId="0" borderId="109" xfId="17" applyBorder="1" applyAlignment="1" applyProtection="1"/>
    <xf numFmtId="0" fontId="109" fillId="0" borderId="109" xfId="0" applyFont="1" applyBorder="1"/>
    <xf numFmtId="0" fontId="109" fillId="0" borderId="109" xfId="0" applyFont="1" applyFill="1" applyBorder="1"/>
    <xf numFmtId="0" fontId="110" fillId="0" borderId="109" xfId="17" applyFont="1" applyBorder="1" applyAlignment="1" applyProtection="1"/>
    <xf numFmtId="14" fontId="2" fillId="0" borderId="0" xfId="0" applyNumberFormat="1" applyFont="1" applyAlignment="1">
      <alignment horizontal="left"/>
    </xf>
    <xf numFmtId="14" fontId="84" fillId="0" borderId="0" xfId="0" applyNumberFormat="1" applyFont="1" applyAlignment="1">
      <alignment horizontal="left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left" vertical="center"/>
    </xf>
    <xf numFmtId="0" fontId="2" fillId="0" borderId="109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38" fontId="2" fillId="0" borderId="109" xfId="0" applyNumberFormat="1" applyFont="1" applyFill="1" applyBorder="1" applyAlignment="1" applyProtection="1">
      <alignment horizontal="right"/>
      <protection locked="0"/>
    </xf>
    <xf numFmtId="38" fontId="2" fillId="0" borderId="89" xfId="0" applyNumberFormat="1" applyFont="1" applyFill="1" applyBorder="1" applyAlignment="1" applyProtection="1">
      <alignment horizontal="right"/>
      <protection locked="0"/>
    </xf>
    <xf numFmtId="0" fontId="2" fillId="0" borderId="109" xfId="0" applyFont="1" applyFill="1" applyBorder="1" applyAlignment="1">
      <alignment horizontal="left" wrapText="1" indent="1"/>
    </xf>
    <xf numFmtId="0" fontId="2" fillId="0" borderId="109" xfId="0" applyFont="1" applyFill="1" applyBorder="1" applyAlignment="1">
      <alignment horizontal="left" wrapText="1" indent="2"/>
    </xf>
    <xf numFmtId="0" fontId="45" fillId="0" borderId="109" xfId="0" applyFont="1" applyFill="1" applyBorder="1" applyAlignment="1"/>
    <xf numFmtId="0" fontId="45" fillId="0" borderId="109" xfId="0" applyFont="1" applyFill="1" applyBorder="1" applyAlignment="1">
      <alignment horizontal="left"/>
    </xf>
    <xf numFmtId="0" fontId="45" fillId="0" borderId="109" xfId="0" applyFont="1" applyFill="1" applyBorder="1" applyAlignment="1">
      <alignment horizontal="center"/>
    </xf>
    <xf numFmtId="0" fontId="2" fillId="0" borderId="109" xfId="0" applyFont="1" applyFill="1" applyBorder="1" applyAlignment="1">
      <alignment horizontal="left" indent="1"/>
    </xf>
    <xf numFmtId="0" fontId="45" fillId="0" borderId="109" xfId="0" applyFont="1" applyFill="1" applyBorder="1" applyAlignment="1">
      <alignment horizontal="left" indent="1"/>
    </xf>
    <xf numFmtId="0" fontId="45" fillId="0" borderId="109" xfId="0" applyFont="1" applyFill="1" applyBorder="1" applyAlignment="1">
      <alignment horizontal="left" vertical="center" wrapText="1"/>
    </xf>
    <xf numFmtId="0" fontId="84" fillId="0" borderId="0" xfId="0" applyFont="1" applyAlignment="1">
      <alignment horizontal="center"/>
    </xf>
    <xf numFmtId="0" fontId="2" fillId="3" borderId="3" xfId="11" applyFont="1" applyFill="1" applyBorder="1" applyAlignment="1">
      <alignment horizontal="left" vertical="center"/>
    </xf>
    <xf numFmtId="0" fontId="45" fillId="3" borderId="3" xfId="11" applyFont="1" applyFill="1" applyBorder="1" applyAlignment="1">
      <alignment wrapText="1"/>
    </xf>
    <xf numFmtId="0" fontId="2" fillId="0" borderId="3" xfId="11" applyFont="1" applyFill="1" applyBorder="1" applyAlignment="1">
      <alignment horizontal="left" vertical="center" wrapText="1"/>
    </xf>
    <xf numFmtId="0" fontId="45" fillId="0" borderId="3" xfId="11" applyFont="1" applyFill="1" applyBorder="1" applyAlignment="1">
      <alignment wrapText="1"/>
    </xf>
    <xf numFmtId="0" fontId="2" fillId="3" borderId="3" xfId="9" applyFont="1" applyFill="1" applyBorder="1" applyAlignment="1" applyProtection="1">
      <alignment horizontal="left" vertical="center"/>
      <protection locked="0"/>
    </xf>
    <xf numFmtId="0" fontId="45" fillId="3" borderId="3" xfId="20961" applyFont="1" applyFill="1" applyBorder="1" applyAlignment="1" applyProtection="1"/>
    <xf numFmtId="0" fontId="84" fillId="0" borderId="92" xfId="0" applyFont="1" applyBorder="1" applyAlignment="1"/>
    <xf numFmtId="0" fontId="45" fillId="0" borderId="92" xfId="0" applyFont="1" applyBorder="1" applyAlignment="1">
      <alignment horizontal="center" vertical="center" wrapText="1"/>
    </xf>
    <xf numFmtId="0" fontId="2" fillId="0" borderId="94" xfId="0" applyFont="1" applyBorder="1" applyAlignment="1">
      <alignment vertical="center"/>
    </xf>
    <xf numFmtId="0" fontId="2" fillId="0" borderId="92" xfId="0" applyFont="1" applyBorder="1" applyAlignment="1"/>
    <xf numFmtId="0" fontId="45" fillId="0" borderId="109" xfId="0" applyFont="1" applyBorder="1" applyAlignment="1">
      <alignment horizontal="center" vertical="center" wrapText="1"/>
    </xf>
    <xf numFmtId="0" fontId="5" fillId="0" borderId="109" xfId="0" applyFont="1" applyFill="1" applyBorder="1" applyAlignment="1">
      <alignment wrapText="1"/>
    </xf>
    <xf numFmtId="0" fontId="2" fillId="0" borderId="109" xfId="0" applyFont="1" applyBorder="1" applyAlignment="1">
      <alignment wrapText="1"/>
    </xf>
    <xf numFmtId="0" fontId="5" fillId="0" borderId="109" xfId="0" applyFont="1" applyBorder="1" applyAlignment="1">
      <alignment wrapText="1"/>
    </xf>
    <xf numFmtId="0" fontId="5" fillId="0" borderId="110" xfId="0" applyFont="1" applyBorder="1" applyAlignment="1">
      <alignment wrapText="1"/>
    </xf>
    <xf numFmtId="10" fontId="84" fillId="0" borderId="92" xfId="20962" applyNumberFormat="1" applyFont="1" applyFill="1" applyBorder="1"/>
    <xf numFmtId="10" fontId="84" fillId="0" borderId="114" xfId="20962" applyNumberFormat="1" applyFont="1" applyFill="1" applyBorder="1"/>
    <xf numFmtId="10" fontId="84" fillId="0" borderId="92" xfId="20962" applyNumberFormat="1" applyFont="1" applyFill="1" applyBorder="1" applyAlignment="1"/>
    <xf numFmtId="193" fontId="112" fillId="0" borderId="109" xfId="0" applyNumberFormat="1" applyFont="1" applyFill="1" applyBorder="1" applyAlignment="1" applyProtection="1">
      <alignment vertical="center" wrapText="1"/>
      <protection locked="0"/>
    </xf>
    <xf numFmtId="193" fontId="109" fillId="0" borderId="109" xfId="0" applyNumberFormat="1" applyFont="1" applyFill="1" applyBorder="1" applyAlignment="1" applyProtection="1">
      <alignment vertical="center" wrapText="1"/>
      <protection locked="0"/>
    </xf>
    <xf numFmtId="193" fontId="109" fillId="0" borderId="89" xfId="0" applyNumberFormat="1" applyFont="1" applyFill="1" applyBorder="1" applyAlignment="1" applyProtection="1">
      <alignment vertical="center" wrapText="1"/>
      <protection locked="0"/>
    </xf>
    <xf numFmtId="169" fontId="112" fillId="37" borderId="0" xfId="20" applyFont="1" applyBorder="1"/>
    <xf numFmtId="169" fontId="112" fillId="37" borderId="102" xfId="20" applyFont="1" applyBorder="1"/>
    <xf numFmtId="193" fontId="112" fillId="0" borderId="109" xfId="0" applyNumberFormat="1" applyFont="1" applyFill="1" applyBorder="1" applyAlignment="1" applyProtection="1">
      <alignment horizontal="right" vertical="center" wrapText="1"/>
      <protection locked="0"/>
    </xf>
    <xf numFmtId="10" fontId="109" fillId="0" borderId="109" xfId="20962" applyNumberFormat="1" applyFont="1" applyFill="1" applyBorder="1" applyAlignment="1" applyProtection="1">
      <alignment horizontal="right" vertical="center" wrapText="1"/>
      <protection locked="0"/>
    </xf>
    <xf numFmtId="10" fontId="109" fillId="0" borderId="109" xfId="20962" applyNumberFormat="1" applyFont="1" applyBorder="1" applyAlignment="1" applyProtection="1">
      <alignment vertical="center" wrapText="1"/>
      <protection locked="0"/>
    </xf>
    <xf numFmtId="10" fontId="109" fillId="0" borderId="89" xfId="20962" applyNumberFormat="1" applyFont="1" applyBorder="1" applyAlignment="1" applyProtection="1">
      <alignment vertical="center" wrapText="1"/>
      <protection locked="0"/>
    </xf>
    <xf numFmtId="10" fontId="109" fillId="0" borderId="109" xfId="20962" applyNumberFormat="1" applyFont="1" applyFill="1" applyBorder="1" applyAlignment="1" applyProtection="1">
      <alignment vertical="center" wrapText="1"/>
      <protection locked="0"/>
    </xf>
    <xf numFmtId="10" fontId="109" fillId="0" borderId="89" xfId="20962" applyNumberFormat="1" applyFont="1" applyFill="1" applyBorder="1" applyAlignment="1" applyProtection="1">
      <alignment vertical="center" wrapText="1"/>
      <protection locked="0"/>
    </xf>
    <xf numFmtId="10" fontId="112" fillId="2" borderId="109" xfId="20962" applyNumberFormat="1" applyFont="1" applyFill="1" applyBorder="1" applyAlignment="1" applyProtection="1">
      <alignment vertical="center"/>
      <protection locked="0"/>
    </xf>
    <xf numFmtId="10" fontId="113" fillId="2" borderId="109" xfId="20962" applyNumberFormat="1" applyFont="1" applyFill="1" applyBorder="1" applyAlignment="1" applyProtection="1">
      <alignment vertical="center"/>
      <protection locked="0"/>
    </xf>
    <xf numFmtId="10" fontId="113" fillId="2" borderId="89" xfId="20962" applyNumberFormat="1" applyFont="1" applyFill="1" applyBorder="1" applyAlignment="1" applyProtection="1">
      <alignment vertical="center"/>
      <protection locked="0"/>
    </xf>
    <xf numFmtId="10" fontId="112" fillId="37" borderId="0" xfId="20962" applyNumberFormat="1" applyFont="1" applyFill="1" applyBorder="1"/>
    <xf numFmtId="10" fontId="112" fillId="37" borderId="102" xfId="20962" applyNumberFormat="1" applyFont="1" applyFill="1" applyBorder="1"/>
    <xf numFmtId="10" fontId="112" fillId="2" borderId="89" xfId="20962" applyNumberFormat="1" applyFont="1" applyFill="1" applyBorder="1" applyAlignment="1" applyProtection="1">
      <alignment vertical="center"/>
      <protection locked="0"/>
    </xf>
    <xf numFmtId="193" fontId="112" fillId="0" borderId="109" xfId="0" applyNumberFormat="1" applyFont="1" applyFill="1" applyBorder="1" applyAlignment="1" applyProtection="1">
      <alignment vertical="center"/>
      <protection locked="0"/>
    </xf>
    <xf numFmtId="193" fontId="112" fillId="2" borderId="109" xfId="0" applyNumberFormat="1" applyFont="1" applyFill="1" applyBorder="1" applyAlignment="1" applyProtection="1">
      <alignment vertical="center"/>
      <protection locked="0"/>
    </xf>
    <xf numFmtId="193" fontId="112" fillId="2" borderId="89" xfId="0" applyNumberFormat="1" applyFont="1" applyFill="1" applyBorder="1" applyAlignment="1" applyProtection="1">
      <alignment vertical="center"/>
      <protection locked="0"/>
    </xf>
    <xf numFmtId="193" fontId="113" fillId="2" borderId="109" xfId="0" applyNumberFormat="1" applyFont="1" applyFill="1" applyBorder="1" applyAlignment="1" applyProtection="1">
      <alignment vertical="center"/>
      <protection locked="0"/>
    </xf>
    <xf numFmtId="193" fontId="113" fillId="2" borderId="89" xfId="0" applyNumberFormat="1" applyFont="1" applyFill="1" applyBorder="1" applyAlignment="1" applyProtection="1">
      <alignment vertical="center"/>
      <protection locked="0"/>
    </xf>
    <xf numFmtId="10" fontId="112" fillId="0" borderId="109" xfId="20962" applyNumberFormat="1" applyFont="1" applyFill="1" applyBorder="1" applyAlignment="1" applyProtection="1">
      <alignment vertical="center"/>
      <protection locked="0"/>
    </xf>
    <xf numFmtId="193" fontId="112" fillId="0" borderId="110" xfId="0" applyNumberFormat="1" applyFont="1" applyFill="1" applyBorder="1" applyAlignment="1" applyProtection="1">
      <alignment vertical="center"/>
      <protection locked="0"/>
    </xf>
    <xf numFmtId="193" fontId="113" fillId="0" borderId="110" xfId="0" applyNumberFormat="1" applyFont="1" applyFill="1" applyBorder="1" applyAlignment="1" applyProtection="1">
      <alignment vertical="center"/>
      <protection locked="0"/>
    </xf>
    <xf numFmtId="193" fontId="113" fillId="0" borderId="97" xfId="0" applyNumberFormat="1" applyFont="1" applyFill="1" applyBorder="1" applyAlignment="1" applyProtection="1">
      <alignment vertical="center"/>
      <protection locked="0"/>
    </xf>
    <xf numFmtId="10" fontId="112" fillId="0" borderId="25" xfId="20962" applyNumberFormat="1" applyFont="1" applyFill="1" applyBorder="1" applyAlignment="1" applyProtection="1">
      <alignment vertical="center"/>
      <protection locked="0"/>
    </xf>
    <xf numFmtId="10" fontId="113" fillId="0" borderId="25" xfId="20962" applyNumberFormat="1" applyFont="1" applyFill="1" applyBorder="1" applyAlignment="1" applyProtection="1">
      <alignment vertical="center"/>
      <protection locked="0"/>
    </xf>
    <xf numFmtId="10" fontId="113" fillId="0" borderId="26" xfId="20962" applyNumberFormat="1" applyFont="1" applyFill="1" applyBorder="1" applyAlignment="1" applyProtection="1">
      <alignment vertical="center"/>
      <protection locked="0"/>
    </xf>
    <xf numFmtId="193" fontId="5" fillId="0" borderId="109" xfId="7" applyNumberFormat="1" applyFont="1" applyFill="1" applyBorder="1" applyAlignment="1" applyProtection="1">
      <alignment horizontal="right"/>
    </xf>
    <xf numFmtId="193" fontId="5" fillId="36" borderId="109" xfId="7" applyNumberFormat="1" applyFont="1" applyFill="1" applyBorder="1" applyAlignment="1" applyProtection="1">
      <alignment horizontal="right"/>
    </xf>
    <xf numFmtId="193" fontId="5" fillId="0" borderId="113" xfId="0" applyNumberFormat="1" applyFont="1" applyFill="1" applyBorder="1" applyAlignment="1" applyProtection="1">
      <alignment horizontal="right"/>
    </xf>
    <xf numFmtId="193" fontId="5" fillId="0" borderId="109" xfId="0" applyNumberFormat="1" applyFont="1" applyFill="1" applyBorder="1" applyAlignment="1" applyProtection="1">
      <alignment horizontal="right"/>
    </xf>
    <xf numFmtId="193" fontId="5" fillId="36" borderId="89" xfId="0" applyNumberFormat="1" applyFont="1" applyFill="1" applyBorder="1" applyAlignment="1" applyProtection="1">
      <alignment horizontal="right"/>
    </xf>
    <xf numFmtId="193" fontId="5" fillId="0" borderId="109" xfId="7" applyNumberFormat="1" applyFont="1" applyFill="1" applyBorder="1" applyAlignment="1" applyProtection="1">
      <alignment horizontal="right"/>
      <protection locked="0"/>
    </xf>
    <xf numFmtId="193" fontId="5" fillId="0" borderId="113" xfId="0" applyNumberFormat="1" applyFont="1" applyFill="1" applyBorder="1" applyAlignment="1" applyProtection="1">
      <alignment horizontal="right"/>
      <protection locked="0"/>
    </xf>
    <xf numFmtId="193" fontId="5" fillId="0" borderId="109" xfId="0" applyNumberFormat="1" applyFont="1" applyFill="1" applyBorder="1" applyAlignment="1" applyProtection="1">
      <alignment horizontal="right"/>
      <protection locked="0"/>
    </xf>
    <xf numFmtId="193" fontId="5" fillId="0" borderId="89" xfId="0" applyNumberFormat="1" applyFont="1" applyFill="1" applyBorder="1" applyAlignment="1" applyProtection="1">
      <alignment horizontal="right"/>
    </xf>
    <xf numFmtId="193" fontId="5" fillId="36" borderId="25" xfId="7" applyNumberFormat="1" applyFont="1" applyFill="1" applyBorder="1" applyAlignment="1" applyProtection="1">
      <alignment horizontal="right"/>
    </xf>
    <xf numFmtId="193" fontId="5" fillId="36" borderId="26" xfId="0" applyNumberFormat="1" applyFont="1" applyFill="1" applyBorder="1" applyAlignment="1" applyProtection="1">
      <alignment horizontal="right"/>
    </xf>
    <xf numFmtId="193" fontId="5" fillId="36" borderId="89" xfId="7" applyNumberFormat="1" applyFont="1" applyFill="1" applyBorder="1" applyAlignment="1" applyProtection="1">
      <alignment horizontal="right"/>
    </xf>
    <xf numFmtId="193" fontId="5" fillId="36" borderId="109" xfId="0" applyNumberFormat="1" applyFont="1" applyFill="1" applyBorder="1" applyAlignment="1">
      <alignment horizontal="right"/>
    </xf>
    <xf numFmtId="193" fontId="5" fillId="0" borderId="89" xfId="7" applyNumberFormat="1" applyFont="1" applyFill="1" applyBorder="1" applyAlignment="1" applyProtection="1">
      <alignment horizontal="right"/>
    </xf>
    <xf numFmtId="193" fontId="114" fillId="0" borderId="109" xfId="0" applyNumberFormat="1" applyFont="1" applyFill="1" applyBorder="1" applyAlignment="1">
      <alignment horizontal="center"/>
    </xf>
    <xf numFmtId="193" fontId="114" fillId="0" borderId="89" xfId="0" applyNumberFormat="1" applyFont="1" applyFill="1" applyBorder="1" applyAlignment="1">
      <alignment horizontal="center"/>
    </xf>
    <xf numFmtId="193" fontId="5" fillId="36" borderId="109" xfId="0" applyNumberFormat="1" applyFont="1" applyFill="1" applyBorder="1" applyAlignment="1" applyProtection="1">
      <alignment horizontal="right"/>
    </xf>
    <xf numFmtId="193" fontId="5" fillId="0" borderId="89" xfId="0" applyNumberFormat="1" applyFont="1" applyFill="1" applyBorder="1" applyAlignment="1" applyProtection="1">
      <alignment horizontal="right"/>
      <protection locked="0"/>
    </xf>
    <xf numFmtId="193" fontId="5" fillId="0" borderId="109" xfId="0" applyNumberFormat="1" applyFont="1" applyFill="1" applyBorder="1" applyAlignment="1" applyProtection="1">
      <alignment horizontal="right" indent="1"/>
      <protection locked="0"/>
    </xf>
    <xf numFmtId="193" fontId="5" fillId="36" borderId="109" xfId="7" applyNumberFormat="1" applyFont="1" applyFill="1" applyBorder="1" applyAlignment="1" applyProtection="1"/>
    <xf numFmtId="193" fontId="5" fillId="0" borderId="109" xfId="0" applyNumberFormat="1" applyFont="1" applyFill="1" applyBorder="1" applyAlignment="1" applyProtection="1">
      <protection locked="0"/>
    </xf>
    <xf numFmtId="193" fontId="5" fillId="36" borderId="89" xfId="7" applyNumberFormat="1" applyFont="1" applyFill="1" applyBorder="1" applyAlignment="1" applyProtection="1"/>
    <xf numFmtId="193" fontId="5" fillId="0" borderId="109" xfId="0" applyNumberFormat="1" applyFont="1" applyFill="1" applyBorder="1" applyAlignment="1" applyProtection="1">
      <alignment horizontal="right" vertical="center"/>
      <protection locked="0"/>
    </xf>
    <xf numFmtId="193" fontId="5" fillId="36" borderId="25" xfId="0" applyNumberFormat="1" applyFont="1" applyFill="1" applyBorder="1" applyAlignment="1">
      <alignment horizontal="right"/>
    </xf>
    <xf numFmtId="193" fontId="5" fillId="36" borderId="26" xfId="7" applyNumberFormat="1" applyFont="1" applyFill="1" applyBorder="1" applyAlignment="1" applyProtection="1">
      <alignment horizontal="right"/>
    </xf>
    <xf numFmtId="164" fontId="5" fillId="36" borderId="109" xfId="7" applyNumberFormat="1" applyFont="1" applyFill="1" applyBorder="1" applyAlignment="1" applyProtection="1">
      <alignment horizontal="right"/>
    </xf>
    <xf numFmtId="164" fontId="5" fillId="36" borderId="89" xfId="7" applyNumberFormat="1" applyFont="1" applyFill="1" applyBorder="1" applyAlignment="1" applyProtection="1">
      <alignment horizontal="right"/>
    </xf>
    <xf numFmtId="164" fontId="5" fillId="0" borderId="109" xfId="7" applyNumberFormat="1" applyFont="1" applyFill="1" applyBorder="1" applyAlignment="1" applyProtection="1">
      <alignment horizontal="right"/>
    </xf>
    <xf numFmtId="164" fontId="5" fillId="36" borderId="25" xfId="7" applyNumberFormat="1" applyFont="1" applyFill="1" applyBorder="1" applyAlignment="1" applyProtection="1">
      <alignment horizontal="right"/>
    </xf>
    <xf numFmtId="164" fontId="5" fillId="36" borderId="26" xfId="7" applyNumberFormat="1" applyFont="1" applyFill="1" applyBorder="1" applyAlignment="1" applyProtection="1">
      <alignment horizontal="right"/>
    </xf>
    <xf numFmtId="0" fontId="5" fillId="0" borderId="0" xfId="11" applyFont="1" applyFill="1" applyBorder="1" applyProtection="1"/>
    <xf numFmtId="0" fontId="5" fillId="0" borderId="0" xfId="0" applyFont="1"/>
    <xf numFmtId="0" fontId="115" fillId="0" borderId="0" xfId="0" applyFont="1"/>
    <xf numFmtId="0" fontId="116" fillId="0" borderId="0" xfId="0" applyFont="1"/>
    <xf numFmtId="14" fontId="5" fillId="0" borderId="0" xfId="0" applyNumberFormat="1" applyFont="1" applyAlignment="1">
      <alignment horizontal="left"/>
    </xf>
    <xf numFmtId="0" fontId="5" fillId="0" borderId="0" xfId="0" applyFont="1" applyBorder="1"/>
    <xf numFmtId="0" fontId="115" fillId="0" borderId="0" xfId="0" applyFont="1" applyBorder="1"/>
    <xf numFmtId="0" fontId="116" fillId="0" borderId="0" xfId="0" applyFont="1" applyBorder="1"/>
    <xf numFmtId="0" fontId="117" fillId="0" borderId="0" xfId="0" applyFont="1" applyAlignment="1">
      <alignment horizontal="center"/>
    </xf>
    <xf numFmtId="0" fontId="118" fillId="0" borderId="0" xfId="0" applyFont="1" applyFill="1" applyAlignment="1">
      <alignment horizontal="center"/>
    </xf>
    <xf numFmtId="0" fontId="115" fillId="0" borderId="18" xfId="0" applyFont="1" applyBorder="1" applyAlignment="1">
      <alignment horizontal="center" vertical="center" wrapText="1"/>
    </xf>
    <xf numFmtId="0" fontId="115" fillId="0" borderId="19" xfId="0" applyFont="1" applyFill="1" applyBorder="1" applyAlignment="1">
      <alignment horizontal="left" vertical="center" wrapText="1" indent="2"/>
    </xf>
    <xf numFmtId="0" fontId="115" fillId="0" borderId="21" xfId="0" applyFont="1" applyBorder="1" applyAlignment="1">
      <alignment horizontal="center" vertical="center" wrapText="1"/>
    </xf>
    <xf numFmtId="0" fontId="115" fillId="0" borderId="88" xfId="0" applyFont="1" applyBorder="1" applyAlignment="1">
      <alignment vertical="center" wrapText="1"/>
    </xf>
    <xf numFmtId="3" fontId="115" fillId="36" borderId="105" xfId="0" applyNumberFormat="1" applyFont="1" applyFill="1" applyBorder="1" applyAlignment="1">
      <alignment vertical="center" wrapText="1"/>
    </xf>
    <xf numFmtId="3" fontId="115" fillId="36" borderId="106" xfId="0" applyNumberFormat="1" applyFont="1" applyFill="1" applyBorder="1" applyAlignment="1">
      <alignment vertical="center" wrapText="1"/>
    </xf>
    <xf numFmtId="3" fontId="115" fillId="36" borderId="89" xfId="0" applyNumberFormat="1" applyFont="1" applyFill="1" applyBorder="1" applyAlignment="1">
      <alignment vertical="center" wrapText="1"/>
    </xf>
    <xf numFmtId="3" fontId="115" fillId="36" borderId="92" xfId="0" applyNumberFormat="1" applyFont="1" applyFill="1" applyBorder="1" applyAlignment="1">
      <alignment vertical="center" wrapText="1"/>
    </xf>
    <xf numFmtId="3" fontId="115" fillId="0" borderId="105" xfId="0" applyNumberFormat="1" applyFont="1" applyBorder="1" applyAlignment="1">
      <alignment vertical="center" wrapText="1"/>
    </xf>
    <xf numFmtId="3" fontId="115" fillId="0" borderId="106" xfId="0" applyNumberFormat="1" applyFont="1" applyBorder="1" applyAlignment="1">
      <alignment vertical="center" wrapText="1"/>
    </xf>
    <xf numFmtId="3" fontId="115" fillId="0" borderId="92" xfId="0" applyNumberFormat="1" applyFont="1" applyBorder="1" applyAlignment="1">
      <alignment vertical="center" wrapText="1"/>
    </xf>
    <xf numFmtId="14" fontId="5" fillId="3" borderId="88" xfId="8" quotePrefix="1" applyNumberFormat="1" applyFont="1" applyFill="1" applyBorder="1" applyAlignment="1" applyProtection="1">
      <alignment horizontal="left"/>
      <protection locked="0"/>
    </xf>
    <xf numFmtId="3" fontId="115" fillId="0" borderId="105" xfId="0" applyNumberFormat="1" applyFont="1" applyFill="1" applyBorder="1" applyAlignment="1">
      <alignment vertical="center" wrapText="1"/>
    </xf>
    <xf numFmtId="3" fontId="115" fillId="0" borderId="92" xfId="0" applyNumberFormat="1" applyFont="1" applyFill="1" applyBorder="1" applyAlignment="1">
      <alignment vertical="center" wrapText="1"/>
    </xf>
    <xf numFmtId="0" fontId="115" fillId="0" borderId="24" xfId="0" applyFont="1" applyBorder="1" applyAlignment="1">
      <alignment horizontal="center" vertical="center" wrapText="1"/>
    </xf>
    <xf numFmtId="0" fontId="117" fillId="0" borderId="25" xfId="0" applyFont="1" applyBorder="1" applyAlignment="1">
      <alignment vertical="center" wrapText="1"/>
    </xf>
    <xf numFmtId="3" fontId="115" fillId="36" borderId="25" xfId="0" applyNumberFormat="1" applyFont="1" applyFill="1" applyBorder="1" applyAlignment="1">
      <alignment vertical="center" wrapText="1"/>
    </xf>
    <xf numFmtId="3" fontId="115" fillId="36" borderId="27" xfId="0" applyNumberFormat="1" applyFont="1" applyFill="1" applyBorder="1" applyAlignment="1">
      <alignment vertical="center" wrapText="1"/>
    </xf>
    <xf numFmtId="3" fontId="115" fillId="36" borderId="26" xfId="0" applyNumberFormat="1" applyFont="1" applyFill="1" applyBorder="1" applyAlignment="1">
      <alignment vertical="center" wrapText="1"/>
    </xf>
    <xf numFmtId="3" fontId="115" fillId="36" borderId="42" xfId="0" applyNumberFormat="1" applyFont="1" applyFill="1" applyBorder="1" applyAlignment="1">
      <alignment vertical="center" wrapText="1"/>
    </xf>
    <xf numFmtId="0" fontId="115" fillId="0" borderId="0" xfId="0" applyFont="1" applyAlignment="1">
      <alignment wrapText="1"/>
    </xf>
    <xf numFmtId="0" fontId="115" fillId="0" borderId="0" xfId="0" applyFont="1" applyFill="1" applyBorder="1" applyAlignment="1">
      <alignment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115" fillId="0" borderId="0" xfId="0" applyFont="1" applyFill="1"/>
    <xf numFmtId="0" fontId="117" fillId="0" borderId="0" xfId="0" applyFont="1" applyFill="1" applyAlignment="1">
      <alignment horizontal="center"/>
    </xf>
    <xf numFmtId="0" fontId="119" fillId="3" borderId="86" xfId="0" applyFont="1" applyFill="1" applyBorder="1" applyAlignment="1">
      <alignment horizontal="left"/>
    </xf>
    <xf numFmtId="0" fontId="119" fillId="3" borderId="87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117" fillId="3" borderId="90" xfId="0" applyFont="1" applyFill="1" applyBorder="1" applyAlignment="1">
      <alignment vertical="center"/>
    </xf>
    <xf numFmtId="0" fontId="115" fillId="3" borderId="91" xfId="0" applyFont="1" applyFill="1" applyBorder="1" applyAlignment="1">
      <alignment vertical="center"/>
    </xf>
    <xf numFmtId="0" fontId="115" fillId="3" borderId="92" xfId="0" applyFont="1" applyFill="1" applyBorder="1" applyAlignment="1">
      <alignment vertical="center"/>
    </xf>
    <xf numFmtId="0" fontId="115" fillId="0" borderId="74" xfId="0" applyFont="1" applyFill="1" applyBorder="1" applyAlignment="1">
      <alignment horizontal="center" vertical="center"/>
    </xf>
    <xf numFmtId="0" fontId="115" fillId="0" borderId="7" xfId="0" applyFont="1" applyFill="1" applyBorder="1" applyAlignment="1">
      <alignment vertical="center"/>
    </xf>
    <xf numFmtId="0" fontId="115" fillId="0" borderId="21" xfId="0" applyFont="1" applyFill="1" applyBorder="1" applyAlignment="1">
      <alignment horizontal="center" vertical="center"/>
    </xf>
    <xf numFmtId="0" fontId="115" fillId="0" borderId="88" xfId="0" applyFont="1" applyFill="1" applyBorder="1" applyAlignment="1">
      <alignment vertical="center"/>
    </xf>
    <xf numFmtId="0" fontId="117" fillId="0" borderId="88" xfId="0" applyFont="1" applyFill="1" applyBorder="1" applyAlignment="1">
      <alignment vertical="center"/>
    </xf>
    <xf numFmtId="0" fontId="115" fillId="0" borderId="24" xfId="0" applyFont="1" applyFill="1" applyBorder="1" applyAlignment="1">
      <alignment horizontal="center" vertical="center"/>
    </xf>
    <xf numFmtId="0" fontId="117" fillId="0" borderId="25" xfId="0" applyFont="1" applyFill="1" applyBorder="1" applyAlignment="1">
      <alignment vertical="center"/>
    </xf>
    <xf numFmtId="0" fontId="115" fillId="3" borderId="70" xfId="0" applyFont="1" applyFill="1" applyBorder="1" applyAlignment="1">
      <alignment horizontal="center" vertical="center"/>
    </xf>
    <xf numFmtId="0" fontId="115" fillId="3" borderId="0" xfId="0" applyFont="1" applyFill="1" applyBorder="1" applyAlignment="1">
      <alignment vertical="center"/>
    </xf>
    <xf numFmtId="0" fontId="115" fillId="0" borderId="18" xfId="0" applyFont="1" applyFill="1" applyBorder="1" applyAlignment="1">
      <alignment horizontal="center" vertical="center"/>
    </xf>
    <xf numFmtId="0" fontId="115" fillId="0" borderId="19" xfId="0" applyFont="1" applyFill="1" applyBorder="1" applyAlignment="1">
      <alignment vertical="center"/>
    </xf>
    <xf numFmtId="169" fontId="5" fillId="37" borderId="59" xfId="20" applyFont="1" applyBorder="1"/>
    <xf numFmtId="0" fontId="115" fillId="0" borderId="94" xfId="0" applyFont="1" applyFill="1" applyBorder="1" applyAlignment="1">
      <alignment horizontal="center" vertical="center"/>
    </xf>
    <xf numFmtId="0" fontId="115" fillId="0" borderId="95" xfId="0" applyFont="1" applyFill="1" applyBorder="1" applyAlignment="1">
      <alignment vertical="center"/>
    </xf>
    <xf numFmtId="169" fontId="5" fillId="37" borderId="27" xfId="20" applyFont="1" applyBorder="1"/>
    <xf numFmtId="169" fontId="5" fillId="37" borderId="96" xfId="20" applyFont="1" applyBorder="1"/>
    <xf numFmtId="169" fontId="5" fillId="37" borderId="28" xfId="20" applyFont="1" applyBorder="1"/>
    <xf numFmtId="0" fontId="115" fillId="0" borderId="98" xfId="0" applyFont="1" applyFill="1" applyBorder="1" applyAlignment="1">
      <alignment horizontal="center" vertical="center"/>
    </xf>
    <xf numFmtId="0" fontId="115" fillId="0" borderId="99" xfId="0" applyFont="1" applyFill="1" applyBorder="1" applyAlignment="1">
      <alignment vertical="center"/>
    </xf>
    <xf numFmtId="169" fontId="5" fillId="37" borderId="33" xfId="20" applyFont="1" applyBorder="1"/>
    <xf numFmtId="0" fontId="5" fillId="0" borderId="0" xfId="0" applyFont="1" applyAlignment="1">
      <alignment wrapText="1"/>
    </xf>
    <xf numFmtId="3" fontId="111" fillId="37" borderId="0" xfId="20" applyNumberFormat="1" applyFont="1" applyBorder="1"/>
    <xf numFmtId="3" fontId="120" fillId="0" borderId="93" xfId="0" applyNumberFormat="1" applyFont="1" applyFill="1" applyBorder="1" applyAlignment="1">
      <alignment vertical="center"/>
    </xf>
    <xf numFmtId="3" fontId="120" fillId="0" borderId="71" xfId="0" applyNumberFormat="1" applyFont="1" applyFill="1" applyBorder="1" applyAlignment="1">
      <alignment vertical="center"/>
    </xf>
    <xf numFmtId="3" fontId="120" fillId="3" borderId="112" xfId="0" applyNumberFormat="1" applyFont="1" applyFill="1" applyBorder="1" applyAlignment="1">
      <alignment vertical="center"/>
    </xf>
    <xf numFmtId="3" fontId="120" fillId="3" borderId="92" xfId="0" applyNumberFormat="1" applyFont="1" applyFill="1" applyBorder="1" applyAlignment="1">
      <alignment vertical="center"/>
    </xf>
    <xf numFmtId="3" fontId="120" fillId="0" borderId="109" xfId="0" applyNumberFormat="1" applyFont="1" applyFill="1" applyBorder="1" applyAlignment="1">
      <alignment vertical="center"/>
    </xf>
    <xf numFmtId="3" fontId="120" fillId="0" borderId="111" xfId="0" applyNumberFormat="1" applyFont="1" applyFill="1" applyBorder="1" applyAlignment="1">
      <alignment vertical="center"/>
    </xf>
    <xf numFmtId="3" fontId="120" fillId="0" borderId="89" xfId="0" applyNumberFormat="1" applyFont="1" applyFill="1" applyBorder="1" applyAlignment="1">
      <alignment vertical="center"/>
    </xf>
    <xf numFmtId="3" fontId="120" fillId="0" borderId="25" xfId="0" applyNumberFormat="1" applyFont="1" applyFill="1" applyBorder="1" applyAlignment="1">
      <alignment vertical="center"/>
    </xf>
    <xf numFmtId="3" fontId="120" fillId="0" borderId="27" xfId="0" applyNumberFormat="1" applyFont="1" applyFill="1" applyBorder="1" applyAlignment="1">
      <alignment vertical="center"/>
    </xf>
    <xf numFmtId="3" fontId="120" fillId="0" borderId="26" xfId="0" applyNumberFormat="1" applyFont="1" applyFill="1" applyBorder="1" applyAlignment="1">
      <alignment vertical="center"/>
    </xf>
    <xf numFmtId="3" fontId="120" fillId="0" borderId="29" xfId="0" applyNumberFormat="1" applyFont="1" applyFill="1" applyBorder="1" applyAlignment="1">
      <alignment vertical="center"/>
    </xf>
    <xf numFmtId="3" fontId="120" fillId="0" borderId="20" xfId="0" applyNumberFormat="1" applyFont="1" applyFill="1" applyBorder="1" applyAlignment="1">
      <alignment vertical="center"/>
    </xf>
    <xf numFmtId="3" fontId="120" fillId="0" borderId="108" xfId="0" applyNumberFormat="1" applyFont="1" applyFill="1" applyBorder="1" applyAlignment="1">
      <alignment vertical="center"/>
    </xf>
    <xf numFmtId="3" fontId="120" fillId="0" borderId="97" xfId="0" applyNumberFormat="1" applyFont="1" applyFill="1" applyBorder="1" applyAlignment="1">
      <alignment vertical="center"/>
    </xf>
    <xf numFmtId="9" fontId="120" fillId="0" borderId="100" xfId="20962" applyNumberFormat="1" applyFont="1" applyFill="1" applyBorder="1" applyAlignment="1">
      <alignment vertical="center"/>
    </xf>
    <xf numFmtId="9" fontId="120" fillId="0" borderId="101" xfId="20962" applyNumberFormat="1" applyFont="1" applyFill="1" applyBorder="1" applyAlignment="1">
      <alignment vertical="center"/>
    </xf>
    <xf numFmtId="167" fontId="3" fillId="0" borderId="109" xfId="0" applyNumberFormat="1" applyFont="1" applyBorder="1" applyAlignment="1">
      <alignment horizontal="center" vertical="center"/>
    </xf>
    <xf numFmtId="167" fontId="3" fillId="0" borderId="89" xfId="0" applyNumberFormat="1" applyFont="1" applyBorder="1" applyAlignment="1">
      <alignment horizontal="center" vertical="center"/>
    </xf>
    <xf numFmtId="167" fontId="98" fillId="0" borderId="109" xfId="0" applyNumberFormat="1" applyFont="1" applyBorder="1" applyAlignment="1">
      <alignment horizontal="center" vertical="center"/>
    </xf>
    <xf numFmtId="3" fontId="3" fillId="0" borderId="89" xfId="0" applyNumberFormat="1" applyFont="1" applyFill="1" applyBorder="1" applyAlignment="1">
      <alignment horizontal="right" vertical="center" wrapText="1"/>
    </xf>
    <xf numFmtId="3" fontId="4" fillId="36" borderId="89" xfId="0" applyNumberFormat="1" applyFont="1" applyFill="1" applyBorder="1" applyAlignment="1">
      <alignment horizontal="left" vertical="center" wrapText="1"/>
    </xf>
    <xf numFmtId="3" fontId="4" fillId="36" borderId="89" xfId="20962" applyNumberFormat="1" applyFont="1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193" fontId="121" fillId="36" borderId="16" xfId="0" applyNumberFormat="1" applyFont="1" applyFill="1" applyBorder="1" applyAlignment="1">
      <alignment vertical="center"/>
    </xf>
    <xf numFmtId="9" fontId="3" fillId="0" borderId="22" xfId="20962" applyFont="1" applyBorder="1" applyAlignment="1">
      <alignment horizontal="right"/>
    </xf>
    <xf numFmtId="10" fontId="103" fillId="78" borderId="109" xfId="20962" applyNumberFormat="1" applyFont="1" applyFill="1" applyBorder="1" applyAlignment="1" applyProtection="1">
      <alignment horizontal="right" vertical="center"/>
    </xf>
    <xf numFmtId="164" fontId="103" fillId="78" borderId="109" xfId="948" applyNumberFormat="1" applyFont="1" applyFill="1" applyBorder="1" applyAlignment="1" applyProtection="1">
      <alignment horizontal="right" vertical="center"/>
    </xf>
    <xf numFmtId="0" fontId="92" fillId="0" borderId="73" xfId="0" applyFont="1" applyBorder="1" applyAlignment="1">
      <alignment horizontal="left" wrapText="1"/>
    </xf>
    <xf numFmtId="0" fontId="92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wrapText="1"/>
    </xf>
    <xf numFmtId="0" fontId="2" fillId="0" borderId="92" xfId="0" applyFont="1" applyBorder="1" applyAlignment="1">
      <alignment horizont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7" fillId="3" borderId="79" xfId="13" applyFont="1" applyFill="1" applyBorder="1" applyAlignment="1" applyProtection="1">
      <alignment horizontal="center" vertical="center" wrapText="1"/>
      <protection locked="0"/>
    </xf>
    <xf numFmtId="0" fontId="97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19" fillId="0" borderId="58" xfId="0" applyFont="1" applyFill="1" applyBorder="1" applyAlignment="1">
      <alignment horizontal="left" vertical="center"/>
    </xf>
    <xf numFmtId="0" fontId="119" fillId="0" borderId="59" xfId="0" applyFont="1" applyFill="1" applyBorder="1" applyAlignment="1">
      <alignment horizontal="left" vertical="center"/>
    </xf>
    <xf numFmtId="0" fontId="115" fillId="0" borderId="59" xfId="0" applyFont="1" applyFill="1" applyBorder="1" applyAlignment="1">
      <alignment horizontal="center" vertical="center" wrapText="1"/>
    </xf>
    <xf numFmtId="0" fontId="115" fillId="0" borderId="85" xfId="0" applyFont="1" applyFill="1" applyBorder="1" applyAlignment="1">
      <alignment horizontal="center" vertical="center" wrapText="1"/>
    </xf>
    <xf numFmtId="0" fontId="115" fillId="0" borderId="66" xfId="0" applyFont="1" applyFill="1" applyBorder="1" applyAlignment="1">
      <alignment horizontal="center" vertical="center" wrapText="1"/>
    </xf>
  </cellXfs>
  <cellStyles count="20966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11" xfId="20965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.lb.ge\Reports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Normal="100" workbookViewId="0">
      <selection activeCell="D15" sqref="D15"/>
    </sheetView>
  </sheetViews>
  <sheetFormatPr defaultColWidth="9.140625" defaultRowHeight="15.75"/>
  <cols>
    <col min="1" max="1" width="10.28515625" style="4" customWidth="1"/>
    <col min="2" max="2" width="144.7109375" style="5" customWidth="1"/>
    <col min="3" max="3" width="34.7109375" style="5" customWidth="1"/>
    <col min="4" max="6" width="9.140625" style="5"/>
    <col min="7" max="7" width="14.5703125" style="5" customWidth="1"/>
    <col min="8" max="16384" width="9.140625" style="5"/>
  </cols>
  <sheetData>
    <row r="1" spans="1:3">
      <c r="A1" s="156"/>
      <c r="B1" s="193" t="s">
        <v>344</v>
      </c>
      <c r="C1" s="156"/>
    </row>
    <row r="2" spans="1:3">
      <c r="A2" s="194">
        <v>1</v>
      </c>
      <c r="B2" s="302" t="s">
        <v>345</v>
      </c>
      <c r="C2" s="371" t="s">
        <v>501</v>
      </c>
    </row>
    <row r="3" spans="1:3">
      <c r="A3" s="194">
        <v>2</v>
      </c>
      <c r="B3" s="303" t="s">
        <v>341</v>
      </c>
      <c r="C3" s="372" t="s">
        <v>502</v>
      </c>
    </row>
    <row r="4" spans="1:3">
      <c r="A4" s="194">
        <v>3</v>
      </c>
      <c r="B4" s="304" t="s">
        <v>346</v>
      </c>
      <c r="C4" s="372" t="s">
        <v>503</v>
      </c>
    </row>
    <row r="5" spans="1:3">
      <c r="A5" s="195">
        <v>4</v>
      </c>
      <c r="B5" s="305" t="s">
        <v>342</v>
      </c>
      <c r="C5" s="373" t="s">
        <v>504</v>
      </c>
    </row>
    <row r="6" spans="1:3" s="196" customFormat="1" ht="45.75" customHeight="1">
      <c r="A6" s="561" t="s">
        <v>420</v>
      </c>
      <c r="B6" s="562"/>
      <c r="C6" s="562"/>
    </row>
    <row r="7" spans="1:3">
      <c r="A7" s="197" t="s">
        <v>29</v>
      </c>
      <c r="B7" s="193" t="s">
        <v>343</v>
      </c>
    </row>
    <row r="8" spans="1:3">
      <c r="A8" s="156">
        <v>1</v>
      </c>
      <c r="B8" s="370" t="s">
        <v>20</v>
      </c>
    </row>
    <row r="9" spans="1:3">
      <c r="A9" s="156">
        <v>2</v>
      </c>
      <c r="B9" s="240" t="s">
        <v>21</v>
      </c>
    </row>
    <row r="10" spans="1:3">
      <c r="A10" s="156">
        <v>3</v>
      </c>
      <c r="B10" s="240" t="s">
        <v>22</v>
      </c>
    </row>
    <row r="11" spans="1:3">
      <c r="A11" s="156">
        <v>4</v>
      </c>
      <c r="B11" s="240" t="s">
        <v>23</v>
      </c>
      <c r="C11" s="67"/>
    </row>
    <row r="12" spans="1:3">
      <c r="A12" s="156">
        <v>5</v>
      </c>
      <c r="B12" s="240" t="s">
        <v>24</v>
      </c>
    </row>
    <row r="13" spans="1:3">
      <c r="A13" s="156">
        <v>6</v>
      </c>
      <c r="B13" s="241" t="s">
        <v>353</v>
      </c>
    </row>
    <row r="14" spans="1:3">
      <c r="A14" s="156">
        <v>7</v>
      </c>
      <c r="B14" s="240" t="s">
        <v>347</v>
      </c>
    </row>
    <row r="15" spans="1:3">
      <c r="A15" s="156">
        <v>8</v>
      </c>
      <c r="B15" s="240" t="s">
        <v>348</v>
      </c>
    </row>
    <row r="16" spans="1:3">
      <c r="A16" s="156">
        <v>9</v>
      </c>
      <c r="B16" s="240" t="s">
        <v>25</v>
      </c>
    </row>
    <row r="17" spans="1:2">
      <c r="A17" s="301" t="s">
        <v>419</v>
      </c>
      <c r="B17" s="300" t="s">
        <v>406</v>
      </c>
    </row>
    <row r="18" spans="1:2">
      <c r="A18" s="156">
        <v>10</v>
      </c>
      <c r="B18" s="240" t="s">
        <v>26</v>
      </c>
    </row>
    <row r="19" spans="1:2">
      <c r="A19" s="156">
        <v>11</v>
      </c>
      <c r="B19" s="241" t="s">
        <v>349</v>
      </c>
    </row>
    <row r="20" spans="1:2">
      <c r="A20" s="156">
        <v>12</v>
      </c>
      <c r="B20" s="241" t="s">
        <v>27</v>
      </c>
    </row>
    <row r="21" spans="1:2">
      <c r="A21" s="353">
        <v>13</v>
      </c>
      <c r="B21" s="354" t="s">
        <v>350</v>
      </c>
    </row>
    <row r="22" spans="1:2">
      <c r="A22" s="353">
        <v>14</v>
      </c>
      <c r="B22" s="355" t="s">
        <v>377</v>
      </c>
    </row>
    <row r="23" spans="1:2">
      <c r="A23" s="356">
        <v>15</v>
      </c>
      <c r="B23" s="357" t="s">
        <v>28</v>
      </c>
    </row>
    <row r="24" spans="1:2">
      <c r="A24" s="356">
        <v>15.1</v>
      </c>
      <c r="B24" s="358" t="s">
        <v>433</v>
      </c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scale="46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3.5"/>
  <cols>
    <col min="1" max="1" width="9.5703125" style="70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"Liberty Bank"</v>
      </c>
    </row>
    <row r="2" spans="1:3" s="58" customFormat="1" ht="15.75" customHeight="1">
      <c r="A2" s="58" t="s">
        <v>31</v>
      </c>
      <c r="B2" s="374">
        <v>44286</v>
      </c>
    </row>
    <row r="3" spans="1:3" s="58" customFormat="1" ht="15.75" customHeight="1"/>
    <row r="4" spans="1:3" ht="14.25" thickBot="1">
      <c r="A4" s="70" t="s">
        <v>246</v>
      </c>
      <c r="B4" s="137" t="s">
        <v>245</v>
      </c>
    </row>
    <row r="5" spans="1:3">
      <c r="A5" s="71" t="s">
        <v>6</v>
      </c>
      <c r="B5" s="72"/>
      <c r="C5" s="73" t="s">
        <v>73</v>
      </c>
    </row>
    <row r="6" spans="1:3">
      <c r="A6" s="74">
        <v>1</v>
      </c>
      <c r="B6" s="75" t="s">
        <v>244</v>
      </c>
      <c r="C6" s="76">
        <f>SUM(C7:C11)</f>
        <v>295394413</v>
      </c>
    </row>
    <row r="7" spans="1:3">
      <c r="A7" s="74">
        <v>2</v>
      </c>
      <c r="B7" s="77" t="s">
        <v>243</v>
      </c>
      <c r="C7" s="78">
        <v>44490460</v>
      </c>
    </row>
    <row r="8" spans="1:3">
      <c r="A8" s="74">
        <v>3</v>
      </c>
      <c r="B8" s="79" t="s">
        <v>242</v>
      </c>
      <c r="C8" s="78">
        <v>35132256</v>
      </c>
    </row>
    <row r="9" spans="1:3">
      <c r="A9" s="74">
        <v>4</v>
      </c>
      <c r="B9" s="79" t="s">
        <v>241</v>
      </c>
      <c r="C9" s="78">
        <v>29073949</v>
      </c>
    </row>
    <row r="10" spans="1:3">
      <c r="A10" s="74">
        <v>5</v>
      </c>
      <c r="B10" s="79" t="s">
        <v>240</v>
      </c>
      <c r="C10" s="78">
        <v>1694028</v>
      </c>
    </row>
    <row r="11" spans="1:3">
      <c r="A11" s="74">
        <v>6</v>
      </c>
      <c r="B11" s="80" t="s">
        <v>239</v>
      </c>
      <c r="C11" s="78">
        <v>185003720</v>
      </c>
    </row>
    <row r="12" spans="1:3" s="49" customFormat="1">
      <c r="A12" s="74">
        <v>7</v>
      </c>
      <c r="B12" s="75" t="s">
        <v>238</v>
      </c>
      <c r="C12" s="81">
        <f>SUM(C13:C27)</f>
        <v>83942386.433731392</v>
      </c>
    </row>
    <row r="13" spans="1:3" s="49" customFormat="1">
      <c r="A13" s="74">
        <v>8</v>
      </c>
      <c r="B13" s="82" t="s">
        <v>237</v>
      </c>
      <c r="C13" s="83">
        <v>29073949</v>
      </c>
    </row>
    <row r="14" spans="1:3" s="49" customFormat="1" ht="27">
      <c r="A14" s="74">
        <v>9</v>
      </c>
      <c r="B14" s="84" t="s">
        <v>236</v>
      </c>
      <c r="C14" s="83">
        <v>3037000.6837313883</v>
      </c>
    </row>
    <row r="15" spans="1:3" s="49" customFormat="1">
      <c r="A15" s="74">
        <v>10</v>
      </c>
      <c r="B15" s="85" t="s">
        <v>235</v>
      </c>
      <c r="C15" s="83">
        <v>51724703.75</v>
      </c>
    </row>
    <row r="16" spans="1:3" s="49" customFormat="1">
      <c r="A16" s="74">
        <v>11</v>
      </c>
      <c r="B16" s="86" t="s">
        <v>234</v>
      </c>
      <c r="C16" s="83">
        <v>0</v>
      </c>
    </row>
    <row r="17" spans="1:3" s="49" customFormat="1">
      <c r="A17" s="74">
        <v>12</v>
      </c>
      <c r="B17" s="85" t="s">
        <v>233</v>
      </c>
      <c r="C17" s="83">
        <v>0</v>
      </c>
    </row>
    <row r="18" spans="1:3" s="49" customFormat="1">
      <c r="A18" s="74">
        <v>13</v>
      </c>
      <c r="B18" s="85" t="s">
        <v>232</v>
      </c>
      <c r="C18" s="83">
        <v>0</v>
      </c>
    </row>
    <row r="19" spans="1:3" s="49" customFormat="1">
      <c r="A19" s="74">
        <v>14</v>
      </c>
      <c r="B19" s="85" t="s">
        <v>231</v>
      </c>
      <c r="C19" s="83">
        <v>0</v>
      </c>
    </row>
    <row r="20" spans="1:3" s="49" customFormat="1">
      <c r="A20" s="74">
        <v>15</v>
      </c>
      <c r="B20" s="85" t="s">
        <v>230</v>
      </c>
      <c r="C20" s="83">
        <v>0</v>
      </c>
    </row>
    <row r="21" spans="1:3" s="49" customFormat="1" ht="27">
      <c r="A21" s="74">
        <v>16</v>
      </c>
      <c r="B21" s="84" t="s">
        <v>229</v>
      </c>
      <c r="C21" s="83">
        <v>0</v>
      </c>
    </row>
    <row r="22" spans="1:3" s="49" customFormat="1">
      <c r="A22" s="74">
        <v>17</v>
      </c>
      <c r="B22" s="87" t="s">
        <v>228</v>
      </c>
      <c r="C22" s="83">
        <v>106733</v>
      </c>
    </row>
    <row r="23" spans="1:3" s="49" customFormat="1">
      <c r="A23" s="74">
        <v>18</v>
      </c>
      <c r="B23" s="84" t="s">
        <v>227</v>
      </c>
      <c r="C23" s="83">
        <v>0</v>
      </c>
    </row>
    <row r="24" spans="1:3" s="49" customFormat="1" ht="27">
      <c r="A24" s="74">
        <v>19</v>
      </c>
      <c r="B24" s="84" t="s">
        <v>204</v>
      </c>
      <c r="C24" s="83">
        <v>0</v>
      </c>
    </row>
    <row r="25" spans="1:3" s="49" customFormat="1">
      <c r="A25" s="74">
        <v>20</v>
      </c>
      <c r="B25" s="88" t="s">
        <v>226</v>
      </c>
      <c r="C25" s="83">
        <v>0</v>
      </c>
    </row>
    <row r="26" spans="1:3" s="49" customFormat="1">
      <c r="A26" s="74">
        <v>21</v>
      </c>
      <c r="B26" s="88" t="s">
        <v>225</v>
      </c>
      <c r="C26" s="83">
        <v>0</v>
      </c>
    </row>
    <row r="27" spans="1:3" s="49" customFormat="1">
      <c r="A27" s="74">
        <v>22</v>
      </c>
      <c r="B27" s="88" t="s">
        <v>224</v>
      </c>
      <c r="C27" s="83">
        <v>0</v>
      </c>
    </row>
    <row r="28" spans="1:3" s="49" customFormat="1">
      <c r="A28" s="74">
        <v>23</v>
      </c>
      <c r="B28" s="89" t="s">
        <v>223</v>
      </c>
      <c r="C28" s="81">
        <f>C6-C12</f>
        <v>211452026.56626862</v>
      </c>
    </row>
    <row r="29" spans="1:3" s="49" customFormat="1">
      <c r="A29" s="90"/>
      <c r="B29" s="91"/>
      <c r="C29" s="83"/>
    </row>
    <row r="30" spans="1:3" s="49" customFormat="1">
      <c r="A30" s="90">
        <v>24</v>
      </c>
      <c r="B30" s="89" t="s">
        <v>222</v>
      </c>
      <c r="C30" s="81">
        <f>C31+C34</f>
        <v>4565384</v>
      </c>
    </row>
    <row r="31" spans="1:3" s="49" customFormat="1">
      <c r="A31" s="90">
        <v>25</v>
      </c>
      <c r="B31" s="79" t="s">
        <v>221</v>
      </c>
      <c r="C31" s="92">
        <f>C32+C33</f>
        <v>45654</v>
      </c>
    </row>
    <row r="32" spans="1:3" s="49" customFormat="1">
      <c r="A32" s="90">
        <v>26</v>
      </c>
      <c r="B32" s="93" t="s">
        <v>302</v>
      </c>
      <c r="C32" s="83">
        <v>45654</v>
      </c>
    </row>
    <row r="33" spans="1:3" s="49" customFormat="1">
      <c r="A33" s="90">
        <v>27</v>
      </c>
      <c r="B33" s="93" t="s">
        <v>220</v>
      </c>
      <c r="C33" s="83">
        <v>0</v>
      </c>
    </row>
    <row r="34" spans="1:3" s="49" customFormat="1">
      <c r="A34" s="90">
        <v>28</v>
      </c>
      <c r="B34" s="79" t="s">
        <v>219</v>
      </c>
      <c r="C34" s="83">
        <v>4519730</v>
      </c>
    </row>
    <row r="35" spans="1:3" s="49" customFormat="1">
      <c r="A35" s="90">
        <v>29</v>
      </c>
      <c r="B35" s="89" t="s">
        <v>218</v>
      </c>
      <c r="C35" s="81">
        <f>SUM(C36:C40)</f>
        <v>0</v>
      </c>
    </row>
    <row r="36" spans="1:3" s="49" customFormat="1">
      <c r="A36" s="90">
        <v>30</v>
      </c>
      <c r="B36" s="84" t="s">
        <v>217</v>
      </c>
      <c r="C36" s="83">
        <v>0</v>
      </c>
    </row>
    <row r="37" spans="1:3" s="49" customFormat="1">
      <c r="A37" s="90">
        <v>31</v>
      </c>
      <c r="B37" s="85" t="s">
        <v>216</v>
      </c>
      <c r="C37" s="83">
        <v>0</v>
      </c>
    </row>
    <row r="38" spans="1:3" s="49" customFormat="1" ht="27">
      <c r="A38" s="90">
        <v>32</v>
      </c>
      <c r="B38" s="84" t="s">
        <v>215</v>
      </c>
      <c r="C38" s="83">
        <v>0</v>
      </c>
    </row>
    <row r="39" spans="1:3" s="49" customFormat="1" ht="27">
      <c r="A39" s="90">
        <v>33</v>
      </c>
      <c r="B39" s="84" t="s">
        <v>204</v>
      </c>
      <c r="C39" s="83">
        <v>0</v>
      </c>
    </row>
    <row r="40" spans="1:3" s="49" customFormat="1">
      <c r="A40" s="90">
        <v>34</v>
      </c>
      <c r="B40" s="88" t="s">
        <v>214</v>
      </c>
      <c r="C40" s="83">
        <v>0</v>
      </c>
    </row>
    <row r="41" spans="1:3" s="49" customFormat="1">
      <c r="A41" s="90">
        <v>35</v>
      </c>
      <c r="B41" s="89" t="s">
        <v>213</v>
      </c>
      <c r="C41" s="81">
        <f>C30-C35</f>
        <v>4565384</v>
      </c>
    </row>
    <row r="42" spans="1:3" s="49" customFormat="1">
      <c r="A42" s="90"/>
      <c r="B42" s="91"/>
      <c r="C42" s="83"/>
    </row>
    <row r="43" spans="1:3" s="49" customFormat="1">
      <c r="A43" s="90">
        <v>36</v>
      </c>
      <c r="B43" s="94" t="s">
        <v>212</v>
      </c>
      <c r="C43" s="81">
        <f>SUM(C44:C46)</f>
        <v>103094716.82903953</v>
      </c>
    </row>
    <row r="44" spans="1:3" s="49" customFormat="1">
      <c r="A44" s="90">
        <v>37</v>
      </c>
      <c r="B44" s="79" t="s">
        <v>211</v>
      </c>
      <c r="C44" s="83">
        <v>80590053.807999983</v>
      </c>
    </row>
    <row r="45" spans="1:3" s="49" customFormat="1">
      <c r="A45" s="90">
        <v>38</v>
      </c>
      <c r="B45" s="79" t="s">
        <v>210</v>
      </c>
      <c r="C45" s="83">
        <v>0</v>
      </c>
    </row>
    <row r="46" spans="1:3" s="49" customFormat="1">
      <c r="A46" s="90">
        <v>39</v>
      </c>
      <c r="B46" s="79" t="s">
        <v>209</v>
      </c>
      <c r="C46" s="83">
        <v>22504663.021039542</v>
      </c>
    </row>
    <row r="47" spans="1:3" s="49" customFormat="1">
      <c r="A47" s="90">
        <v>40</v>
      </c>
      <c r="B47" s="94" t="s">
        <v>208</v>
      </c>
      <c r="C47" s="81">
        <f>SUM(C48:C51)</f>
        <v>0</v>
      </c>
    </row>
    <row r="48" spans="1:3" s="49" customFormat="1">
      <c r="A48" s="90">
        <v>41</v>
      </c>
      <c r="B48" s="84" t="s">
        <v>207</v>
      </c>
      <c r="C48" s="83">
        <v>0</v>
      </c>
    </row>
    <row r="49" spans="1:3" s="49" customFormat="1">
      <c r="A49" s="90">
        <v>42</v>
      </c>
      <c r="B49" s="85" t="s">
        <v>206</v>
      </c>
      <c r="C49" s="83">
        <v>0</v>
      </c>
    </row>
    <row r="50" spans="1:3" s="49" customFormat="1">
      <c r="A50" s="90">
        <v>43</v>
      </c>
      <c r="B50" s="84" t="s">
        <v>205</v>
      </c>
      <c r="C50" s="83">
        <v>0</v>
      </c>
    </row>
    <row r="51" spans="1:3" s="49" customFormat="1" ht="27">
      <c r="A51" s="90">
        <v>44</v>
      </c>
      <c r="B51" s="84" t="s">
        <v>204</v>
      </c>
      <c r="C51" s="83">
        <v>0</v>
      </c>
    </row>
    <row r="52" spans="1:3" s="49" customFormat="1" ht="14.25" thickBot="1">
      <c r="A52" s="95">
        <v>45</v>
      </c>
      <c r="B52" s="96" t="s">
        <v>203</v>
      </c>
      <c r="C52" s="97">
        <f>C43-C47</f>
        <v>103094716.82903953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C21" sqref="C21"/>
    </sheetView>
  </sheetViews>
  <sheetFormatPr defaultColWidth="9.140625" defaultRowHeight="12.75"/>
  <cols>
    <col min="1" max="1" width="9.42578125" style="255" bestFit="1" customWidth="1"/>
    <col min="2" max="2" width="59" style="255" customWidth="1"/>
    <col min="3" max="3" width="16.7109375" style="255" bestFit="1" customWidth="1"/>
    <col min="4" max="4" width="13.28515625" style="255" bestFit="1" customWidth="1"/>
    <col min="5" max="16384" width="9.140625" style="255"/>
  </cols>
  <sheetData>
    <row r="1" spans="1:4" ht="15">
      <c r="A1" s="286" t="s">
        <v>30</v>
      </c>
      <c r="B1" s="3" t="str">
        <f>'Info '!C2</f>
        <v>JSC "Liberty Bank"</v>
      </c>
    </row>
    <row r="2" spans="1:4" s="223" customFormat="1" ht="15.75" customHeight="1">
      <c r="A2" s="223" t="s">
        <v>31</v>
      </c>
      <c r="B2" s="374">
        <v>44286</v>
      </c>
    </row>
    <row r="3" spans="1:4" s="223" customFormat="1" ht="15.75" customHeight="1"/>
    <row r="4" spans="1:4" ht="13.5" thickBot="1">
      <c r="A4" s="279" t="s">
        <v>405</v>
      </c>
      <c r="B4" s="294" t="s">
        <v>406</v>
      </c>
    </row>
    <row r="5" spans="1:4" s="295" customFormat="1" ht="12.75" customHeight="1">
      <c r="A5" s="351"/>
      <c r="B5" s="352" t="s">
        <v>409</v>
      </c>
      <c r="C5" s="287" t="s">
        <v>407</v>
      </c>
      <c r="D5" s="288" t="s">
        <v>408</v>
      </c>
    </row>
    <row r="6" spans="1:4" s="296" customFormat="1">
      <c r="A6" s="289">
        <v>1</v>
      </c>
      <c r="B6" s="346" t="s">
        <v>410</v>
      </c>
      <c r="C6" s="346"/>
      <c r="D6" s="290"/>
    </row>
    <row r="7" spans="1:4" s="296" customFormat="1">
      <c r="A7" s="291" t="s">
        <v>396</v>
      </c>
      <c r="B7" s="347" t="s">
        <v>411</v>
      </c>
      <c r="C7" s="339">
        <v>4.4999999999999998E-2</v>
      </c>
      <c r="D7" s="553">
        <f>C7*'5. RWA '!$C$13</f>
        <v>99901897.617179826</v>
      </c>
    </row>
    <row r="8" spans="1:4" s="296" customFormat="1">
      <c r="A8" s="291" t="s">
        <v>397</v>
      </c>
      <c r="B8" s="347" t="s">
        <v>412</v>
      </c>
      <c r="C8" s="340">
        <v>0.06</v>
      </c>
      <c r="D8" s="553">
        <f>C8*'5. RWA '!$C$13</f>
        <v>133202530.15623976</v>
      </c>
    </row>
    <row r="9" spans="1:4" s="296" customFormat="1">
      <c r="A9" s="291" t="s">
        <v>398</v>
      </c>
      <c r="B9" s="347" t="s">
        <v>413</v>
      </c>
      <c r="C9" s="340">
        <v>0.08</v>
      </c>
      <c r="D9" s="553">
        <f>C9*'5. RWA '!$C$13</f>
        <v>177603373.54165304</v>
      </c>
    </row>
    <row r="10" spans="1:4" s="296" customFormat="1">
      <c r="A10" s="289" t="s">
        <v>399</v>
      </c>
      <c r="B10" s="346" t="s">
        <v>414</v>
      </c>
      <c r="C10" s="341"/>
      <c r="D10" s="554"/>
    </row>
    <row r="11" spans="1:4" s="297" customFormat="1">
      <c r="A11" s="292" t="s">
        <v>400</v>
      </c>
      <c r="B11" s="338" t="s">
        <v>480</v>
      </c>
      <c r="C11" s="342">
        <v>0</v>
      </c>
      <c r="D11" s="553">
        <f>C11*'5. RWA '!$C$13</f>
        <v>0</v>
      </c>
    </row>
    <row r="12" spans="1:4" s="297" customFormat="1">
      <c r="A12" s="292" t="s">
        <v>401</v>
      </c>
      <c r="B12" s="338" t="s">
        <v>415</v>
      </c>
      <c r="C12" s="342">
        <v>0</v>
      </c>
      <c r="D12" s="553">
        <f>C12*'5. RWA '!$C$13</f>
        <v>0</v>
      </c>
    </row>
    <row r="13" spans="1:4" s="297" customFormat="1">
      <c r="A13" s="292" t="s">
        <v>402</v>
      </c>
      <c r="B13" s="338" t="s">
        <v>416</v>
      </c>
      <c r="C13" s="342">
        <v>1.2E-2</v>
      </c>
      <c r="D13" s="553">
        <f>C13*'5. RWA '!$C$13</f>
        <v>26640506.031247955</v>
      </c>
    </row>
    <row r="14" spans="1:4" s="297" customFormat="1">
      <c r="A14" s="289" t="s">
        <v>403</v>
      </c>
      <c r="B14" s="346" t="s">
        <v>477</v>
      </c>
      <c r="C14" s="343"/>
      <c r="D14" s="555"/>
    </row>
    <row r="15" spans="1:4" s="297" customFormat="1">
      <c r="A15" s="292">
        <v>3.1</v>
      </c>
      <c r="B15" s="338" t="s">
        <v>421</v>
      </c>
      <c r="C15" s="342">
        <v>1.2799101877300578E-2</v>
      </c>
      <c r="D15" s="553">
        <f>C15*'5. RWA '!$C$13</f>
        <v>28414545.896398589</v>
      </c>
    </row>
    <row r="16" spans="1:4" s="297" customFormat="1">
      <c r="A16" s="292">
        <v>3.2</v>
      </c>
      <c r="B16" s="338" t="s">
        <v>422</v>
      </c>
      <c r="C16" s="342">
        <v>1.7077782437230411E-2</v>
      </c>
      <c r="D16" s="553">
        <f>C16*'5. RWA '!$C$13</f>
        <v>37913397.168281429</v>
      </c>
    </row>
    <row r="17" spans="1:6" s="296" customFormat="1">
      <c r="A17" s="292">
        <v>3.3</v>
      </c>
      <c r="B17" s="338" t="s">
        <v>423</v>
      </c>
      <c r="C17" s="342">
        <v>3.9462223375295133E-2</v>
      </c>
      <c r="D17" s="553">
        <f>C17*'5. RWA '!$C$13</f>
        <v>87607799.986333668</v>
      </c>
    </row>
    <row r="18" spans="1:6" s="295" customFormat="1" ht="12.75" customHeight="1">
      <c r="A18" s="349"/>
      <c r="B18" s="350" t="s">
        <v>476</v>
      </c>
      <c r="C18" s="344" t="s">
        <v>407</v>
      </c>
      <c r="D18" s="348" t="s">
        <v>408</v>
      </c>
    </row>
    <row r="19" spans="1:6" s="296" customFormat="1">
      <c r="A19" s="293">
        <v>4</v>
      </c>
      <c r="B19" s="338" t="s">
        <v>417</v>
      </c>
      <c r="C19" s="342">
        <v>6.9799101877300568E-2</v>
      </c>
      <c r="D19" s="553">
        <f>C19*'5. RWA '!$C$13</f>
        <v>154956949.54482636</v>
      </c>
    </row>
    <row r="20" spans="1:6" s="296" customFormat="1">
      <c r="A20" s="293">
        <v>5</v>
      </c>
      <c r="B20" s="338" t="s">
        <v>137</v>
      </c>
      <c r="C20" s="342">
        <v>8.9077782437230413E-2</v>
      </c>
      <c r="D20" s="553">
        <f>C20*'5. RWA '!$C$13</f>
        <v>197756433.35576916</v>
      </c>
    </row>
    <row r="21" spans="1:6" s="296" customFormat="1" ht="13.5" thickBot="1">
      <c r="A21" s="298" t="s">
        <v>404</v>
      </c>
      <c r="B21" s="299" t="s">
        <v>418</v>
      </c>
      <c r="C21" s="345">
        <v>0.13146222337529512</v>
      </c>
      <c r="D21" s="556">
        <f>C21*'5. RWA '!$C$13</f>
        <v>291851679.55923462</v>
      </c>
    </row>
    <row r="22" spans="1:6">
      <c r="F22" s="279"/>
    </row>
    <row r="23" spans="1:6" ht="67.5">
      <c r="B23" s="278" t="s">
        <v>479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>
      <pane xSplit="1" ySplit="5" topLeftCell="B6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5.75"/>
  <cols>
    <col min="1" max="1" width="10.7109375" style="4" customWidth="1"/>
    <col min="2" max="2" width="70.42578125" style="4" customWidth="1"/>
    <col min="3" max="3" width="44" style="4" customWidth="1"/>
    <col min="4" max="4" width="30" style="4" customWidth="1"/>
    <col min="5" max="5" width="9.42578125" style="5" customWidth="1"/>
    <col min="6" max="16384" width="9.140625" style="5"/>
  </cols>
  <sheetData>
    <row r="1" spans="1:5">
      <c r="A1" s="2" t="s">
        <v>30</v>
      </c>
      <c r="B1" s="3" t="str">
        <f>'Info '!C2</f>
        <v>JSC "Liberty Bank"</v>
      </c>
      <c r="E1" s="4"/>
    </row>
    <row r="2" spans="1:5" s="58" customFormat="1" ht="15.75" customHeight="1">
      <c r="A2" s="2" t="s">
        <v>31</v>
      </c>
      <c r="B2" s="374">
        <v>44286</v>
      </c>
    </row>
    <row r="3" spans="1:5" s="58" customFormat="1" ht="15.75" customHeight="1">
      <c r="A3" s="98"/>
    </row>
    <row r="4" spans="1:5" s="58" customFormat="1" ht="15.75" customHeight="1" thickBot="1">
      <c r="A4" s="58" t="s">
        <v>86</v>
      </c>
      <c r="B4" s="216" t="s">
        <v>286</v>
      </c>
      <c r="D4" s="37" t="s">
        <v>73</v>
      </c>
    </row>
    <row r="5" spans="1:5" ht="40.5">
      <c r="A5" s="99" t="s">
        <v>6</v>
      </c>
      <c r="B5" s="244" t="s">
        <v>340</v>
      </c>
      <c r="C5" s="100" t="s">
        <v>93</v>
      </c>
      <c r="D5" s="101" t="s">
        <v>94</v>
      </c>
    </row>
    <row r="6" spans="1:5">
      <c r="A6" s="63">
        <v>1</v>
      </c>
      <c r="B6" s="102" t="s">
        <v>35</v>
      </c>
      <c r="C6" s="103">
        <v>254371317.88999999</v>
      </c>
      <c r="D6" s="104"/>
      <c r="E6" s="105"/>
    </row>
    <row r="7" spans="1:5">
      <c r="A7" s="63">
        <v>2</v>
      </c>
      <c r="B7" s="106" t="s">
        <v>36</v>
      </c>
      <c r="C7" s="107">
        <v>143555657.44</v>
      </c>
      <c r="D7" s="108"/>
      <c r="E7" s="105"/>
    </row>
    <row r="8" spans="1:5">
      <c r="A8" s="63">
        <v>3</v>
      </c>
      <c r="B8" s="106" t="s">
        <v>37</v>
      </c>
      <c r="C8" s="107">
        <v>91083680.760000005</v>
      </c>
      <c r="D8" s="108"/>
      <c r="E8" s="105"/>
    </row>
    <row r="9" spans="1:5">
      <c r="A9" s="63">
        <v>4</v>
      </c>
      <c r="B9" s="106" t="s">
        <v>38</v>
      </c>
      <c r="C9" s="107">
        <v>0</v>
      </c>
      <c r="D9" s="108"/>
      <c r="E9" s="105"/>
    </row>
    <row r="10" spans="1:5">
      <c r="A10" s="63">
        <v>5</v>
      </c>
      <c r="B10" s="106" t="s">
        <v>39</v>
      </c>
      <c r="C10" s="107">
        <v>258746377.63999999</v>
      </c>
      <c r="D10" s="108"/>
      <c r="E10" s="105"/>
    </row>
    <row r="11" spans="1:5">
      <c r="A11" s="63">
        <v>6.1</v>
      </c>
      <c r="B11" s="217" t="s">
        <v>40</v>
      </c>
      <c r="C11" s="109">
        <v>1775423599.2400024</v>
      </c>
      <c r="D11" s="110"/>
      <c r="E11" s="111"/>
    </row>
    <row r="12" spans="1:5">
      <c r="A12" s="63">
        <v>6.2</v>
      </c>
      <c r="B12" s="218" t="s">
        <v>41</v>
      </c>
      <c r="C12" s="109">
        <v>-123885457.3299997</v>
      </c>
      <c r="D12" s="110"/>
      <c r="E12" s="111"/>
    </row>
    <row r="13" spans="1:5">
      <c r="A13" s="63" t="s">
        <v>523</v>
      </c>
      <c r="B13" s="218" t="s">
        <v>524</v>
      </c>
      <c r="C13" s="109">
        <v>22504663.021039542</v>
      </c>
      <c r="D13" s="110"/>
      <c r="E13" s="111"/>
    </row>
    <row r="14" spans="1:5">
      <c r="A14" s="63" t="s">
        <v>525</v>
      </c>
      <c r="B14" s="218" t="s">
        <v>526</v>
      </c>
      <c r="C14" s="109">
        <v>0</v>
      </c>
      <c r="D14" s="110"/>
      <c r="E14" s="111"/>
    </row>
    <row r="15" spans="1:5">
      <c r="A15" s="63">
        <v>6</v>
      </c>
      <c r="B15" s="106" t="s">
        <v>42</v>
      </c>
      <c r="C15" s="112">
        <f>C11+C12</f>
        <v>1651538141.9100027</v>
      </c>
      <c r="D15" s="110"/>
      <c r="E15" s="105"/>
    </row>
    <row r="16" spans="1:5">
      <c r="A16" s="63">
        <v>7</v>
      </c>
      <c r="B16" s="106" t="s">
        <v>43</v>
      </c>
      <c r="C16" s="107">
        <v>36038347.909999996</v>
      </c>
      <c r="D16" s="108"/>
      <c r="E16" s="105"/>
    </row>
    <row r="17" spans="1:5">
      <c r="A17" s="63">
        <v>8</v>
      </c>
      <c r="B17" s="242" t="s">
        <v>199</v>
      </c>
      <c r="C17" s="107">
        <v>103192</v>
      </c>
      <c r="D17" s="108"/>
      <c r="E17" s="105"/>
    </row>
    <row r="18" spans="1:5">
      <c r="A18" s="63">
        <v>9</v>
      </c>
      <c r="B18" s="106" t="s">
        <v>44</v>
      </c>
      <c r="C18" s="107">
        <v>106733.3</v>
      </c>
      <c r="D18" s="108"/>
      <c r="E18" s="105"/>
    </row>
    <row r="19" spans="1:5">
      <c r="A19" s="63">
        <v>9.1</v>
      </c>
      <c r="B19" s="113" t="s">
        <v>88</v>
      </c>
      <c r="C19" s="109">
        <v>106733.3</v>
      </c>
      <c r="D19" s="108"/>
      <c r="E19" s="105"/>
    </row>
    <row r="20" spans="1:5">
      <c r="A20" s="63">
        <v>9.1999999999999993</v>
      </c>
      <c r="B20" s="113" t="s">
        <v>89</v>
      </c>
      <c r="C20" s="109"/>
      <c r="D20" s="108"/>
      <c r="E20" s="105"/>
    </row>
    <row r="21" spans="1:5">
      <c r="A21" s="63">
        <v>9.3000000000000007</v>
      </c>
      <c r="B21" s="219" t="s">
        <v>268</v>
      </c>
      <c r="C21" s="109"/>
      <c r="D21" s="108"/>
      <c r="E21" s="105"/>
    </row>
    <row r="22" spans="1:5">
      <c r="A22" s="63">
        <v>10</v>
      </c>
      <c r="B22" s="106" t="s">
        <v>45</v>
      </c>
      <c r="C22" s="107">
        <v>233214657.25000009</v>
      </c>
      <c r="D22" s="108"/>
      <c r="E22" s="105"/>
    </row>
    <row r="23" spans="1:5">
      <c r="A23" s="63">
        <v>10.1</v>
      </c>
      <c r="B23" s="113" t="s">
        <v>90</v>
      </c>
      <c r="C23" s="107">
        <v>51724703.75</v>
      </c>
      <c r="D23" s="114" t="s">
        <v>92</v>
      </c>
      <c r="E23" s="105"/>
    </row>
    <row r="24" spans="1:5">
      <c r="A24" s="63">
        <v>11</v>
      </c>
      <c r="B24" s="115" t="s">
        <v>46</v>
      </c>
      <c r="C24" s="116">
        <v>59626444.469999999</v>
      </c>
      <c r="D24" s="117"/>
      <c r="E24" s="105"/>
    </row>
    <row r="25" spans="1:5">
      <c r="A25" s="63">
        <v>12</v>
      </c>
      <c r="B25" s="118" t="s">
        <v>47</v>
      </c>
      <c r="C25" s="119">
        <f>SUM(C6:C10,C15:C18,C22,C24)</f>
        <v>2728384550.5700026</v>
      </c>
      <c r="D25" s="120"/>
      <c r="E25" s="121"/>
    </row>
    <row r="26" spans="1:5">
      <c r="A26" s="63">
        <v>13</v>
      </c>
      <c r="B26" s="106" t="s">
        <v>49</v>
      </c>
      <c r="C26" s="122">
        <v>29858151.280000001</v>
      </c>
      <c r="D26" s="123"/>
      <c r="E26" s="105"/>
    </row>
    <row r="27" spans="1:5">
      <c r="A27" s="63">
        <v>14</v>
      </c>
      <c r="B27" s="106" t="s">
        <v>50</v>
      </c>
      <c r="C27" s="107">
        <v>725517600.4510082</v>
      </c>
      <c r="D27" s="108"/>
      <c r="E27" s="105"/>
    </row>
    <row r="28" spans="1:5">
      <c r="A28" s="63">
        <v>15</v>
      </c>
      <c r="B28" s="106" t="s">
        <v>51</v>
      </c>
      <c r="C28" s="107">
        <v>318009946.595384</v>
      </c>
      <c r="D28" s="108"/>
      <c r="E28" s="105"/>
    </row>
    <row r="29" spans="1:5">
      <c r="A29" s="63">
        <v>16</v>
      </c>
      <c r="B29" s="106" t="s">
        <v>52</v>
      </c>
      <c r="C29" s="107">
        <v>862275088.81361175</v>
      </c>
      <c r="D29" s="108"/>
      <c r="E29" s="105"/>
    </row>
    <row r="30" spans="1:5">
      <c r="A30" s="63">
        <v>17</v>
      </c>
      <c r="B30" s="106" t="s">
        <v>53</v>
      </c>
      <c r="C30" s="107">
        <v>0</v>
      </c>
      <c r="D30" s="108"/>
      <c r="E30" s="105"/>
    </row>
    <row r="31" spans="1:5">
      <c r="A31" s="63">
        <v>18</v>
      </c>
      <c r="B31" s="106" t="s">
        <v>54</v>
      </c>
      <c r="C31" s="107">
        <v>296439780.03804183</v>
      </c>
      <c r="D31" s="108"/>
      <c r="E31" s="105"/>
    </row>
    <row r="32" spans="1:5">
      <c r="A32" s="63">
        <v>19</v>
      </c>
      <c r="B32" s="106" t="s">
        <v>55</v>
      </c>
      <c r="C32" s="107">
        <v>12003080.09</v>
      </c>
      <c r="D32" s="108"/>
      <c r="E32" s="105"/>
    </row>
    <row r="33" spans="1:5">
      <c r="A33" s="63">
        <v>20</v>
      </c>
      <c r="B33" s="106" t="s">
        <v>56</v>
      </c>
      <c r="C33" s="107">
        <v>66891075.978599995</v>
      </c>
      <c r="D33" s="108"/>
      <c r="E33" s="105"/>
    </row>
    <row r="34" spans="1:5">
      <c r="A34" s="63">
        <v>20.100000000000001</v>
      </c>
      <c r="B34" s="115" t="s">
        <v>527</v>
      </c>
      <c r="C34" s="116">
        <v>-69226.248600000006</v>
      </c>
      <c r="D34" s="117"/>
      <c r="E34" s="105"/>
    </row>
    <row r="35" spans="1:5">
      <c r="A35" s="63">
        <v>21</v>
      </c>
      <c r="B35" s="115" t="s">
        <v>57</v>
      </c>
      <c r="C35" s="116">
        <v>117430032.58</v>
      </c>
      <c r="D35" s="117"/>
      <c r="E35" s="105"/>
    </row>
    <row r="36" spans="1:5">
      <c r="A36" s="63">
        <v>21.1</v>
      </c>
      <c r="B36" s="124" t="s">
        <v>91</v>
      </c>
      <c r="C36" s="125">
        <v>80590053.807999983</v>
      </c>
      <c r="D36" s="126"/>
      <c r="E36" s="121"/>
    </row>
    <row r="37" spans="1:5">
      <c r="A37" s="63">
        <v>22</v>
      </c>
      <c r="B37" s="118" t="s">
        <v>58</v>
      </c>
      <c r="C37" s="557">
        <f>SUM(C26:C33)+C35</f>
        <v>2428424755.8266459</v>
      </c>
      <c r="D37" s="120"/>
      <c r="E37" s="105"/>
    </row>
    <row r="38" spans="1:5">
      <c r="A38" s="63">
        <v>23</v>
      </c>
      <c r="B38" s="115" t="s">
        <v>60</v>
      </c>
      <c r="C38" s="107">
        <v>54628742.530000001</v>
      </c>
      <c r="D38" s="108"/>
      <c r="E38" s="105"/>
    </row>
    <row r="39" spans="1:5">
      <c r="A39" s="63">
        <v>24</v>
      </c>
      <c r="B39" s="115" t="s">
        <v>61</v>
      </c>
      <c r="C39" s="107">
        <v>61390.64</v>
      </c>
      <c r="D39" s="108"/>
      <c r="E39" s="105"/>
    </row>
    <row r="40" spans="1:5">
      <c r="A40" s="63">
        <v>25</v>
      </c>
      <c r="B40" s="115" t="s">
        <v>62</v>
      </c>
      <c r="C40" s="107">
        <v>-10154020.07</v>
      </c>
      <c r="D40" s="108"/>
      <c r="E40" s="105"/>
    </row>
    <row r="41" spans="1:5">
      <c r="A41" s="63">
        <v>26</v>
      </c>
      <c r="B41" s="115" t="s">
        <v>63</v>
      </c>
      <c r="C41" s="107">
        <v>39651986.239999995</v>
      </c>
      <c r="D41" s="108"/>
      <c r="E41" s="105"/>
    </row>
    <row r="42" spans="1:5">
      <c r="A42" s="63">
        <v>27</v>
      </c>
      <c r="B42" s="115" t="s">
        <v>64</v>
      </c>
      <c r="C42" s="107">
        <v>1694027.75</v>
      </c>
      <c r="D42" s="108"/>
      <c r="E42" s="105"/>
    </row>
    <row r="43" spans="1:5">
      <c r="A43" s="63">
        <v>28</v>
      </c>
      <c r="B43" s="115" t="s">
        <v>65</v>
      </c>
      <c r="C43" s="107">
        <v>185003719.13999999</v>
      </c>
      <c r="D43" s="108"/>
      <c r="E43" s="105"/>
    </row>
    <row r="44" spans="1:5">
      <c r="A44" s="63">
        <v>29</v>
      </c>
      <c r="B44" s="115" t="s">
        <v>66</v>
      </c>
      <c r="C44" s="107">
        <v>29073948.760000002</v>
      </c>
      <c r="D44" s="108"/>
      <c r="E44" s="121"/>
    </row>
    <row r="45" spans="1:5" ht="16.5" thickBot="1">
      <c r="A45" s="127">
        <v>30</v>
      </c>
      <c r="B45" s="128" t="s">
        <v>266</v>
      </c>
      <c r="C45" s="129">
        <f>SUM(C38:C44)</f>
        <v>299959794.99000001</v>
      </c>
      <c r="D45" s="130"/>
    </row>
  </sheetData>
  <pageMargins left="0.7" right="0.7" top="0.75" bottom="0.75" header="0.3" footer="0.3"/>
  <pageSetup paperSize="9" scale="5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3.5"/>
  <cols>
    <col min="1" max="1" width="10.5703125" style="4" bestFit="1" customWidth="1"/>
    <col min="2" max="2" width="88.2851562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35" bestFit="1" customWidth="1"/>
    <col min="17" max="17" width="14.7109375" style="35" customWidth="1"/>
    <col min="18" max="18" width="13" style="35" bestFit="1" customWidth="1"/>
    <col min="19" max="19" width="34.85546875" style="35" customWidth="1"/>
    <col min="20" max="16384" width="9.140625" style="35"/>
  </cols>
  <sheetData>
    <row r="1" spans="1:19">
      <c r="A1" s="2" t="s">
        <v>30</v>
      </c>
      <c r="B1" s="3" t="str">
        <f>'Info '!C2</f>
        <v>JSC "Liberty Bank"</v>
      </c>
    </row>
    <row r="2" spans="1:19">
      <c r="A2" s="2" t="s">
        <v>31</v>
      </c>
      <c r="B2" s="374">
        <v>44286</v>
      </c>
    </row>
    <row r="4" spans="1:19" ht="27" thickBot="1">
      <c r="A4" s="4" t="s">
        <v>249</v>
      </c>
      <c r="B4" s="266" t="s">
        <v>375</v>
      </c>
    </row>
    <row r="5" spans="1:19" s="252" customFormat="1" ht="12.75">
      <c r="A5" s="247"/>
      <c r="B5" s="248"/>
      <c r="C5" s="249" t="s">
        <v>0</v>
      </c>
      <c r="D5" s="249" t="s">
        <v>1</v>
      </c>
      <c r="E5" s="249" t="s">
        <v>2</v>
      </c>
      <c r="F5" s="249" t="s">
        <v>3</v>
      </c>
      <c r="G5" s="249" t="s">
        <v>4</v>
      </c>
      <c r="H5" s="249" t="s">
        <v>5</v>
      </c>
      <c r="I5" s="249" t="s">
        <v>8</v>
      </c>
      <c r="J5" s="249" t="s">
        <v>9</v>
      </c>
      <c r="K5" s="249" t="s">
        <v>10</v>
      </c>
      <c r="L5" s="249" t="s">
        <v>11</v>
      </c>
      <c r="M5" s="249" t="s">
        <v>12</v>
      </c>
      <c r="N5" s="249" t="s">
        <v>13</v>
      </c>
      <c r="O5" s="249" t="s">
        <v>358</v>
      </c>
      <c r="P5" s="249" t="s">
        <v>359</v>
      </c>
      <c r="Q5" s="249" t="s">
        <v>360</v>
      </c>
      <c r="R5" s="250" t="s">
        <v>361</v>
      </c>
      <c r="S5" s="251" t="s">
        <v>362</v>
      </c>
    </row>
    <row r="6" spans="1:19" s="252" customFormat="1" ht="99" customHeight="1">
      <c r="A6" s="253"/>
      <c r="B6" s="587" t="s">
        <v>363</v>
      </c>
      <c r="C6" s="583">
        <v>0</v>
      </c>
      <c r="D6" s="584"/>
      <c r="E6" s="583">
        <v>0.2</v>
      </c>
      <c r="F6" s="584"/>
      <c r="G6" s="583">
        <v>0.35</v>
      </c>
      <c r="H6" s="584"/>
      <c r="I6" s="583">
        <v>0.5</v>
      </c>
      <c r="J6" s="584"/>
      <c r="K6" s="583">
        <v>0.75</v>
      </c>
      <c r="L6" s="584"/>
      <c r="M6" s="583">
        <v>1</v>
      </c>
      <c r="N6" s="584"/>
      <c r="O6" s="583">
        <v>1.5</v>
      </c>
      <c r="P6" s="584"/>
      <c r="Q6" s="583">
        <v>2.5</v>
      </c>
      <c r="R6" s="584"/>
      <c r="S6" s="585" t="s">
        <v>248</v>
      </c>
    </row>
    <row r="7" spans="1:19" s="252" customFormat="1" ht="30.75" customHeight="1">
      <c r="A7" s="253"/>
      <c r="B7" s="588"/>
      <c r="C7" s="243" t="s">
        <v>251</v>
      </c>
      <c r="D7" s="243" t="s">
        <v>250</v>
      </c>
      <c r="E7" s="243" t="s">
        <v>251</v>
      </c>
      <c r="F7" s="243" t="s">
        <v>250</v>
      </c>
      <c r="G7" s="243" t="s">
        <v>251</v>
      </c>
      <c r="H7" s="243" t="s">
        <v>250</v>
      </c>
      <c r="I7" s="243" t="s">
        <v>251</v>
      </c>
      <c r="J7" s="243" t="s">
        <v>250</v>
      </c>
      <c r="K7" s="243" t="s">
        <v>251</v>
      </c>
      <c r="L7" s="243" t="s">
        <v>250</v>
      </c>
      <c r="M7" s="243" t="s">
        <v>251</v>
      </c>
      <c r="N7" s="243" t="s">
        <v>250</v>
      </c>
      <c r="O7" s="243" t="s">
        <v>251</v>
      </c>
      <c r="P7" s="243" t="s">
        <v>250</v>
      </c>
      <c r="Q7" s="243" t="s">
        <v>251</v>
      </c>
      <c r="R7" s="243" t="s">
        <v>250</v>
      </c>
      <c r="S7" s="586"/>
    </row>
    <row r="8" spans="1:19" s="133" customFormat="1">
      <c r="A8" s="131">
        <v>1</v>
      </c>
      <c r="B8" s="1" t="s">
        <v>96</v>
      </c>
      <c r="C8" s="132">
        <v>278342234.27000004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136932638.61599001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267">
        <f>$C$6*SUM(C8:D8)+$E$6*SUM(E8:F8)+$G$6*SUM(G8:H8)+$I$6*SUM(I8:J8)+$K$6*SUM(K8:L8)+$M$6*SUM(M8:N8)+$O$6*SUM(O8:P8)+$Q$6*SUM(Q8:R8)</f>
        <v>136932638.61599001</v>
      </c>
    </row>
    <row r="9" spans="1:19" s="133" customFormat="1">
      <c r="A9" s="131">
        <v>2</v>
      </c>
      <c r="B9" s="1" t="s">
        <v>97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267">
        <f t="shared" ref="S9:S21" si="0">$C$6*SUM(C9:D9)+$E$6*SUM(E9:F9)+$G$6*SUM(G9:H9)+$I$6*SUM(I9:J9)+$K$6*SUM(K9:L9)+$M$6*SUM(M9:N9)+$O$6*SUM(O9:P9)+$Q$6*SUM(Q9:R9)</f>
        <v>0</v>
      </c>
    </row>
    <row r="10" spans="1:19" s="133" customFormat="1">
      <c r="A10" s="131">
        <v>3</v>
      </c>
      <c r="B10" s="1" t="s">
        <v>269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267">
        <f t="shared" si="0"/>
        <v>0</v>
      </c>
    </row>
    <row r="11" spans="1:19" s="133" customFormat="1">
      <c r="A11" s="131">
        <v>4</v>
      </c>
      <c r="B11" s="1" t="s">
        <v>98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267">
        <f t="shared" si="0"/>
        <v>0</v>
      </c>
    </row>
    <row r="12" spans="1:19" s="133" customFormat="1">
      <c r="A12" s="131">
        <v>5</v>
      </c>
      <c r="B12" s="1" t="s">
        <v>99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267">
        <f t="shared" si="0"/>
        <v>0</v>
      </c>
    </row>
    <row r="13" spans="1:19" s="133" customFormat="1">
      <c r="A13" s="131">
        <v>6</v>
      </c>
      <c r="B13" s="1" t="s">
        <v>100</v>
      </c>
      <c r="C13" s="132">
        <v>0</v>
      </c>
      <c r="D13" s="132">
        <v>0</v>
      </c>
      <c r="E13" s="132">
        <v>88348008.624331579</v>
      </c>
      <c r="F13" s="132">
        <v>0</v>
      </c>
      <c r="G13" s="132">
        <v>0</v>
      </c>
      <c r="H13" s="132">
        <v>0</v>
      </c>
      <c r="I13" s="132">
        <v>5114948.3098575398</v>
      </c>
      <c r="J13" s="132">
        <v>0</v>
      </c>
      <c r="K13" s="132">
        <v>0</v>
      </c>
      <c r="L13" s="132">
        <v>0</v>
      </c>
      <c r="M13" s="132">
        <v>962641.58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267">
        <f t="shared" si="0"/>
        <v>21189717.459795084</v>
      </c>
    </row>
    <row r="14" spans="1:19" s="133" customFormat="1">
      <c r="A14" s="131">
        <v>7</v>
      </c>
      <c r="B14" s="1" t="s">
        <v>101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366731464.60091871</v>
      </c>
      <c r="N14" s="132">
        <v>13880502.804620001</v>
      </c>
      <c r="O14" s="132">
        <v>0</v>
      </c>
      <c r="P14" s="132">
        <v>0</v>
      </c>
      <c r="Q14" s="132">
        <v>0</v>
      </c>
      <c r="R14" s="132">
        <v>0</v>
      </c>
      <c r="S14" s="267">
        <f t="shared" si="0"/>
        <v>380611967.40553874</v>
      </c>
    </row>
    <row r="15" spans="1:19" s="133" customFormat="1">
      <c r="A15" s="131">
        <v>8</v>
      </c>
      <c r="B15" s="1" t="s">
        <v>102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1009996323.3560709</v>
      </c>
      <c r="L15" s="132">
        <v>11756669.873907998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267">
        <f t="shared" si="0"/>
        <v>766314744.92248416</v>
      </c>
    </row>
    <row r="16" spans="1:19" s="133" customFormat="1">
      <c r="A16" s="131">
        <v>9</v>
      </c>
      <c r="B16" s="1" t="s">
        <v>103</v>
      </c>
      <c r="C16" s="132">
        <v>0</v>
      </c>
      <c r="D16" s="132">
        <v>0</v>
      </c>
      <c r="E16" s="132">
        <v>0</v>
      </c>
      <c r="F16" s="132">
        <v>0</v>
      </c>
      <c r="G16" s="132">
        <v>191516491.23276049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0</v>
      </c>
      <c r="S16" s="267">
        <f t="shared" si="0"/>
        <v>67030771.93146617</v>
      </c>
    </row>
    <row r="17" spans="1:19" s="133" customFormat="1">
      <c r="A17" s="131">
        <v>10</v>
      </c>
      <c r="B17" s="1" t="s">
        <v>104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570314.14800000004</v>
      </c>
      <c r="J17" s="132">
        <v>0</v>
      </c>
      <c r="K17" s="132">
        <v>0</v>
      </c>
      <c r="L17" s="132">
        <v>0</v>
      </c>
      <c r="M17" s="132">
        <v>2297915.7620000001</v>
      </c>
      <c r="N17" s="132">
        <v>0</v>
      </c>
      <c r="O17" s="132">
        <v>2020245.1830000002</v>
      </c>
      <c r="P17" s="132">
        <v>0</v>
      </c>
      <c r="Q17" s="132">
        <v>0</v>
      </c>
      <c r="R17" s="132">
        <v>0</v>
      </c>
      <c r="S17" s="267">
        <f t="shared" si="0"/>
        <v>5613440.6105000004</v>
      </c>
    </row>
    <row r="18" spans="1:19" s="133" customFormat="1">
      <c r="A18" s="131">
        <v>11</v>
      </c>
      <c r="B18" s="1" t="s">
        <v>105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27076004.06636646</v>
      </c>
      <c r="N18" s="132">
        <v>0</v>
      </c>
      <c r="O18" s="132">
        <v>146839003.104233</v>
      </c>
      <c r="P18" s="132">
        <v>0</v>
      </c>
      <c r="Q18" s="132">
        <v>1772239</v>
      </c>
      <c r="R18" s="132">
        <v>0</v>
      </c>
      <c r="S18" s="267">
        <f t="shared" si="0"/>
        <v>251765106.22271594</v>
      </c>
    </row>
    <row r="19" spans="1:19" s="133" customFormat="1">
      <c r="A19" s="131">
        <v>12</v>
      </c>
      <c r="B19" s="1" t="s">
        <v>106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267">
        <f t="shared" si="0"/>
        <v>0</v>
      </c>
    </row>
    <row r="20" spans="1:19" s="133" customFormat="1">
      <c r="A20" s="131">
        <v>13</v>
      </c>
      <c r="B20" s="1" t="s">
        <v>247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267">
        <f t="shared" si="0"/>
        <v>0</v>
      </c>
    </row>
    <row r="21" spans="1:19" s="133" customFormat="1">
      <c r="A21" s="131">
        <v>14</v>
      </c>
      <c r="B21" s="1" t="s">
        <v>108</v>
      </c>
      <c r="C21" s="132">
        <v>253796158.23000002</v>
      </c>
      <c r="D21" s="132">
        <v>0</v>
      </c>
      <c r="E21" s="132">
        <v>578138.26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165384028.26000005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267">
        <f t="shared" si="0"/>
        <v>165499655.91200006</v>
      </c>
    </row>
    <row r="22" spans="1:19" ht="14.25" thickBot="1">
      <c r="A22" s="134"/>
      <c r="B22" s="135" t="s">
        <v>109</v>
      </c>
      <c r="C22" s="136">
        <f>SUM(C8:C21)</f>
        <v>532138392.50000006</v>
      </c>
      <c r="D22" s="136">
        <f t="shared" ref="D22:J22" si="1">SUM(D8:D21)</f>
        <v>0</v>
      </c>
      <c r="E22" s="136">
        <f t="shared" si="1"/>
        <v>88926146.884331584</v>
      </c>
      <c r="F22" s="136">
        <f t="shared" si="1"/>
        <v>0</v>
      </c>
      <c r="G22" s="136">
        <f t="shared" si="1"/>
        <v>191516491.23276049</v>
      </c>
      <c r="H22" s="136">
        <f t="shared" si="1"/>
        <v>0</v>
      </c>
      <c r="I22" s="136">
        <f t="shared" si="1"/>
        <v>5685262.4578575399</v>
      </c>
      <c r="J22" s="136">
        <f t="shared" si="1"/>
        <v>0</v>
      </c>
      <c r="K22" s="136">
        <f t="shared" ref="K22:S22" si="2">SUM(K8:K21)</f>
        <v>1009996323.3560709</v>
      </c>
      <c r="L22" s="136">
        <f t="shared" si="2"/>
        <v>11756669.873907998</v>
      </c>
      <c r="M22" s="136">
        <f t="shared" si="2"/>
        <v>699384692.88527524</v>
      </c>
      <c r="N22" s="136">
        <f t="shared" si="2"/>
        <v>13880502.804620001</v>
      </c>
      <c r="O22" s="136">
        <f t="shared" si="2"/>
        <v>148859248.287233</v>
      </c>
      <c r="P22" s="136">
        <f t="shared" si="2"/>
        <v>0</v>
      </c>
      <c r="Q22" s="136">
        <f t="shared" si="2"/>
        <v>1772239</v>
      </c>
      <c r="R22" s="136">
        <f t="shared" si="2"/>
        <v>0</v>
      </c>
      <c r="S22" s="268">
        <f t="shared" si="2"/>
        <v>1794958043.0804901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2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pane xSplit="2" ySplit="6" topLeftCell="O7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3.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35"/>
  </cols>
  <sheetData>
    <row r="1" spans="1:22">
      <c r="A1" s="2" t="s">
        <v>30</v>
      </c>
      <c r="B1" s="3" t="str">
        <f>'Info '!C2</f>
        <v>JSC "Liberty Bank"</v>
      </c>
    </row>
    <row r="2" spans="1:22">
      <c r="A2" s="2" t="s">
        <v>31</v>
      </c>
      <c r="B2" s="374">
        <v>44286</v>
      </c>
    </row>
    <row r="4" spans="1:22" ht="14.25" thickBot="1">
      <c r="A4" s="4" t="s">
        <v>366</v>
      </c>
      <c r="B4" s="137" t="s">
        <v>95</v>
      </c>
      <c r="V4" s="37" t="s">
        <v>73</v>
      </c>
    </row>
    <row r="5" spans="1:22" ht="12.75" customHeight="1">
      <c r="A5" s="138"/>
      <c r="B5" s="139"/>
      <c r="C5" s="589" t="s">
        <v>277</v>
      </c>
      <c r="D5" s="590"/>
      <c r="E5" s="590"/>
      <c r="F5" s="590"/>
      <c r="G5" s="590"/>
      <c r="H5" s="590"/>
      <c r="I5" s="590"/>
      <c r="J5" s="590"/>
      <c r="K5" s="590"/>
      <c r="L5" s="591"/>
      <c r="M5" s="592" t="s">
        <v>278</v>
      </c>
      <c r="N5" s="593"/>
      <c r="O5" s="593"/>
      <c r="P5" s="593"/>
      <c r="Q5" s="593"/>
      <c r="R5" s="593"/>
      <c r="S5" s="594"/>
      <c r="T5" s="597" t="s">
        <v>364</v>
      </c>
      <c r="U5" s="597" t="s">
        <v>365</v>
      </c>
      <c r="V5" s="595" t="s">
        <v>121</v>
      </c>
    </row>
    <row r="6" spans="1:22" s="69" customFormat="1" ht="108">
      <c r="A6" s="66"/>
      <c r="B6" s="140"/>
      <c r="C6" s="141" t="s">
        <v>110</v>
      </c>
      <c r="D6" s="222" t="s">
        <v>111</v>
      </c>
      <c r="E6" s="167" t="s">
        <v>280</v>
      </c>
      <c r="F6" s="167" t="s">
        <v>281</v>
      </c>
      <c r="G6" s="222" t="s">
        <v>284</v>
      </c>
      <c r="H6" s="222" t="s">
        <v>279</v>
      </c>
      <c r="I6" s="222" t="s">
        <v>112</v>
      </c>
      <c r="J6" s="222" t="s">
        <v>113</v>
      </c>
      <c r="K6" s="142" t="s">
        <v>114</v>
      </c>
      <c r="L6" s="143" t="s">
        <v>115</v>
      </c>
      <c r="M6" s="141" t="s">
        <v>282</v>
      </c>
      <c r="N6" s="142" t="s">
        <v>116</v>
      </c>
      <c r="O6" s="142" t="s">
        <v>117</v>
      </c>
      <c r="P6" s="142" t="s">
        <v>118</v>
      </c>
      <c r="Q6" s="142" t="s">
        <v>119</v>
      </c>
      <c r="R6" s="142" t="s">
        <v>120</v>
      </c>
      <c r="S6" s="245" t="s">
        <v>283</v>
      </c>
      <c r="T6" s="598"/>
      <c r="U6" s="598"/>
      <c r="V6" s="596"/>
    </row>
    <row r="7" spans="1:22" s="133" customFormat="1">
      <c r="A7" s="144">
        <v>1</v>
      </c>
      <c r="B7" s="1" t="s">
        <v>96</v>
      </c>
      <c r="C7" s="145"/>
      <c r="D7" s="132">
        <v>0</v>
      </c>
      <c r="E7" s="132"/>
      <c r="F7" s="132"/>
      <c r="G7" s="132"/>
      <c r="H7" s="132"/>
      <c r="I7" s="132"/>
      <c r="J7" s="132"/>
      <c r="K7" s="132"/>
      <c r="L7" s="146"/>
      <c r="M7" s="145"/>
      <c r="N7" s="132"/>
      <c r="O7" s="132"/>
      <c r="P7" s="132"/>
      <c r="Q7" s="132"/>
      <c r="R7" s="132"/>
      <c r="S7" s="146"/>
      <c r="T7" s="254">
        <v>0</v>
      </c>
      <c r="U7" s="254">
        <v>0</v>
      </c>
      <c r="V7" s="147">
        <f>SUM(C7:S7)</f>
        <v>0</v>
      </c>
    </row>
    <row r="8" spans="1:22" s="133" customFormat="1">
      <c r="A8" s="144">
        <v>2</v>
      </c>
      <c r="B8" s="1" t="s">
        <v>97</v>
      </c>
      <c r="C8" s="145"/>
      <c r="D8" s="132">
        <v>0</v>
      </c>
      <c r="E8" s="132"/>
      <c r="F8" s="132"/>
      <c r="G8" s="132"/>
      <c r="H8" s="132"/>
      <c r="I8" s="132"/>
      <c r="J8" s="132"/>
      <c r="K8" s="132"/>
      <c r="L8" s="146"/>
      <c r="M8" s="145"/>
      <c r="N8" s="132"/>
      <c r="O8" s="132"/>
      <c r="P8" s="132"/>
      <c r="Q8" s="132"/>
      <c r="R8" s="132"/>
      <c r="S8" s="146"/>
      <c r="T8" s="254">
        <v>0</v>
      </c>
      <c r="U8" s="254">
        <v>0</v>
      </c>
      <c r="V8" s="147">
        <f t="shared" ref="V8:V20" si="0">SUM(C8:S8)</f>
        <v>0</v>
      </c>
    </row>
    <row r="9" spans="1:22" s="133" customFormat="1">
      <c r="A9" s="144">
        <v>3</v>
      </c>
      <c r="B9" s="1" t="s">
        <v>270</v>
      </c>
      <c r="C9" s="145"/>
      <c r="D9" s="132">
        <v>0</v>
      </c>
      <c r="E9" s="132"/>
      <c r="F9" s="132"/>
      <c r="G9" s="132"/>
      <c r="H9" s="132"/>
      <c r="I9" s="132"/>
      <c r="J9" s="132"/>
      <c r="K9" s="132"/>
      <c r="L9" s="146"/>
      <c r="M9" s="145"/>
      <c r="N9" s="132"/>
      <c r="O9" s="132"/>
      <c r="P9" s="132"/>
      <c r="Q9" s="132"/>
      <c r="R9" s="132"/>
      <c r="S9" s="146"/>
      <c r="T9" s="254">
        <v>0</v>
      </c>
      <c r="U9" s="254">
        <v>0</v>
      </c>
      <c r="V9" s="147">
        <f t="shared" si="0"/>
        <v>0</v>
      </c>
    </row>
    <row r="10" spans="1:22" s="133" customFormat="1">
      <c r="A10" s="144">
        <v>4</v>
      </c>
      <c r="B10" s="1" t="s">
        <v>98</v>
      </c>
      <c r="C10" s="145"/>
      <c r="D10" s="132">
        <v>0</v>
      </c>
      <c r="E10" s="132"/>
      <c r="F10" s="132"/>
      <c r="G10" s="132"/>
      <c r="H10" s="132"/>
      <c r="I10" s="132"/>
      <c r="J10" s="132"/>
      <c r="K10" s="132"/>
      <c r="L10" s="146"/>
      <c r="M10" s="145"/>
      <c r="N10" s="132"/>
      <c r="O10" s="132"/>
      <c r="P10" s="132"/>
      <c r="Q10" s="132"/>
      <c r="R10" s="132"/>
      <c r="S10" s="146"/>
      <c r="T10" s="254">
        <v>0</v>
      </c>
      <c r="U10" s="254">
        <v>0</v>
      </c>
      <c r="V10" s="147">
        <f t="shared" si="0"/>
        <v>0</v>
      </c>
    </row>
    <row r="11" spans="1:22" s="133" customFormat="1">
      <c r="A11" s="144">
        <v>5</v>
      </c>
      <c r="B11" s="1" t="s">
        <v>99</v>
      </c>
      <c r="C11" s="145"/>
      <c r="D11" s="132">
        <v>0</v>
      </c>
      <c r="E11" s="132"/>
      <c r="F11" s="132"/>
      <c r="G11" s="132"/>
      <c r="H11" s="132"/>
      <c r="I11" s="132"/>
      <c r="J11" s="132"/>
      <c r="K11" s="132"/>
      <c r="L11" s="146"/>
      <c r="M11" s="145"/>
      <c r="N11" s="132"/>
      <c r="O11" s="132"/>
      <c r="P11" s="132"/>
      <c r="Q11" s="132"/>
      <c r="R11" s="132"/>
      <c r="S11" s="146"/>
      <c r="T11" s="254">
        <v>0</v>
      </c>
      <c r="U11" s="254">
        <v>0</v>
      </c>
      <c r="V11" s="147">
        <f t="shared" si="0"/>
        <v>0</v>
      </c>
    </row>
    <row r="12" spans="1:22" s="133" customFormat="1">
      <c r="A12" s="144">
        <v>6</v>
      </c>
      <c r="B12" s="1" t="s">
        <v>100</v>
      </c>
      <c r="C12" s="145"/>
      <c r="D12" s="132">
        <v>0</v>
      </c>
      <c r="E12" s="132"/>
      <c r="F12" s="132"/>
      <c r="G12" s="132"/>
      <c r="H12" s="132"/>
      <c r="I12" s="132"/>
      <c r="J12" s="132"/>
      <c r="K12" s="132"/>
      <c r="L12" s="146"/>
      <c r="M12" s="145"/>
      <c r="N12" s="132"/>
      <c r="O12" s="132"/>
      <c r="P12" s="132"/>
      <c r="Q12" s="132"/>
      <c r="R12" s="132"/>
      <c r="S12" s="146"/>
      <c r="T12" s="254">
        <v>0</v>
      </c>
      <c r="U12" s="254">
        <v>0</v>
      </c>
      <c r="V12" s="147">
        <f t="shared" si="0"/>
        <v>0</v>
      </c>
    </row>
    <row r="13" spans="1:22" s="133" customFormat="1">
      <c r="A13" s="144">
        <v>7</v>
      </c>
      <c r="B13" s="1" t="s">
        <v>101</v>
      </c>
      <c r="C13" s="145"/>
      <c r="D13" s="132">
        <v>3206415.9311538464</v>
      </c>
      <c r="E13" s="132"/>
      <c r="F13" s="132"/>
      <c r="G13" s="132"/>
      <c r="H13" s="132"/>
      <c r="I13" s="132"/>
      <c r="J13" s="132"/>
      <c r="K13" s="132"/>
      <c r="L13" s="146"/>
      <c r="M13" s="145"/>
      <c r="N13" s="132"/>
      <c r="O13" s="132"/>
      <c r="P13" s="132"/>
      <c r="Q13" s="132"/>
      <c r="R13" s="132"/>
      <c r="S13" s="146"/>
      <c r="T13" s="254">
        <v>3149353.8461538465</v>
      </c>
      <c r="U13" s="254">
        <v>57062.085000000079</v>
      </c>
      <c r="V13" s="147">
        <f t="shared" si="0"/>
        <v>3206415.9311538464</v>
      </c>
    </row>
    <row r="14" spans="1:22" s="133" customFormat="1">
      <c r="A14" s="144">
        <v>8</v>
      </c>
      <c r="B14" s="1" t="s">
        <v>102</v>
      </c>
      <c r="C14" s="145"/>
      <c r="D14" s="132">
        <v>7580598.0331499996</v>
      </c>
      <c r="E14" s="132"/>
      <c r="F14" s="132"/>
      <c r="G14" s="132"/>
      <c r="H14" s="132"/>
      <c r="I14" s="132"/>
      <c r="J14" s="132"/>
      <c r="K14" s="132"/>
      <c r="L14" s="146"/>
      <c r="M14" s="145"/>
      <c r="N14" s="132"/>
      <c r="O14" s="132"/>
      <c r="P14" s="132"/>
      <c r="Q14" s="132"/>
      <c r="R14" s="132"/>
      <c r="S14" s="146"/>
      <c r="T14" s="254">
        <v>6556104.2699999996</v>
      </c>
      <c r="U14" s="254">
        <v>1024493.7631500001</v>
      </c>
      <c r="V14" s="147">
        <f t="shared" si="0"/>
        <v>7580598.0331499996</v>
      </c>
    </row>
    <row r="15" spans="1:22" s="133" customFormat="1">
      <c r="A15" s="144">
        <v>9</v>
      </c>
      <c r="B15" s="1" t="s">
        <v>103</v>
      </c>
      <c r="C15" s="145"/>
      <c r="D15" s="132">
        <v>0</v>
      </c>
      <c r="E15" s="132"/>
      <c r="F15" s="132"/>
      <c r="G15" s="132"/>
      <c r="H15" s="132"/>
      <c r="I15" s="132"/>
      <c r="J15" s="132"/>
      <c r="K15" s="132"/>
      <c r="L15" s="146"/>
      <c r="M15" s="145"/>
      <c r="N15" s="132"/>
      <c r="O15" s="132"/>
      <c r="P15" s="132"/>
      <c r="Q15" s="132"/>
      <c r="R15" s="132"/>
      <c r="S15" s="146"/>
      <c r="T15" s="254">
        <v>0</v>
      </c>
      <c r="U15" s="254">
        <v>0</v>
      </c>
      <c r="V15" s="147">
        <f t="shared" si="0"/>
        <v>0</v>
      </c>
    </row>
    <row r="16" spans="1:22" s="133" customFormat="1">
      <c r="A16" s="144">
        <v>10</v>
      </c>
      <c r="B16" s="1" t="s">
        <v>104</v>
      </c>
      <c r="C16" s="145"/>
      <c r="D16" s="132">
        <v>0</v>
      </c>
      <c r="E16" s="132"/>
      <c r="F16" s="132"/>
      <c r="G16" s="132"/>
      <c r="H16" s="132"/>
      <c r="I16" s="132"/>
      <c r="J16" s="132"/>
      <c r="K16" s="132"/>
      <c r="L16" s="146"/>
      <c r="M16" s="145"/>
      <c r="N16" s="132"/>
      <c r="O16" s="132"/>
      <c r="P16" s="132"/>
      <c r="Q16" s="132"/>
      <c r="R16" s="132"/>
      <c r="S16" s="146"/>
      <c r="T16" s="254">
        <v>0</v>
      </c>
      <c r="U16" s="254">
        <v>0</v>
      </c>
      <c r="V16" s="147">
        <f t="shared" si="0"/>
        <v>0</v>
      </c>
    </row>
    <row r="17" spans="1:22" s="133" customFormat="1">
      <c r="A17" s="144">
        <v>11</v>
      </c>
      <c r="B17" s="1" t="s">
        <v>105</v>
      </c>
      <c r="C17" s="145"/>
      <c r="D17" s="132">
        <v>612368.67000000004</v>
      </c>
      <c r="E17" s="132"/>
      <c r="F17" s="132"/>
      <c r="G17" s="132"/>
      <c r="H17" s="132"/>
      <c r="I17" s="132"/>
      <c r="J17" s="132"/>
      <c r="K17" s="132"/>
      <c r="L17" s="146"/>
      <c r="M17" s="145"/>
      <c r="N17" s="132"/>
      <c r="O17" s="132"/>
      <c r="P17" s="132"/>
      <c r="Q17" s="132"/>
      <c r="R17" s="132"/>
      <c r="S17" s="146"/>
      <c r="T17" s="254">
        <v>612368.67000000004</v>
      </c>
      <c r="U17" s="254">
        <v>0</v>
      </c>
      <c r="V17" s="147">
        <f t="shared" si="0"/>
        <v>612368.67000000004</v>
      </c>
    </row>
    <row r="18" spans="1:22" s="133" customFormat="1">
      <c r="A18" s="144">
        <v>12</v>
      </c>
      <c r="B18" s="1" t="s">
        <v>106</v>
      </c>
      <c r="C18" s="145"/>
      <c r="D18" s="132">
        <v>0</v>
      </c>
      <c r="E18" s="132"/>
      <c r="F18" s="132"/>
      <c r="G18" s="132"/>
      <c r="H18" s="132"/>
      <c r="I18" s="132"/>
      <c r="J18" s="132"/>
      <c r="K18" s="132"/>
      <c r="L18" s="146"/>
      <c r="M18" s="145"/>
      <c r="N18" s="132"/>
      <c r="O18" s="132"/>
      <c r="P18" s="132"/>
      <c r="Q18" s="132"/>
      <c r="R18" s="132"/>
      <c r="S18" s="146"/>
      <c r="T18" s="254">
        <v>0</v>
      </c>
      <c r="U18" s="254">
        <v>0</v>
      </c>
      <c r="V18" s="147">
        <f t="shared" si="0"/>
        <v>0</v>
      </c>
    </row>
    <row r="19" spans="1:22" s="133" customFormat="1">
      <c r="A19" s="144">
        <v>13</v>
      </c>
      <c r="B19" s="1" t="s">
        <v>107</v>
      </c>
      <c r="C19" s="145"/>
      <c r="D19" s="132">
        <v>0</v>
      </c>
      <c r="E19" s="132"/>
      <c r="F19" s="132"/>
      <c r="G19" s="132"/>
      <c r="H19" s="132"/>
      <c r="I19" s="132"/>
      <c r="J19" s="132"/>
      <c r="K19" s="132"/>
      <c r="L19" s="146"/>
      <c r="M19" s="145"/>
      <c r="N19" s="132"/>
      <c r="O19" s="132"/>
      <c r="P19" s="132"/>
      <c r="Q19" s="132"/>
      <c r="R19" s="132"/>
      <c r="S19" s="146"/>
      <c r="T19" s="254">
        <v>0</v>
      </c>
      <c r="U19" s="254">
        <v>0</v>
      </c>
      <c r="V19" s="147">
        <f t="shared" si="0"/>
        <v>0</v>
      </c>
    </row>
    <row r="20" spans="1:22" s="133" customFormat="1">
      <c r="A20" s="144">
        <v>14</v>
      </c>
      <c r="B20" s="1" t="s">
        <v>108</v>
      </c>
      <c r="C20" s="145"/>
      <c r="D20" s="132">
        <v>0</v>
      </c>
      <c r="E20" s="132"/>
      <c r="F20" s="132"/>
      <c r="G20" s="132"/>
      <c r="H20" s="132"/>
      <c r="I20" s="132"/>
      <c r="J20" s="132"/>
      <c r="K20" s="132"/>
      <c r="L20" s="146"/>
      <c r="M20" s="145"/>
      <c r="N20" s="132"/>
      <c r="O20" s="132"/>
      <c r="P20" s="132"/>
      <c r="Q20" s="132"/>
      <c r="R20" s="132"/>
      <c r="S20" s="146"/>
      <c r="T20" s="254">
        <v>0</v>
      </c>
      <c r="U20" s="254">
        <v>0</v>
      </c>
      <c r="V20" s="147">
        <f t="shared" si="0"/>
        <v>0</v>
      </c>
    </row>
    <row r="21" spans="1:22" ht="14.25" thickBot="1">
      <c r="A21" s="134"/>
      <c r="B21" s="148" t="s">
        <v>109</v>
      </c>
      <c r="C21" s="149">
        <f>SUM(C7:C20)</f>
        <v>0</v>
      </c>
      <c r="D21" s="136">
        <f t="shared" ref="D21:V21" si="1">SUM(D7:D20)</f>
        <v>11399382.634303845</v>
      </c>
      <c r="E21" s="136">
        <f t="shared" si="1"/>
        <v>0</v>
      </c>
      <c r="F21" s="136">
        <f t="shared" si="1"/>
        <v>0</v>
      </c>
      <c r="G21" s="136">
        <f t="shared" si="1"/>
        <v>0</v>
      </c>
      <c r="H21" s="136">
        <f t="shared" si="1"/>
        <v>0</v>
      </c>
      <c r="I21" s="136">
        <f t="shared" si="1"/>
        <v>0</v>
      </c>
      <c r="J21" s="136">
        <f t="shared" si="1"/>
        <v>0</v>
      </c>
      <c r="K21" s="136">
        <f t="shared" si="1"/>
        <v>0</v>
      </c>
      <c r="L21" s="150">
        <f t="shared" si="1"/>
        <v>0</v>
      </c>
      <c r="M21" s="149">
        <f t="shared" si="1"/>
        <v>0</v>
      </c>
      <c r="N21" s="136">
        <f t="shared" si="1"/>
        <v>0</v>
      </c>
      <c r="O21" s="136">
        <f t="shared" si="1"/>
        <v>0</v>
      </c>
      <c r="P21" s="136">
        <f t="shared" si="1"/>
        <v>0</v>
      </c>
      <c r="Q21" s="136">
        <f t="shared" si="1"/>
        <v>0</v>
      </c>
      <c r="R21" s="136">
        <f t="shared" si="1"/>
        <v>0</v>
      </c>
      <c r="S21" s="150">
        <f>SUM(S7:S20)</f>
        <v>0</v>
      </c>
      <c r="T21" s="150">
        <f>SUM(T7:T20)</f>
        <v>10317826.786153845</v>
      </c>
      <c r="U21" s="150">
        <f t="shared" ref="U21" si="2">SUM(U7:U20)</f>
        <v>1081555.8481500002</v>
      </c>
      <c r="V21" s="151">
        <f t="shared" si="1"/>
        <v>11399382.634303845</v>
      </c>
    </row>
    <row r="24" spans="1:22">
      <c r="A24" s="7"/>
      <c r="B24" s="7"/>
      <c r="C24" s="47"/>
      <c r="D24" s="47"/>
      <c r="E24" s="47"/>
    </row>
    <row r="25" spans="1:22">
      <c r="A25" s="152"/>
      <c r="B25" s="152"/>
      <c r="C25" s="7"/>
      <c r="D25" s="47"/>
      <c r="E25" s="47"/>
    </row>
    <row r="26" spans="1:22">
      <c r="A26" s="152"/>
      <c r="B26" s="48"/>
      <c r="C26" s="7"/>
      <c r="D26" s="47"/>
      <c r="E26" s="47"/>
    </row>
    <row r="27" spans="1:22">
      <c r="A27" s="152"/>
      <c r="B27" s="152"/>
      <c r="C27" s="7"/>
      <c r="D27" s="47"/>
      <c r="E27" s="47"/>
    </row>
    <row r="28" spans="1:22">
      <c r="A28" s="152"/>
      <c r="B28" s="48"/>
      <c r="C28" s="7"/>
      <c r="D28" s="47"/>
      <c r="E28" s="47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1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3.5"/>
  <cols>
    <col min="1" max="1" width="10.5703125" style="4" bestFit="1" customWidth="1"/>
    <col min="2" max="2" width="80.42578125" style="4" customWidth="1"/>
    <col min="3" max="3" width="13.7109375" style="255" customWidth="1"/>
    <col min="4" max="4" width="14.85546875" style="255" bestFit="1" customWidth="1"/>
    <col min="5" max="5" width="17.7109375" style="255" customWidth="1"/>
    <col min="6" max="6" width="15.85546875" style="255" customWidth="1"/>
    <col min="7" max="7" width="17.42578125" style="255" customWidth="1"/>
    <col min="8" max="8" width="15.28515625" style="255" customWidth="1"/>
    <col min="9" max="16384" width="9.140625" style="35"/>
  </cols>
  <sheetData>
    <row r="1" spans="1:9">
      <c r="A1" s="2" t="s">
        <v>30</v>
      </c>
      <c r="B1" s="3" t="str">
        <f>'Info '!C2</f>
        <v>JSC "Liberty Bank"</v>
      </c>
      <c r="C1" s="3"/>
    </row>
    <row r="2" spans="1:9">
      <c r="A2" s="2" t="s">
        <v>31</v>
      </c>
      <c r="B2" s="374">
        <v>44286</v>
      </c>
      <c r="C2" s="361"/>
    </row>
    <row r="4" spans="1:9" ht="14.25" thickBot="1">
      <c r="A4" s="2" t="s">
        <v>253</v>
      </c>
      <c r="B4" s="137" t="s">
        <v>376</v>
      </c>
    </row>
    <row r="5" spans="1:9">
      <c r="A5" s="138"/>
      <c r="B5" s="153"/>
      <c r="C5" s="256" t="s">
        <v>0</v>
      </c>
      <c r="D5" s="256" t="s">
        <v>1</v>
      </c>
      <c r="E5" s="256" t="s">
        <v>2</v>
      </c>
      <c r="F5" s="256" t="s">
        <v>3</v>
      </c>
      <c r="G5" s="257" t="s">
        <v>4</v>
      </c>
      <c r="H5" s="258" t="s">
        <v>5</v>
      </c>
      <c r="I5" s="154"/>
    </row>
    <row r="6" spans="1:9" s="154" customFormat="1" ht="12.75" customHeight="1">
      <c r="A6" s="155"/>
      <c r="B6" s="601" t="s">
        <v>252</v>
      </c>
      <c r="C6" s="603" t="s">
        <v>368</v>
      </c>
      <c r="D6" s="605" t="s">
        <v>367</v>
      </c>
      <c r="E6" s="606"/>
      <c r="F6" s="603" t="s">
        <v>372</v>
      </c>
      <c r="G6" s="603" t="s">
        <v>373</v>
      </c>
      <c r="H6" s="599" t="s">
        <v>371</v>
      </c>
    </row>
    <row r="7" spans="1:9" ht="38.25">
      <c r="A7" s="157"/>
      <c r="B7" s="602"/>
      <c r="C7" s="604"/>
      <c r="D7" s="259" t="s">
        <v>370</v>
      </c>
      <c r="E7" s="259" t="s">
        <v>369</v>
      </c>
      <c r="F7" s="604"/>
      <c r="G7" s="604"/>
      <c r="H7" s="600"/>
      <c r="I7" s="154"/>
    </row>
    <row r="8" spans="1:9">
      <c r="A8" s="155">
        <v>1</v>
      </c>
      <c r="B8" s="1" t="s">
        <v>96</v>
      </c>
      <c r="C8" s="260">
        <v>415274872.88599002</v>
      </c>
      <c r="D8" s="261"/>
      <c r="E8" s="260"/>
      <c r="F8" s="260">
        <v>136932638.61599001</v>
      </c>
      <c r="G8" s="262">
        <v>136932638.61599001</v>
      </c>
      <c r="H8" s="264">
        <f>G8/(C8+E8)</f>
        <v>0.32973976408532579</v>
      </c>
    </row>
    <row r="9" spans="1:9" ht="15" customHeight="1">
      <c r="A9" s="155">
        <v>2</v>
      </c>
      <c r="B9" s="1" t="s">
        <v>97</v>
      </c>
      <c r="C9" s="260">
        <v>0</v>
      </c>
      <c r="D9" s="261"/>
      <c r="E9" s="260"/>
      <c r="F9" s="260">
        <v>0</v>
      </c>
      <c r="G9" s="262">
        <v>0</v>
      </c>
      <c r="H9" s="558" t="s">
        <v>528</v>
      </c>
    </row>
    <row r="10" spans="1:9">
      <c r="A10" s="155">
        <v>3</v>
      </c>
      <c r="B10" s="1" t="s">
        <v>270</v>
      </c>
      <c r="C10" s="260">
        <v>0</v>
      </c>
      <c r="D10" s="261"/>
      <c r="E10" s="260"/>
      <c r="F10" s="260">
        <v>0</v>
      </c>
      <c r="G10" s="262">
        <v>0</v>
      </c>
      <c r="H10" s="558" t="s">
        <v>528</v>
      </c>
    </row>
    <row r="11" spans="1:9">
      <c r="A11" s="155">
        <v>4</v>
      </c>
      <c r="B11" s="1" t="s">
        <v>98</v>
      </c>
      <c r="C11" s="260">
        <v>0</v>
      </c>
      <c r="D11" s="261"/>
      <c r="E11" s="260"/>
      <c r="F11" s="260">
        <v>0</v>
      </c>
      <c r="G11" s="262">
        <v>0</v>
      </c>
      <c r="H11" s="558" t="s">
        <v>528</v>
      </c>
    </row>
    <row r="12" spans="1:9">
      <c r="A12" s="155">
        <v>5</v>
      </c>
      <c r="B12" s="1" t="s">
        <v>99</v>
      </c>
      <c r="C12" s="260">
        <v>0</v>
      </c>
      <c r="D12" s="261"/>
      <c r="E12" s="260"/>
      <c r="F12" s="260">
        <v>0</v>
      </c>
      <c r="G12" s="262">
        <v>0</v>
      </c>
      <c r="H12" s="558" t="s">
        <v>528</v>
      </c>
    </row>
    <row r="13" spans="1:9">
      <c r="A13" s="155">
        <v>6</v>
      </c>
      <c r="B13" s="1" t="s">
        <v>100</v>
      </c>
      <c r="C13" s="260">
        <v>94425598.514189109</v>
      </c>
      <c r="D13" s="261"/>
      <c r="E13" s="260"/>
      <c r="F13" s="260">
        <v>21189717.459795084</v>
      </c>
      <c r="G13" s="262">
        <v>21189717.459795084</v>
      </c>
      <c r="H13" s="558">
        <f t="shared" ref="H13:H21" si="0">G13/(C13+E13)</f>
        <v>0.22440649350621755</v>
      </c>
    </row>
    <row r="14" spans="1:9">
      <c r="A14" s="155">
        <v>7</v>
      </c>
      <c r="B14" s="1" t="s">
        <v>101</v>
      </c>
      <c r="C14" s="260">
        <v>366731464.60091871</v>
      </c>
      <c r="D14" s="261">
        <v>70910925.947014004</v>
      </c>
      <c r="E14" s="260">
        <v>13880502.804620001</v>
      </c>
      <c r="F14" s="260">
        <v>380611967.40553874</v>
      </c>
      <c r="G14" s="262">
        <v>377405551.47438502</v>
      </c>
      <c r="H14" s="558">
        <f t="shared" si="0"/>
        <v>0.9915756302855887</v>
      </c>
    </row>
    <row r="15" spans="1:9">
      <c r="A15" s="155">
        <v>8</v>
      </c>
      <c r="B15" s="1" t="s">
        <v>102</v>
      </c>
      <c r="C15" s="260">
        <v>1009996323.3560709</v>
      </c>
      <c r="D15" s="261">
        <v>63655899.02138596</v>
      </c>
      <c r="E15" s="260">
        <v>11756669.873907998</v>
      </c>
      <c r="F15" s="260">
        <v>766314744.92248416</v>
      </c>
      <c r="G15" s="262">
        <v>758734146.88933408</v>
      </c>
      <c r="H15" s="558">
        <f t="shared" si="0"/>
        <v>0.74258079194934756</v>
      </c>
    </row>
    <row r="16" spans="1:9">
      <c r="A16" s="155">
        <v>9</v>
      </c>
      <c r="B16" s="1" t="s">
        <v>103</v>
      </c>
      <c r="C16" s="260">
        <v>191516491.23276049</v>
      </c>
      <c r="D16" s="261"/>
      <c r="E16" s="260"/>
      <c r="F16" s="260">
        <v>67030771.93146617</v>
      </c>
      <c r="G16" s="262">
        <v>67030771.93146617</v>
      </c>
      <c r="H16" s="558">
        <f t="shared" si="0"/>
        <v>0.35</v>
      </c>
    </row>
    <row r="17" spans="1:8">
      <c r="A17" s="155">
        <v>10</v>
      </c>
      <c r="B17" s="1" t="s">
        <v>104</v>
      </c>
      <c r="C17" s="260">
        <v>4888475.0930000003</v>
      </c>
      <c r="D17" s="261"/>
      <c r="E17" s="260"/>
      <c r="F17" s="260">
        <v>5613440.6105000004</v>
      </c>
      <c r="G17" s="262">
        <v>5613440.6105000004</v>
      </c>
      <c r="H17" s="558">
        <f t="shared" si="0"/>
        <v>1.1483009535096347</v>
      </c>
    </row>
    <row r="18" spans="1:8">
      <c r="A18" s="155">
        <v>11</v>
      </c>
      <c r="B18" s="1" t="s">
        <v>105</v>
      </c>
      <c r="C18" s="260">
        <v>175687246.17059946</v>
      </c>
      <c r="D18" s="261"/>
      <c r="E18" s="260"/>
      <c r="F18" s="260">
        <v>251765106.22271594</v>
      </c>
      <c r="G18" s="262">
        <v>251152737.55271596</v>
      </c>
      <c r="H18" s="558">
        <f t="shared" si="0"/>
        <v>1.4295445060868928</v>
      </c>
    </row>
    <row r="19" spans="1:8">
      <c r="A19" s="155">
        <v>12</v>
      </c>
      <c r="B19" s="1" t="s">
        <v>106</v>
      </c>
      <c r="C19" s="260">
        <v>0</v>
      </c>
      <c r="D19" s="261"/>
      <c r="E19" s="260"/>
      <c r="F19" s="260">
        <v>0</v>
      </c>
      <c r="G19" s="262">
        <v>0</v>
      </c>
      <c r="H19" s="558" t="s">
        <v>528</v>
      </c>
    </row>
    <row r="20" spans="1:8">
      <c r="A20" s="155">
        <v>13</v>
      </c>
      <c r="B20" s="1" t="s">
        <v>247</v>
      </c>
      <c r="C20" s="260">
        <v>0</v>
      </c>
      <c r="D20" s="261"/>
      <c r="E20" s="260"/>
      <c r="F20" s="260">
        <v>0</v>
      </c>
      <c r="G20" s="262">
        <v>0</v>
      </c>
      <c r="H20" s="558" t="s">
        <v>528</v>
      </c>
    </row>
    <row r="21" spans="1:8">
      <c r="A21" s="155">
        <v>14</v>
      </c>
      <c r="B21" s="1" t="s">
        <v>108</v>
      </c>
      <c r="C21" s="260">
        <v>419758324.75000012</v>
      </c>
      <c r="D21" s="261"/>
      <c r="E21" s="260"/>
      <c r="F21" s="260">
        <v>165499655.91200006</v>
      </c>
      <c r="G21" s="262">
        <v>165499655.91200006</v>
      </c>
      <c r="H21" s="264">
        <f t="shared" si="0"/>
        <v>0.394273671667068</v>
      </c>
    </row>
    <row r="22" spans="1:8" ht="14.25" thickBot="1">
      <c r="A22" s="158"/>
      <c r="B22" s="159" t="s">
        <v>109</v>
      </c>
      <c r="C22" s="263">
        <f>SUM(C8:C21)</f>
        <v>2678278796.6035285</v>
      </c>
      <c r="D22" s="263">
        <f>SUM(D8:D21)</f>
        <v>134566824.96839997</v>
      </c>
      <c r="E22" s="263">
        <f>SUM(E8:E21)</f>
        <v>25637172.678528</v>
      </c>
      <c r="F22" s="263">
        <f>SUM(F8:F21)</f>
        <v>1794958043.0804901</v>
      </c>
      <c r="G22" s="263">
        <f>SUM(G8:G21)</f>
        <v>1783558660.4461865</v>
      </c>
      <c r="H22" s="265">
        <f>G22/(C22+E22)</f>
        <v>0.65962059498459824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9" scale="4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3.5"/>
  <cols>
    <col min="1" max="1" width="10.5703125" style="472" bestFit="1" customWidth="1"/>
    <col min="2" max="2" width="99.28515625" style="472" customWidth="1"/>
    <col min="3" max="3" width="13.5703125" style="472" bestFit="1" customWidth="1"/>
    <col min="4" max="4" width="12.7109375" style="472" customWidth="1"/>
    <col min="5" max="5" width="13.5703125" style="472" bestFit="1" customWidth="1"/>
    <col min="6" max="11" width="12.7109375" style="472" customWidth="1"/>
    <col min="12" max="16384" width="9.140625" style="472"/>
  </cols>
  <sheetData>
    <row r="1" spans="1:11">
      <c r="A1" s="472" t="s">
        <v>30</v>
      </c>
      <c r="B1" s="471" t="str">
        <f>'Info '!C2</f>
        <v>JSC "Liberty Bank"</v>
      </c>
    </row>
    <row r="2" spans="1:11">
      <c r="A2" s="472" t="s">
        <v>31</v>
      </c>
      <c r="B2" s="474">
        <v>44286</v>
      </c>
      <c r="C2" s="504"/>
      <c r="D2" s="504"/>
    </row>
    <row r="3" spans="1:11">
      <c r="B3" s="504"/>
      <c r="C3" s="504"/>
      <c r="D3" s="504"/>
    </row>
    <row r="4" spans="1:11" ht="14.25" thickBot="1">
      <c r="A4" s="472" t="s">
        <v>249</v>
      </c>
      <c r="B4" s="505" t="s">
        <v>377</v>
      </c>
      <c r="C4" s="504"/>
      <c r="D4" s="504"/>
    </row>
    <row r="5" spans="1:11" ht="30" customHeight="1">
      <c r="A5" s="607"/>
      <c r="B5" s="608"/>
      <c r="C5" s="609" t="s">
        <v>429</v>
      </c>
      <c r="D5" s="609"/>
      <c r="E5" s="609"/>
      <c r="F5" s="609" t="s">
        <v>430</v>
      </c>
      <c r="G5" s="609"/>
      <c r="H5" s="609"/>
      <c r="I5" s="609" t="s">
        <v>431</v>
      </c>
      <c r="J5" s="609"/>
      <c r="K5" s="610"/>
    </row>
    <row r="6" spans="1:11">
      <c r="A6" s="506"/>
      <c r="B6" s="507"/>
      <c r="C6" s="508" t="s">
        <v>69</v>
      </c>
      <c r="D6" s="508" t="s">
        <v>70</v>
      </c>
      <c r="E6" s="508" t="s">
        <v>71</v>
      </c>
      <c r="F6" s="508" t="s">
        <v>69</v>
      </c>
      <c r="G6" s="508" t="s">
        <v>70</v>
      </c>
      <c r="H6" s="508" t="s">
        <v>71</v>
      </c>
      <c r="I6" s="508" t="s">
        <v>69</v>
      </c>
      <c r="J6" s="508" t="s">
        <v>70</v>
      </c>
      <c r="K6" s="508" t="s">
        <v>71</v>
      </c>
    </row>
    <row r="7" spans="1:11">
      <c r="A7" s="509" t="s">
        <v>380</v>
      </c>
      <c r="B7" s="510"/>
      <c r="C7" s="510"/>
      <c r="D7" s="510"/>
      <c r="E7" s="510"/>
      <c r="F7" s="510"/>
      <c r="G7" s="510"/>
      <c r="H7" s="510"/>
      <c r="I7" s="510"/>
      <c r="J7" s="510"/>
      <c r="K7" s="511"/>
    </row>
    <row r="8" spans="1:11">
      <c r="A8" s="512">
        <v>1</v>
      </c>
      <c r="B8" s="513" t="s">
        <v>378</v>
      </c>
      <c r="C8" s="533"/>
      <c r="D8" s="533"/>
      <c r="E8" s="533"/>
      <c r="F8" s="534">
        <v>375183832.88581532</v>
      </c>
      <c r="G8" s="534">
        <v>439259004.54256982</v>
      </c>
      <c r="H8" s="534">
        <v>814442837.42838573</v>
      </c>
      <c r="I8" s="534">
        <v>372795401.45548213</v>
      </c>
      <c r="J8" s="534">
        <v>246615948.51766738</v>
      </c>
      <c r="K8" s="535">
        <v>619411349.97314942</v>
      </c>
    </row>
    <row r="9" spans="1:11">
      <c r="A9" s="509" t="s">
        <v>381</v>
      </c>
      <c r="B9" s="510"/>
      <c r="C9" s="536"/>
      <c r="D9" s="536"/>
      <c r="E9" s="536"/>
      <c r="F9" s="536"/>
      <c r="G9" s="536"/>
      <c r="H9" s="536"/>
      <c r="I9" s="536"/>
      <c r="J9" s="536"/>
      <c r="K9" s="537"/>
    </row>
    <row r="10" spans="1:11">
      <c r="A10" s="514">
        <v>2</v>
      </c>
      <c r="B10" s="515" t="s">
        <v>389</v>
      </c>
      <c r="C10" s="538">
        <v>783086030.0800432</v>
      </c>
      <c r="D10" s="539">
        <v>409361161.25757962</v>
      </c>
      <c r="E10" s="539">
        <v>1192447191.3376234</v>
      </c>
      <c r="F10" s="539">
        <v>127718508.29095317</v>
      </c>
      <c r="G10" s="539">
        <v>74191377.031823844</v>
      </c>
      <c r="H10" s="539">
        <v>201909885.322777</v>
      </c>
      <c r="I10" s="539">
        <v>31057698.433983278</v>
      </c>
      <c r="J10" s="539">
        <v>18592940.067480173</v>
      </c>
      <c r="K10" s="540">
        <v>49650638.501463465</v>
      </c>
    </row>
    <row r="11" spans="1:11">
      <c r="A11" s="514">
        <v>3</v>
      </c>
      <c r="B11" s="515" t="s">
        <v>383</v>
      </c>
      <c r="C11" s="538">
        <v>525722261.31731141</v>
      </c>
      <c r="D11" s="539">
        <v>346498740.70110512</v>
      </c>
      <c r="E11" s="539">
        <v>872221002.01841629</v>
      </c>
      <c r="F11" s="539">
        <v>192530097.41549715</v>
      </c>
      <c r="G11" s="539">
        <v>126015006.03113487</v>
      </c>
      <c r="H11" s="539">
        <v>318545103.44663203</v>
      </c>
      <c r="I11" s="539">
        <v>159766252.22795665</v>
      </c>
      <c r="J11" s="539">
        <v>79347122.768470347</v>
      </c>
      <c r="K11" s="540">
        <v>239113374.99642685</v>
      </c>
    </row>
    <row r="12" spans="1:11">
      <c r="A12" s="514">
        <v>4</v>
      </c>
      <c r="B12" s="515" t="s">
        <v>384</v>
      </c>
      <c r="C12" s="538">
        <v>0</v>
      </c>
      <c r="D12" s="539">
        <v>0</v>
      </c>
      <c r="E12" s="539">
        <v>0</v>
      </c>
      <c r="F12" s="539">
        <v>0</v>
      </c>
      <c r="G12" s="539">
        <v>0</v>
      </c>
      <c r="H12" s="539">
        <v>0</v>
      </c>
      <c r="I12" s="539">
        <v>0</v>
      </c>
      <c r="J12" s="539">
        <v>0</v>
      </c>
      <c r="K12" s="540">
        <v>0</v>
      </c>
    </row>
    <row r="13" spans="1:11">
      <c r="A13" s="514">
        <v>5</v>
      </c>
      <c r="B13" s="515" t="s">
        <v>392</v>
      </c>
      <c r="C13" s="538">
        <v>4850981.6497777784</v>
      </c>
      <c r="D13" s="539">
        <v>0</v>
      </c>
      <c r="E13" s="539">
        <v>4850981.6497777784</v>
      </c>
      <c r="F13" s="539">
        <v>6052.6542222222224</v>
      </c>
      <c r="G13" s="539">
        <v>0</v>
      </c>
      <c r="H13" s="539">
        <v>6052.6542222222224</v>
      </c>
      <c r="I13" s="539">
        <v>6052.6542222222224</v>
      </c>
      <c r="J13" s="539">
        <v>0</v>
      </c>
      <c r="K13" s="540">
        <v>6052.6542222222224</v>
      </c>
    </row>
    <row r="14" spans="1:11">
      <c r="A14" s="514">
        <v>6</v>
      </c>
      <c r="B14" s="515" t="s">
        <v>424</v>
      </c>
      <c r="C14" s="538">
        <v>55230787.834777765</v>
      </c>
      <c r="D14" s="539">
        <v>2963984.7364498652</v>
      </c>
      <c r="E14" s="539">
        <v>58194772.571227632</v>
      </c>
      <c r="F14" s="539">
        <v>18819003.54442</v>
      </c>
      <c r="G14" s="539">
        <v>15874351.999227865</v>
      </c>
      <c r="H14" s="539">
        <v>34693355.543647848</v>
      </c>
      <c r="I14" s="539">
        <v>5957771.6357722227</v>
      </c>
      <c r="J14" s="539">
        <v>5819195.7954800334</v>
      </c>
      <c r="K14" s="540">
        <v>11776967.431252256</v>
      </c>
    </row>
    <row r="15" spans="1:11">
      <c r="A15" s="514">
        <v>7</v>
      </c>
      <c r="B15" s="515" t="s">
        <v>425</v>
      </c>
      <c r="C15" s="538">
        <v>81952819.131789595</v>
      </c>
      <c r="D15" s="539">
        <v>64509862.482431568</v>
      </c>
      <c r="E15" s="539">
        <v>146462681.61422116</v>
      </c>
      <c r="F15" s="539">
        <v>34164063.933633327</v>
      </c>
      <c r="G15" s="539">
        <v>16035736.126888888</v>
      </c>
      <c r="H15" s="539">
        <v>50199800.060522228</v>
      </c>
      <c r="I15" s="539">
        <v>33759016.934161119</v>
      </c>
      <c r="J15" s="539">
        <v>16467227.304088831</v>
      </c>
      <c r="K15" s="540">
        <v>50226244.238249928</v>
      </c>
    </row>
    <row r="16" spans="1:11">
      <c r="A16" s="514">
        <v>8</v>
      </c>
      <c r="B16" s="516" t="s">
        <v>385</v>
      </c>
      <c r="C16" s="538">
        <v>1450842880.0137</v>
      </c>
      <c r="D16" s="539">
        <v>823333749.17756605</v>
      </c>
      <c r="E16" s="539">
        <v>2274176629.1912661</v>
      </c>
      <c r="F16" s="539">
        <v>373237725.83872592</v>
      </c>
      <c r="G16" s="539">
        <v>232116471.18907547</v>
      </c>
      <c r="H16" s="539">
        <v>605354197.02780139</v>
      </c>
      <c r="I16" s="539">
        <v>230546791.88609549</v>
      </c>
      <c r="J16" s="539">
        <v>120226485.93551938</v>
      </c>
      <c r="K16" s="540">
        <v>350773277.82161486</v>
      </c>
    </row>
    <row r="17" spans="1:11">
      <c r="A17" s="509" t="s">
        <v>382</v>
      </c>
      <c r="B17" s="510"/>
      <c r="C17" s="536"/>
      <c r="D17" s="536"/>
      <c r="E17" s="536"/>
      <c r="F17" s="536"/>
      <c r="G17" s="536"/>
      <c r="H17" s="536"/>
      <c r="I17" s="536"/>
      <c r="J17" s="536"/>
      <c r="K17" s="537"/>
    </row>
    <row r="18" spans="1:11">
      <c r="A18" s="514">
        <v>9</v>
      </c>
      <c r="B18" s="515" t="s">
        <v>388</v>
      </c>
      <c r="C18" s="538">
        <v>15750000</v>
      </c>
      <c r="D18" s="539">
        <v>0</v>
      </c>
      <c r="E18" s="539">
        <v>15750000</v>
      </c>
      <c r="F18" s="539">
        <v>0</v>
      </c>
      <c r="G18" s="539">
        <v>0</v>
      </c>
      <c r="H18" s="539">
        <v>0</v>
      </c>
      <c r="I18" s="539">
        <v>0</v>
      </c>
      <c r="J18" s="539">
        <v>0</v>
      </c>
      <c r="K18" s="540">
        <v>0</v>
      </c>
    </row>
    <row r="19" spans="1:11">
      <c r="A19" s="514">
        <v>10</v>
      </c>
      <c r="B19" s="515" t="s">
        <v>426</v>
      </c>
      <c r="C19" s="538">
        <v>1131611220.9046905</v>
      </c>
      <c r="D19" s="539">
        <v>433236529.02407378</v>
      </c>
      <c r="E19" s="539">
        <v>1564847749.9287641</v>
      </c>
      <c r="F19" s="539">
        <v>58975549.118902415</v>
      </c>
      <c r="G19" s="539">
        <v>5576533.6593709551</v>
      </c>
      <c r="H19" s="539">
        <v>64552082.778273411</v>
      </c>
      <c r="I19" s="539">
        <v>61366108.105680235</v>
      </c>
      <c r="J19" s="539">
        <v>198638755.3273147</v>
      </c>
      <c r="K19" s="540">
        <v>260004863.43299493</v>
      </c>
    </row>
    <row r="20" spans="1:11">
      <c r="A20" s="514">
        <v>11</v>
      </c>
      <c r="B20" s="515" t="s">
        <v>387</v>
      </c>
      <c r="C20" s="538">
        <v>43047548.727766648</v>
      </c>
      <c r="D20" s="539">
        <v>4280686.2624444449</v>
      </c>
      <c r="E20" s="539">
        <v>47328234.990211114</v>
      </c>
      <c r="F20" s="539">
        <v>1971668.3943583895</v>
      </c>
      <c r="G20" s="539">
        <v>0</v>
      </c>
      <c r="H20" s="539">
        <v>1971668.3943583895</v>
      </c>
      <c r="I20" s="539">
        <v>1971668.3943583895</v>
      </c>
      <c r="J20" s="539">
        <v>0</v>
      </c>
      <c r="K20" s="540">
        <v>1971668.3943583895</v>
      </c>
    </row>
    <row r="21" spans="1:11" ht="14.25" thickBot="1">
      <c r="A21" s="517">
        <v>12</v>
      </c>
      <c r="B21" s="518" t="s">
        <v>386</v>
      </c>
      <c r="C21" s="541">
        <v>1190408769.6324573</v>
      </c>
      <c r="D21" s="542">
        <v>437517215.28651822</v>
      </c>
      <c r="E21" s="541">
        <v>1627925984.9189754</v>
      </c>
      <c r="F21" s="542">
        <v>60947217.513260804</v>
      </c>
      <c r="G21" s="542">
        <v>5576533.6593709551</v>
      </c>
      <c r="H21" s="542">
        <v>66523751.1726318</v>
      </c>
      <c r="I21" s="542">
        <v>63337776.500038624</v>
      </c>
      <c r="J21" s="542">
        <v>198638755.3273147</v>
      </c>
      <c r="K21" s="543">
        <v>261976531.82735333</v>
      </c>
    </row>
    <row r="22" spans="1:11" ht="38.25" customHeight="1" thickBot="1">
      <c r="A22" s="519"/>
      <c r="B22" s="520"/>
      <c r="C22" s="520"/>
      <c r="D22" s="520"/>
      <c r="E22" s="520"/>
      <c r="F22" s="611" t="s">
        <v>428</v>
      </c>
      <c r="G22" s="609"/>
      <c r="H22" s="609"/>
      <c r="I22" s="611" t="s">
        <v>393</v>
      </c>
      <c r="J22" s="609"/>
      <c r="K22" s="610"/>
    </row>
    <row r="23" spans="1:11">
      <c r="A23" s="521">
        <v>13</v>
      </c>
      <c r="B23" s="522" t="s">
        <v>378</v>
      </c>
      <c r="C23" s="523"/>
      <c r="D23" s="523"/>
      <c r="E23" s="523"/>
      <c r="F23" s="544">
        <v>375183832.88581532</v>
      </c>
      <c r="G23" s="544">
        <v>439259004.54256982</v>
      </c>
      <c r="H23" s="544">
        <v>814442837.42838514</v>
      </c>
      <c r="I23" s="544">
        <v>372795401.45548213</v>
      </c>
      <c r="J23" s="544">
        <v>246615948.51766738</v>
      </c>
      <c r="K23" s="545">
        <v>619411349.97314954</v>
      </c>
    </row>
    <row r="24" spans="1:11" ht="14.25" thickBot="1">
      <c r="A24" s="524">
        <v>14</v>
      </c>
      <c r="B24" s="525" t="s">
        <v>390</v>
      </c>
      <c r="C24" s="526"/>
      <c r="D24" s="527"/>
      <c r="E24" s="528"/>
      <c r="F24" s="546">
        <v>312290508.32546514</v>
      </c>
      <c r="G24" s="546">
        <v>226539937.52970451</v>
      </c>
      <c r="H24" s="546">
        <v>538830445.85516953</v>
      </c>
      <c r="I24" s="546">
        <v>167209015.38605687</v>
      </c>
      <c r="J24" s="546">
        <v>30056621.483879846</v>
      </c>
      <c r="K24" s="547">
        <v>88796745.994261533</v>
      </c>
    </row>
    <row r="25" spans="1:11" ht="14.25" thickBot="1">
      <c r="A25" s="529">
        <v>15</v>
      </c>
      <c r="B25" s="530" t="s">
        <v>391</v>
      </c>
      <c r="C25" s="531"/>
      <c r="D25" s="531"/>
      <c r="E25" s="531"/>
      <c r="F25" s="548">
        <v>1.2013936475289975</v>
      </c>
      <c r="G25" s="548">
        <v>1.9389914614281776</v>
      </c>
      <c r="H25" s="548">
        <v>1.5115011478904006</v>
      </c>
      <c r="I25" s="548">
        <v>2.2295173534439017</v>
      </c>
      <c r="J25" s="548">
        <v>8.2050455554338999</v>
      </c>
      <c r="K25" s="549">
        <v>6.9756086558980304</v>
      </c>
    </row>
    <row r="27" spans="1:11" ht="27">
      <c r="B27" s="532" t="s">
        <v>427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3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pane xSplit="1" ySplit="5" topLeftCell="B6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3.5"/>
  <cols>
    <col min="1" max="1" width="10.5703125" style="4" bestFit="1" customWidth="1"/>
    <col min="2" max="2" width="44.28515625" style="4" customWidth="1"/>
    <col min="3" max="3" width="12.5703125" style="4" bestFit="1" customWidth="1"/>
    <col min="4" max="4" width="13.710937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"/>
  </cols>
  <sheetData>
    <row r="1" spans="1:14">
      <c r="A1" s="4" t="s">
        <v>30</v>
      </c>
      <c r="B1" s="3" t="str">
        <f>'Info '!C2</f>
        <v>JSC "Liberty Bank"</v>
      </c>
    </row>
    <row r="2" spans="1:14" ht="14.25" customHeight="1">
      <c r="A2" s="4" t="s">
        <v>31</v>
      </c>
      <c r="B2" s="374">
        <v>44286</v>
      </c>
    </row>
    <row r="3" spans="1:14" ht="14.25" customHeight="1"/>
    <row r="4" spans="1:14" ht="14.25" thickBot="1">
      <c r="A4" s="4" t="s">
        <v>265</v>
      </c>
      <c r="B4" s="221" t="s">
        <v>28</v>
      </c>
    </row>
    <row r="5" spans="1:14" s="392" customFormat="1">
      <c r="A5" s="161"/>
      <c r="B5" s="162"/>
      <c r="C5" s="163" t="s">
        <v>0</v>
      </c>
      <c r="D5" s="163" t="s">
        <v>1</v>
      </c>
      <c r="E5" s="163" t="s">
        <v>2</v>
      </c>
      <c r="F5" s="163" t="s">
        <v>3</v>
      </c>
      <c r="G5" s="163" t="s">
        <v>4</v>
      </c>
      <c r="H5" s="163" t="s">
        <v>5</v>
      </c>
      <c r="I5" s="163" t="s">
        <v>8</v>
      </c>
      <c r="J5" s="163" t="s">
        <v>9</v>
      </c>
      <c r="K5" s="163" t="s">
        <v>10</v>
      </c>
      <c r="L5" s="163" t="s">
        <v>11</v>
      </c>
      <c r="M5" s="163" t="s">
        <v>12</v>
      </c>
      <c r="N5" s="164" t="s">
        <v>13</v>
      </c>
    </row>
    <row r="6" spans="1:14" ht="27">
      <c r="A6" s="165"/>
      <c r="B6" s="166"/>
      <c r="C6" s="167" t="s">
        <v>264</v>
      </c>
      <c r="D6" s="168" t="s">
        <v>263</v>
      </c>
      <c r="E6" s="169" t="s">
        <v>262</v>
      </c>
      <c r="F6" s="170">
        <v>0</v>
      </c>
      <c r="G6" s="170">
        <v>0.2</v>
      </c>
      <c r="H6" s="170">
        <v>0.35</v>
      </c>
      <c r="I6" s="170">
        <v>0.5</v>
      </c>
      <c r="J6" s="170">
        <v>0.75</v>
      </c>
      <c r="K6" s="170">
        <v>1</v>
      </c>
      <c r="L6" s="170">
        <v>1.5</v>
      </c>
      <c r="M6" s="170">
        <v>2.5</v>
      </c>
      <c r="N6" s="220" t="s">
        <v>276</v>
      </c>
    </row>
    <row r="7" spans="1:14">
      <c r="A7" s="393">
        <v>1</v>
      </c>
      <c r="B7" s="394" t="s">
        <v>261</v>
      </c>
      <c r="C7" s="171">
        <f>SUM(C8:C13)</f>
        <v>287305092.86383641</v>
      </c>
      <c r="D7" s="166"/>
      <c r="E7" s="172">
        <f t="shared" ref="E7:M7" si="0">SUM(E8:E13)</f>
        <v>16814381.236976728</v>
      </c>
      <c r="F7" s="173">
        <f>SUM(F8:F13)</f>
        <v>0</v>
      </c>
      <c r="G7" s="173">
        <f t="shared" si="0"/>
        <v>0</v>
      </c>
      <c r="H7" s="173">
        <f t="shared" si="0"/>
        <v>0</v>
      </c>
      <c r="I7" s="173">
        <f t="shared" si="0"/>
        <v>0</v>
      </c>
      <c r="J7" s="173">
        <f t="shared" si="0"/>
        <v>0</v>
      </c>
      <c r="K7" s="173">
        <f t="shared" si="0"/>
        <v>16814381.236976728</v>
      </c>
      <c r="L7" s="173">
        <f t="shared" si="0"/>
        <v>0</v>
      </c>
      <c r="M7" s="173">
        <f t="shared" si="0"/>
        <v>0</v>
      </c>
      <c r="N7" s="174">
        <f>SUM(N8:N13)</f>
        <v>16814381.236976728</v>
      </c>
    </row>
    <row r="8" spans="1:14">
      <c r="A8" s="393">
        <v>1.1000000000000001</v>
      </c>
      <c r="B8" s="1" t="s">
        <v>259</v>
      </c>
      <c r="C8" s="173">
        <v>159355455.8688364</v>
      </c>
      <c r="D8" s="175">
        <v>0.02</v>
      </c>
      <c r="E8" s="172">
        <f>C8*D8</f>
        <v>3187109.117376728</v>
      </c>
      <c r="F8" s="173"/>
      <c r="G8" s="173"/>
      <c r="H8" s="173"/>
      <c r="I8" s="173"/>
      <c r="J8" s="173"/>
      <c r="K8" s="173">
        <v>3187109.117376728</v>
      </c>
      <c r="L8" s="173"/>
      <c r="M8" s="173"/>
      <c r="N8" s="174">
        <f>SUMPRODUCT($F$6:$M$6,F8:M8)</f>
        <v>3187109.117376728</v>
      </c>
    </row>
    <row r="9" spans="1:14">
      <c r="A9" s="393">
        <v>1.2</v>
      </c>
      <c r="B9" s="1" t="s">
        <v>258</v>
      </c>
      <c r="C9" s="173">
        <v>0</v>
      </c>
      <c r="D9" s="175">
        <v>0.05</v>
      </c>
      <c r="E9" s="172">
        <f>C9*D9</f>
        <v>0</v>
      </c>
      <c r="F9" s="173"/>
      <c r="G9" s="173"/>
      <c r="H9" s="173"/>
      <c r="I9" s="173"/>
      <c r="J9" s="173"/>
      <c r="K9" s="173">
        <v>0</v>
      </c>
      <c r="L9" s="173"/>
      <c r="M9" s="173"/>
      <c r="N9" s="174">
        <f t="shared" ref="N9:N12" si="1">SUMPRODUCT($F$6:$M$6,F9:M9)</f>
        <v>0</v>
      </c>
    </row>
    <row r="10" spans="1:14">
      <c r="A10" s="393">
        <v>1.3</v>
      </c>
      <c r="B10" s="1" t="s">
        <v>257</v>
      </c>
      <c r="C10" s="173">
        <v>71427950.995000005</v>
      </c>
      <c r="D10" s="175">
        <v>0.08</v>
      </c>
      <c r="E10" s="172">
        <f>C10*D10</f>
        <v>5714236.0796000008</v>
      </c>
      <c r="F10" s="173"/>
      <c r="G10" s="173"/>
      <c r="H10" s="173"/>
      <c r="I10" s="173"/>
      <c r="J10" s="173"/>
      <c r="K10" s="173">
        <v>5714236.0796000008</v>
      </c>
      <c r="L10" s="173"/>
      <c r="M10" s="173"/>
      <c r="N10" s="174">
        <f>SUMPRODUCT($F$6:$M$6,F10:M10)</f>
        <v>5714236.0796000008</v>
      </c>
    </row>
    <row r="11" spans="1:14">
      <c r="A11" s="393">
        <v>1.4</v>
      </c>
      <c r="B11" s="1" t="s">
        <v>256</v>
      </c>
      <c r="C11" s="173">
        <v>0</v>
      </c>
      <c r="D11" s="175">
        <v>0.11</v>
      </c>
      <c r="E11" s="172">
        <f>C11*D11</f>
        <v>0</v>
      </c>
      <c r="F11" s="173"/>
      <c r="G11" s="173"/>
      <c r="H11" s="173"/>
      <c r="I11" s="173"/>
      <c r="J11" s="173"/>
      <c r="K11" s="173">
        <v>0</v>
      </c>
      <c r="L11" s="173"/>
      <c r="M11" s="173"/>
      <c r="N11" s="174">
        <f t="shared" si="1"/>
        <v>0</v>
      </c>
    </row>
    <row r="12" spans="1:14">
      <c r="A12" s="393">
        <v>1.5</v>
      </c>
      <c r="B12" s="1" t="s">
        <v>255</v>
      </c>
      <c r="C12" s="173">
        <v>56521686</v>
      </c>
      <c r="D12" s="175">
        <v>0.14000000000000001</v>
      </c>
      <c r="E12" s="172">
        <f>C12*D12</f>
        <v>7913036.040000001</v>
      </c>
      <c r="F12" s="173"/>
      <c r="G12" s="173"/>
      <c r="H12" s="173"/>
      <c r="I12" s="173"/>
      <c r="J12" s="173"/>
      <c r="K12" s="173">
        <v>7913036.040000001</v>
      </c>
      <c r="L12" s="173"/>
      <c r="M12" s="173"/>
      <c r="N12" s="174">
        <f t="shared" si="1"/>
        <v>7913036.040000001</v>
      </c>
    </row>
    <row r="13" spans="1:14">
      <c r="A13" s="393">
        <v>1.6</v>
      </c>
      <c r="B13" s="395" t="s">
        <v>254</v>
      </c>
      <c r="C13" s="173">
        <v>0</v>
      </c>
      <c r="D13" s="176"/>
      <c r="E13" s="173"/>
      <c r="F13" s="173"/>
      <c r="G13" s="173"/>
      <c r="H13" s="173"/>
      <c r="I13" s="173"/>
      <c r="J13" s="173"/>
      <c r="K13" s="173">
        <v>0</v>
      </c>
      <c r="L13" s="173"/>
      <c r="M13" s="173"/>
      <c r="N13" s="174">
        <f>SUMPRODUCT($F$6:$M$6,F13:M13)</f>
        <v>0</v>
      </c>
    </row>
    <row r="14" spans="1:14">
      <c r="A14" s="393">
        <v>2</v>
      </c>
      <c r="B14" s="396" t="s">
        <v>260</v>
      </c>
      <c r="C14" s="171">
        <f>SUM(C15:C20)</f>
        <v>0</v>
      </c>
      <c r="D14" s="166"/>
      <c r="E14" s="172">
        <f t="shared" ref="E14:M14" si="2">SUM(E15:E20)</f>
        <v>0</v>
      </c>
      <c r="F14" s="173">
        <f t="shared" si="2"/>
        <v>0</v>
      </c>
      <c r="G14" s="173">
        <f t="shared" si="2"/>
        <v>0</v>
      </c>
      <c r="H14" s="173">
        <f t="shared" si="2"/>
        <v>0</v>
      </c>
      <c r="I14" s="173">
        <f t="shared" si="2"/>
        <v>0</v>
      </c>
      <c r="J14" s="173">
        <f t="shared" si="2"/>
        <v>0</v>
      </c>
      <c r="K14" s="173">
        <f t="shared" si="2"/>
        <v>0</v>
      </c>
      <c r="L14" s="173">
        <f t="shared" si="2"/>
        <v>0</v>
      </c>
      <c r="M14" s="173">
        <f t="shared" si="2"/>
        <v>0</v>
      </c>
      <c r="N14" s="174">
        <f>SUM(N15:N20)</f>
        <v>0</v>
      </c>
    </row>
    <row r="15" spans="1:14">
      <c r="A15" s="393">
        <v>2.1</v>
      </c>
      <c r="B15" s="395" t="s">
        <v>259</v>
      </c>
      <c r="C15" s="173"/>
      <c r="D15" s="175">
        <v>5.0000000000000001E-3</v>
      </c>
      <c r="E15" s="172">
        <f>C15*D15</f>
        <v>0</v>
      </c>
      <c r="F15" s="173"/>
      <c r="G15" s="173"/>
      <c r="H15" s="173"/>
      <c r="I15" s="173"/>
      <c r="J15" s="173"/>
      <c r="K15" s="173"/>
      <c r="L15" s="173"/>
      <c r="M15" s="173"/>
      <c r="N15" s="174">
        <f>SUMPRODUCT($F$6:$M$6,F15:M15)</f>
        <v>0</v>
      </c>
    </row>
    <row r="16" spans="1:14">
      <c r="A16" s="393">
        <v>2.2000000000000002</v>
      </c>
      <c r="B16" s="395" t="s">
        <v>258</v>
      </c>
      <c r="C16" s="173"/>
      <c r="D16" s="175">
        <v>0.01</v>
      </c>
      <c r="E16" s="172">
        <f>C16*D16</f>
        <v>0</v>
      </c>
      <c r="F16" s="173"/>
      <c r="G16" s="173"/>
      <c r="H16" s="173"/>
      <c r="I16" s="173"/>
      <c r="J16" s="173"/>
      <c r="K16" s="173"/>
      <c r="L16" s="173"/>
      <c r="M16" s="173"/>
      <c r="N16" s="174">
        <f t="shared" ref="N16:N20" si="3">SUMPRODUCT($F$6:$M$6,F16:M16)</f>
        <v>0</v>
      </c>
    </row>
    <row r="17" spans="1:14">
      <c r="A17" s="393">
        <v>2.2999999999999998</v>
      </c>
      <c r="B17" s="395" t="s">
        <v>257</v>
      </c>
      <c r="C17" s="173"/>
      <c r="D17" s="175">
        <v>0.02</v>
      </c>
      <c r="E17" s="172">
        <f>C17*D17</f>
        <v>0</v>
      </c>
      <c r="F17" s="173"/>
      <c r="G17" s="173"/>
      <c r="H17" s="173"/>
      <c r="I17" s="173"/>
      <c r="J17" s="173"/>
      <c r="K17" s="173"/>
      <c r="L17" s="173"/>
      <c r="M17" s="173"/>
      <c r="N17" s="174">
        <f t="shared" si="3"/>
        <v>0</v>
      </c>
    </row>
    <row r="18" spans="1:14">
      <c r="A18" s="393">
        <v>2.4</v>
      </c>
      <c r="B18" s="395" t="s">
        <v>256</v>
      </c>
      <c r="C18" s="173"/>
      <c r="D18" s="175">
        <v>0.03</v>
      </c>
      <c r="E18" s="172">
        <f>C18*D18</f>
        <v>0</v>
      </c>
      <c r="F18" s="173"/>
      <c r="G18" s="173"/>
      <c r="H18" s="173"/>
      <c r="I18" s="173"/>
      <c r="J18" s="173"/>
      <c r="K18" s="173"/>
      <c r="L18" s="173"/>
      <c r="M18" s="173"/>
      <c r="N18" s="174">
        <f t="shared" si="3"/>
        <v>0</v>
      </c>
    </row>
    <row r="19" spans="1:14">
      <c r="A19" s="393">
        <v>2.5</v>
      </c>
      <c r="B19" s="395" t="s">
        <v>255</v>
      </c>
      <c r="C19" s="173"/>
      <c r="D19" s="175">
        <v>0.04</v>
      </c>
      <c r="E19" s="172">
        <f>C19*D19</f>
        <v>0</v>
      </c>
      <c r="F19" s="173"/>
      <c r="G19" s="173"/>
      <c r="H19" s="173"/>
      <c r="I19" s="173"/>
      <c r="J19" s="173"/>
      <c r="K19" s="173"/>
      <c r="L19" s="173"/>
      <c r="M19" s="173"/>
      <c r="N19" s="174">
        <f t="shared" si="3"/>
        <v>0</v>
      </c>
    </row>
    <row r="20" spans="1:14">
      <c r="A20" s="393">
        <v>2.6</v>
      </c>
      <c r="B20" s="395" t="s">
        <v>254</v>
      </c>
      <c r="C20" s="173"/>
      <c r="D20" s="176"/>
      <c r="E20" s="177"/>
      <c r="F20" s="173"/>
      <c r="G20" s="173"/>
      <c r="H20" s="173"/>
      <c r="I20" s="173"/>
      <c r="J20" s="173"/>
      <c r="K20" s="173"/>
      <c r="L20" s="173"/>
      <c r="M20" s="173"/>
      <c r="N20" s="174">
        <f t="shared" si="3"/>
        <v>0</v>
      </c>
    </row>
    <row r="21" spans="1:14" ht="14.25" thickBot="1">
      <c r="A21" s="397"/>
      <c r="B21" s="398" t="s">
        <v>109</v>
      </c>
      <c r="C21" s="160">
        <f>C14+C7</f>
        <v>287305092.86383641</v>
      </c>
      <c r="D21" s="178"/>
      <c r="E21" s="179">
        <f>E14+E7</f>
        <v>16814381.236976728</v>
      </c>
      <c r="F21" s="180">
        <f>F7+F14</f>
        <v>0</v>
      </c>
      <c r="G21" s="180">
        <f t="shared" ref="G21:L21" si="4">G7+G14</f>
        <v>0</v>
      </c>
      <c r="H21" s="180">
        <f t="shared" si="4"/>
        <v>0</v>
      </c>
      <c r="I21" s="180">
        <f t="shared" si="4"/>
        <v>0</v>
      </c>
      <c r="J21" s="180">
        <f t="shared" si="4"/>
        <v>0</v>
      </c>
      <c r="K21" s="180">
        <f t="shared" si="4"/>
        <v>16814381.236976728</v>
      </c>
      <c r="L21" s="180">
        <f t="shared" si="4"/>
        <v>0</v>
      </c>
      <c r="M21" s="180">
        <f>M7+M14</f>
        <v>0</v>
      </c>
      <c r="N21" s="181">
        <f>N14+N7</f>
        <v>16814381.236976728</v>
      </c>
    </row>
    <row r="22" spans="1:14">
      <c r="E22" s="182"/>
      <c r="F22" s="182"/>
      <c r="G22" s="182"/>
      <c r="H22" s="182"/>
      <c r="I22" s="182"/>
      <c r="J22" s="182"/>
      <c r="K22" s="182"/>
      <c r="L22" s="182"/>
      <c r="M22" s="182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paperSize="9" scale="3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90" zoomScaleNormal="90" workbookViewId="0">
      <selection activeCell="C21" sqref="C21"/>
    </sheetView>
  </sheetViews>
  <sheetFormatPr defaultRowHeight="15"/>
  <cols>
    <col min="1" max="1" width="11.42578125" customWidth="1"/>
    <col min="2" max="2" width="81.28515625" style="306" customWidth="1"/>
    <col min="3" max="3" width="22.85546875" customWidth="1"/>
  </cols>
  <sheetData>
    <row r="1" spans="1:3">
      <c r="A1" s="2" t="s">
        <v>30</v>
      </c>
      <c r="B1" s="3" t="str">
        <f>'Info '!C2</f>
        <v>JSC "Liberty Bank"</v>
      </c>
    </row>
    <row r="2" spans="1:3">
      <c r="A2" s="2" t="s">
        <v>31</v>
      </c>
      <c r="B2" s="374">
        <v>44286</v>
      </c>
    </row>
    <row r="3" spans="1:3">
      <c r="A3" s="4"/>
      <c r="B3"/>
    </row>
    <row r="4" spans="1:3">
      <c r="A4" s="4" t="s">
        <v>432</v>
      </c>
      <c r="B4" t="s">
        <v>433</v>
      </c>
    </row>
    <row r="5" spans="1:3">
      <c r="A5" s="307" t="s">
        <v>434</v>
      </c>
      <c r="B5" s="308"/>
      <c r="C5" s="309"/>
    </row>
    <row r="6" spans="1:3">
      <c r="A6" s="310">
        <v>1</v>
      </c>
      <c r="B6" s="311" t="s">
        <v>485</v>
      </c>
      <c r="C6" s="312">
        <v>2759184182.4535289</v>
      </c>
    </row>
    <row r="7" spans="1:3">
      <c r="A7" s="310">
        <v>2</v>
      </c>
      <c r="B7" s="311" t="s">
        <v>435</v>
      </c>
      <c r="C7" s="312">
        <v>-83942386.433731392</v>
      </c>
    </row>
    <row r="8" spans="1:3" ht="24">
      <c r="A8" s="313">
        <v>3</v>
      </c>
      <c r="B8" s="314" t="s">
        <v>436</v>
      </c>
      <c r="C8" s="312">
        <f>C6+C7</f>
        <v>2675241796.0197973</v>
      </c>
    </row>
    <row r="9" spans="1:3">
      <c r="A9" s="307" t="s">
        <v>437</v>
      </c>
      <c r="B9" s="308"/>
      <c r="C9" s="315"/>
    </row>
    <row r="10" spans="1:3" ht="25.5">
      <c r="A10" s="316">
        <v>4</v>
      </c>
      <c r="B10" s="317" t="s">
        <v>438</v>
      </c>
      <c r="C10" s="312"/>
    </row>
    <row r="11" spans="1:3">
      <c r="A11" s="316">
        <v>5</v>
      </c>
      <c r="B11" s="318" t="s">
        <v>439</v>
      </c>
      <c r="C11" s="312"/>
    </row>
    <row r="12" spans="1:3">
      <c r="A12" s="316" t="s">
        <v>440</v>
      </c>
      <c r="B12" s="318" t="s">
        <v>441</v>
      </c>
      <c r="C12" s="560">
        <f>'15. CCR '!E21</f>
        <v>16814381.236976728</v>
      </c>
    </row>
    <row r="13" spans="1:3" ht="25.5">
      <c r="A13" s="319">
        <v>6</v>
      </c>
      <c r="B13" s="317" t="s">
        <v>442</v>
      </c>
      <c r="C13" s="312"/>
    </row>
    <row r="14" spans="1:3">
      <c r="A14" s="319">
        <v>7</v>
      </c>
      <c r="B14" s="320" t="s">
        <v>443</v>
      </c>
      <c r="C14" s="312"/>
    </row>
    <row r="15" spans="1:3">
      <c r="A15" s="321">
        <v>8</v>
      </c>
      <c r="B15" s="322" t="s">
        <v>444</v>
      </c>
      <c r="C15" s="312"/>
    </row>
    <row r="16" spans="1:3">
      <c r="A16" s="319">
        <v>9</v>
      </c>
      <c r="B16" s="320" t="s">
        <v>445</v>
      </c>
      <c r="C16" s="312"/>
    </row>
    <row r="17" spans="1:3">
      <c r="A17" s="319">
        <v>10</v>
      </c>
      <c r="B17" s="320" t="s">
        <v>446</v>
      </c>
      <c r="C17" s="312"/>
    </row>
    <row r="18" spans="1:3">
      <c r="A18" s="323">
        <v>11</v>
      </c>
      <c r="B18" s="324" t="s">
        <v>447</v>
      </c>
      <c r="C18" s="325">
        <f>SUM(C10:C17)</f>
        <v>16814381.236976728</v>
      </c>
    </row>
    <row r="19" spans="1:3">
      <c r="A19" s="326" t="s">
        <v>448</v>
      </c>
      <c r="B19" s="327"/>
      <c r="C19" s="328"/>
    </row>
    <row r="20" spans="1:3">
      <c r="A20" s="329">
        <v>12</v>
      </c>
      <c r="B20" s="317" t="s">
        <v>449</v>
      </c>
      <c r="C20" s="312"/>
    </row>
    <row r="21" spans="1:3">
      <c r="A21" s="329">
        <v>13</v>
      </c>
      <c r="B21" s="317" t="s">
        <v>450</v>
      </c>
      <c r="C21" s="312"/>
    </row>
    <row r="22" spans="1:3">
      <c r="A22" s="329">
        <v>14</v>
      </c>
      <c r="B22" s="317" t="s">
        <v>451</v>
      </c>
      <c r="C22" s="312"/>
    </row>
    <row r="23" spans="1:3" ht="25.5">
      <c r="A23" s="329" t="s">
        <v>452</v>
      </c>
      <c r="B23" s="317" t="s">
        <v>453</v>
      </c>
      <c r="C23" s="312"/>
    </row>
    <row r="24" spans="1:3">
      <c r="A24" s="329">
        <v>15</v>
      </c>
      <c r="B24" s="317" t="s">
        <v>454</v>
      </c>
      <c r="C24" s="312"/>
    </row>
    <row r="25" spans="1:3">
      <c r="A25" s="329" t="s">
        <v>455</v>
      </c>
      <c r="B25" s="317" t="s">
        <v>456</v>
      </c>
      <c r="C25" s="312"/>
    </row>
    <row r="26" spans="1:3">
      <c r="A26" s="330">
        <v>16</v>
      </c>
      <c r="B26" s="331" t="s">
        <v>457</v>
      </c>
      <c r="C26" s="325">
        <f>SUM(C20:C25)</f>
        <v>0</v>
      </c>
    </row>
    <row r="27" spans="1:3">
      <c r="A27" s="307" t="s">
        <v>458</v>
      </c>
      <c r="B27" s="308"/>
      <c r="C27" s="315"/>
    </row>
    <row r="28" spans="1:3">
      <c r="A28" s="332">
        <v>17</v>
      </c>
      <c r="B28" s="318" t="s">
        <v>459</v>
      </c>
      <c r="C28" s="312">
        <v>134566824.9684</v>
      </c>
    </row>
    <row r="29" spans="1:3">
      <c r="A29" s="332">
        <v>18</v>
      </c>
      <c r="B29" s="318" t="s">
        <v>460</v>
      </c>
      <c r="C29" s="312">
        <v>-100002740.3287376</v>
      </c>
    </row>
    <row r="30" spans="1:3">
      <c r="A30" s="330">
        <v>19</v>
      </c>
      <c r="B30" s="331" t="s">
        <v>461</v>
      </c>
      <c r="C30" s="325">
        <f>C28+C29</f>
        <v>34564084.6396624</v>
      </c>
    </row>
    <row r="31" spans="1:3">
      <c r="A31" s="307" t="s">
        <v>462</v>
      </c>
      <c r="B31" s="308"/>
      <c r="C31" s="315"/>
    </row>
    <row r="32" spans="1:3" ht="25.5">
      <c r="A32" s="332" t="s">
        <v>463</v>
      </c>
      <c r="B32" s="317" t="s">
        <v>464</v>
      </c>
      <c r="C32" s="333"/>
    </row>
    <row r="33" spans="1:3">
      <c r="A33" s="332" t="s">
        <v>465</v>
      </c>
      <c r="B33" s="318" t="s">
        <v>466</v>
      </c>
      <c r="C33" s="333"/>
    </row>
    <row r="34" spans="1:3">
      <c r="A34" s="307" t="s">
        <v>467</v>
      </c>
      <c r="B34" s="308"/>
      <c r="C34" s="315"/>
    </row>
    <row r="35" spans="1:3">
      <c r="A35" s="334">
        <v>20</v>
      </c>
      <c r="B35" s="335" t="s">
        <v>468</v>
      </c>
      <c r="C35" s="325">
        <f>'1. key ratios '!C9</f>
        <v>216017410.56626862</v>
      </c>
    </row>
    <row r="36" spans="1:3">
      <c r="A36" s="330">
        <v>21</v>
      </c>
      <c r="B36" s="331" t="s">
        <v>469</v>
      </c>
      <c r="C36" s="325">
        <f>C8+C18+C26+C30</f>
        <v>2726620261.8964362</v>
      </c>
    </row>
    <row r="37" spans="1:3">
      <c r="A37" s="307" t="s">
        <v>470</v>
      </c>
      <c r="B37" s="308"/>
      <c r="C37" s="315"/>
    </row>
    <row r="38" spans="1:3">
      <c r="A38" s="330">
        <v>22</v>
      </c>
      <c r="B38" s="331" t="s">
        <v>470</v>
      </c>
      <c r="C38" s="559">
        <f>IFERROR(C35/C36,0)</f>
        <v>7.9225337530508491E-2</v>
      </c>
    </row>
    <row r="39" spans="1:3">
      <c r="A39" s="307" t="s">
        <v>471</v>
      </c>
      <c r="B39" s="308"/>
      <c r="C39" s="315"/>
    </row>
    <row r="40" spans="1:3">
      <c r="A40" s="336" t="s">
        <v>472</v>
      </c>
      <c r="B40" s="317" t="s">
        <v>473</v>
      </c>
      <c r="C40" s="333"/>
    </row>
    <row r="41" spans="1:3" ht="25.5">
      <c r="A41" s="337" t="s">
        <v>474</v>
      </c>
      <c r="B41" s="311" t="s">
        <v>475</v>
      </c>
      <c r="C41" s="333"/>
    </row>
    <row r="43" spans="1:3">
      <c r="B43" s="306" t="s">
        <v>486</v>
      </c>
    </row>
  </sheetData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pane xSplit="1" ySplit="5" topLeftCell="B6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5.75"/>
  <cols>
    <col min="1" max="1" width="9.5703125" style="3" bestFit="1" customWidth="1"/>
    <col min="2" max="2" width="84.28515625" style="3" customWidth="1"/>
    <col min="3" max="3" width="13.570312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tr">
        <f>'Info '!C2</f>
        <v>JSC "Liberty Bank"</v>
      </c>
    </row>
    <row r="2" spans="1:8">
      <c r="A2" s="2" t="s">
        <v>31</v>
      </c>
      <c r="B2" s="374">
        <v>44286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6.5" thickBot="1">
      <c r="A4" s="9" t="s">
        <v>140</v>
      </c>
      <c r="B4" s="10" t="s">
        <v>139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376" t="str">
        <f>INT((MONTH($B$2))/3)&amp;"Q"&amp;"-"&amp;YEAR($B$2)</f>
        <v>1Q-2021</v>
      </c>
      <c r="D5" s="376" t="str">
        <f>IF(INT(MONTH($B$2))=3, "4"&amp;"Q"&amp;"-"&amp;YEAR($B$2)-1, IF(INT(MONTH($B$2))=6, "1"&amp;"Q"&amp;"-"&amp;YEAR($B$2), IF(INT(MONTH($B$2))=9, "2"&amp;"Q"&amp;"-"&amp;YEAR($B$2),IF(INT(MONTH($B$2))=12, "3"&amp;"Q"&amp;"-"&amp;YEAR($B$2), 0))))</f>
        <v>4Q-2020</v>
      </c>
      <c r="E5" s="376" t="str">
        <f>IF(INT(MONTH($B$2))=3, "3"&amp;"Q"&amp;"-"&amp;YEAR($B$2)-1, IF(INT(MONTH($B$2))=6, "4"&amp;"Q"&amp;"-"&amp;YEAR($B$2)-1, IF(INT(MONTH($B$2))=9, "1"&amp;"Q"&amp;"-"&amp;YEAR($B$2),IF(INT(MONTH($B$2))=12, "2"&amp;"Q"&amp;"-"&amp;YEAR($B$2), 0))))</f>
        <v>3Q-2020</v>
      </c>
      <c r="F5" s="376" t="str">
        <f>IF(INT(MONTH($B$2))=3, "2"&amp;"Q"&amp;"-"&amp;YEAR($B$2)-1, IF(INT(MONTH($B$2))=6, "3"&amp;"Q"&amp;"-"&amp;YEAR($B$2)-1, IF(INT(MONTH($B$2))=9, "4"&amp;"Q"&amp;"-"&amp;YEAR($B$2)-1,IF(INT(MONTH($B$2))=12, "1"&amp;"Q"&amp;"-"&amp;YEAR($B$2), 0))))</f>
        <v>2Q-2020</v>
      </c>
      <c r="G5" s="377" t="str">
        <f>IF(INT(MONTH($B$2))=3, "1"&amp;"Q"&amp;"-"&amp;YEAR($B$2)-1, IF(INT(MONTH($B$2))=6, "2"&amp;"Q"&amp;"-"&amp;YEAR($B$2)-1, IF(INT(MONTH($B$2))=9, "3"&amp;"Q"&amp;"-"&amp;YEAR($B$2)-1,IF(INT(MONTH($B$2))=12, "4"&amp;"Q"&amp;"-"&amp;YEAR($B$2)-1, 0))))</f>
        <v>1Q-2020</v>
      </c>
    </row>
    <row r="6" spans="1:8">
      <c r="B6" s="198" t="s">
        <v>138</v>
      </c>
      <c r="C6" s="362"/>
      <c r="D6" s="362"/>
      <c r="E6" s="362"/>
      <c r="F6" s="362"/>
      <c r="G6" s="363"/>
    </row>
    <row r="7" spans="1:8">
      <c r="A7" s="13"/>
      <c r="B7" s="199" t="s">
        <v>136</v>
      </c>
      <c r="C7" s="362"/>
      <c r="D7" s="362"/>
      <c r="E7" s="362"/>
      <c r="F7" s="362"/>
      <c r="G7" s="363"/>
    </row>
    <row r="8" spans="1:8">
      <c r="A8" s="364">
        <v>1</v>
      </c>
      <c r="B8" s="14" t="s">
        <v>487</v>
      </c>
      <c r="C8" s="411">
        <v>211452026.56626862</v>
      </c>
      <c r="D8" s="412">
        <v>196387102.51626861</v>
      </c>
      <c r="E8" s="412">
        <v>194769479.8362686</v>
      </c>
      <c r="F8" s="412">
        <v>192765835.1562686</v>
      </c>
      <c r="G8" s="413">
        <v>192591206.19626862</v>
      </c>
    </row>
    <row r="9" spans="1:8">
      <c r="A9" s="364">
        <v>2</v>
      </c>
      <c r="B9" s="14" t="s">
        <v>488</v>
      </c>
      <c r="C9" s="411">
        <v>216017410.56626862</v>
      </c>
      <c r="D9" s="412">
        <v>200952486.51626861</v>
      </c>
      <c r="E9" s="412">
        <v>199334863.8362686</v>
      </c>
      <c r="F9" s="412">
        <v>197331219.1562686</v>
      </c>
      <c r="G9" s="413">
        <v>197156590.19626862</v>
      </c>
    </row>
    <row r="10" spans="1:8">
      <c r="A10" s="364">
        <v>3</v>
      </c>
      <c r="B10" s="14" t="s">
        <v>245</v>
      </c>
      <c r="C10" s="411">
        <v>319112127.39530814</v>
      </c>
      <c r="D10" s="412">
        <v>306902020.51404297</v>
      </c>
      <c r="E10" s="412">
        <v>305061513.21730661</v>
      </c>
      <c r="F10" s="412">
        <v>299722774.86539704</v>
      </c>
      <c r="G10" s="413">
        <v>314734721.28397721</v>
      </c>
    </row>
    <row r="11" spans="1:8">
      <c r="A11" s="364">
        <v>4</v>
      </c>
      <c r="B11" s="14" t="s">
        <v>490</v>
      </c>
      <c r="C11" s="411">
        <v>154956949.54482636</v>
      </c>
      <c r="D11" s="412">
        <v>143082329.61889985</v>
      </c>
      <c r="E11" s="412">
        <v>126490665.92132679</v>
      </c>
      <c r="F11" s="412">
        <v>119321971.42432106</v>
      </c>
      <c r="G11" s="413">
        <v>118973097.1340709</v>
      </c>
    </row>
    <row r="12" spans="1:8">
      <c r="A12" s="364">
        <v>5</v>
      </c>
      <c r="B12" s="14" t="s">
        <v>491</v>
      </c>
      <c r="C12" s="411">
        <v>197756433.35576916</v>
      </c>
      <c r="D12" s="412">
        <v>181893339.7204631</v>
      </c>
      <c r="E12" s="412">
        <v>162474974.7252841</v>
      </c>
      <c r="F12" s="412">
        <v>153532027.01370674</v>
      </c>
      <c r="G12" s="413">
        <v>153102535.83765662</v>
      </c>
    </row>
    <row r="13" spans="1:8">
      <c r="A13" s="364">
        <v>6</v>
      </c>
      <c r="B13" s="14" t="s">
        <v>489</v>
      </c>
      <c r="C13" s="411">
        <v>291851679.55923462</v>
      </c>
      <c r="D13" s="412">
        <v>292053620.30791599</v>
      </c>
      <c r="E13" s="412">
        <v>264570340.37986493</v>
      </c>
      <c r="F13" s="412">
        <v>274685914.66380227</v>
      </c>
      <c r="G13" s="413">
        <v>274407764.53564769</v>
      </c>
    </row>
    <row r="14" spans="1:8">
      <c r="A14" s="13"/>
      <c r="B14" s="198" t="s">
        <v>493</v>
      </c>
      <c r="C14" s="414"/>
      <c r="D14" s="414"/>
      <c r="E14" s="414"/>
      <c r="F14" s="414"/>
      <c r="G14" s="415"/>
    </row>
    <row r="15" spans="1:8" ht="15" customHeight="1">
      <c r="A15" s="364">
        <v>7</v>
      </c>
      <c r="B15" s="14" t="s">
        <v>492</v>
      </c>
      <c r="C15" s="416">
        <v>2220042169.2706628</v>
      </c>
      <c r="D15" s="412">
        <v>2227009638.3694501</v>
      </c>
      <c r="E15" s="412">
        <v>2067258476.1430407</v>
      </c>
      <c r="F15" s="412">
        <v>1861303735.2068172</v>
      </c>
      <c r="G15" s="413">
        <v>1849842437.2258925</v>
      </c>
    </row>
    <row r="16" spans="1:8">
      <c r="A16" s="13"/>
      <c r="B16" s="198" t="s">
        <v>494</v>
      </c>
      <c r="C16" s="414"/>
      <c r="D16" s="414"/>
      <c r="E16" s="414"/>
      <c r="F16" s="414"/>
      <c r="G16" s="415"/>
    </row>
    <row r="17" spans="1:7" s="15" customFormat="1">
      <c r="A17" s="364"/>
      <c r="B17" s="199" t="s">
        <v>478</v>
      </c>
      <c r="C17" s="414"/>
      <c r="D17" s="414"/>
      <c r="E17" s="414"/>
      <c r="F17" s="414"/>
      <c r="G17" s="415"/>
    </row>
    <row r="18" spans="1:7">
      <c r="A18" s="11">
        <v>8</v>
      </c>
      <c r="B18" s="14" t="s">
        <v>487</v>
      </c>
      <c r="C18" s="417">
        <v>9.524685138559133E-2</v>
      </c>
      <c r="D18" s="418">
        <v>8.818421758607986E-2</v>
      </c>
      <c r="E18" s="418">
        <v>9.4216316964706379E-2</v>
      </c>
      <c r="F18" s="418">
        <v>0.10356495369889192</v>
      </c>
      <c r="G18" s="419">
        <v>0.10411222184149213</v>
      </c>
    </row>
    <row r="19" spans="1:7" ht="15" customHeight="1">
      <c r="A19" s="11">
        <v>9</v>
      </c>
      <c r="B19" s="14" t="s">
        <v>488</v>
      </c>
      <c r="C19" s="417">
        <v>9.7303291602445344E-2</v>
      </c>
      <c r="D19" s="418">
        <v>9.0234223980907427E-2</v>
      </c>
      <c r="E19" s="418">
        <v>9.6424741335768963E-2</v>
      </c>
      <c r="F19" s="418">
        <v>0.10601774198574974</v>
      </c>
      <c r="G19" s="419">
        <v>0.1065802071726355</v>
      </c>
    </row>
    <row r="20" spans="1:7">
      <c r="A20" s="11">
        <v>10</v>
      </c>
      <c r="B20" s="14" t="s">
        <v>245</v>
      </c>
      <c r="C20" s="417">
        <v>0.14374147113617403</v>
      </c>
      <c r="D20" s="418">
        <v>0.13780902211934182</v>
      </c>
      <c r="E20" s="418">
        <v>0.14756815209023644</v>
      </c>
      <c r="F20" s="418">
        <v>0.16102840670015289</v>
      </c>
      <c r="G20" s="419">
        <v>0.17014136715123027</v>
      </c>
    </row>
    <row r="21" spans="1:7">
      <c r="A21" s="11">
        <v>11</v>
      </c>
      <c r="B21" s="14" t="s">
        <v>490</v>
      </c>
      <c r="C21" s="417">
        <v>6.9799101877300568E-2</v>
      </c>
      <c r="D21" s="420">
        <v>6.424863509960399E-2</v>
      </c>
      <c r="E21" s="420">
        <v>6.1187639272533074E-2</v>
      </c>
      <c r="F21" s="420">
        <v>6.4106663070260639E-2</v>
      </c>
      <c r="G21" s="421">
        <v>6.4315259905318389E-2</v>
      </c>
    </row>
    <row r="22" spans="1:7">
      <c r="A22" s="11">
        <v>12</v>
      </c>
      <c r="B22" s="14" t="s">
        <v>491</v>
      </c>
      <c r="C22" s="417">
        <v>8.9077782437230413E-2</v>
      </c>
      <c r="D22" s="420">
        <v>8.1676045126432395E-2</v>
      </c>
      <c r="E22" s="420">
        <v>7.8594417002183281E-2</v>
      </c>
      <c r="F22" s="420">
        <v>8.2486283194745297E-2</v>
      </c>
      <c r="G22" s="421">
        <v>8.2765176512685112E-2</v>
      </c>
    </row>
    <row r="23" spans="1:7">
      <c r="A23" s="11">
        <v>13</v>
      </c>
      <c r="B23" s="14" t="s">
        <v>489</v>
      </c>
      <c r="C23" s="417">
        <v>0.13146222337529512</v>
      </c>
      <c r="D23" s="420">
        <v>0.1311416058898375</v>
      </c>
      <c r="E23" s="420">
        <v>0.12798125799608931</v>
      </c>
      <c r="F23" s="420">
        <v>0.14757715759554998</v>
      </c>
      <c r="G23" s="421">
        <v>0.14834115544844023</v>
      </c>
    </row>
    <row r="24" spans="1:7">
      <c r="A24" s="13"/>
      <c r="B24" s="198" t="s">
        <v>135</v>
      </c>
      <c r="C24" s="414"/>
      <c r="D24" s="414"/>
      <c r="E24" s="414"/>
      <c r="F24" s="414"/>
      <c r="G24" s="415"/>
    </row>
    <row r="25" spans="1:7" ht="15" customHeight="1">
      <c r="A25" s="365">
        <v>14</v>
      </c>
      <c r="B25" s="14" t="s">
        <v>134</v>
      </c>
      <c r="C25" s="422">
        <v>0.11687725514674342</v>
      </c>
      <c r="D25" s="423">
        <v>0.11436327180724801</v>
      </c>
      <c r="E25" s="423">
        <v>0.11566825049322936</v>
      </c>
      <c r="F25" s="423">
        <v>0.1168789185899419</v>
      </c>
      <c r="G25" s="424">
        <v>0.11973090260825885</v>
      </c>
    </row>
    <row r="26" spans="1:7">
      <c r="A26" s="365">
        <v>15</v>
      </c>
      <c r="B26" s="14" t="s">
        <v>133</v>
      </c>
      <c r="C26" s="422">
        <v>4.8540251153037742E-2</v>
      </c>
      <c r="D26" s="423">
        <v>5.2988622028011662E-2</v>
      </c>
      <c r="E26" s="423">
        <v>5.3203099145941117E-2</v>
      </c>
      <c r="F26" s="423">
        <v>5.2248103575808634E-2</v>
      </c>
      <c r="G26" s="424">
        <v>5.1575467213220559E-2</v>
      </c>
    </row>
    <row r="27" spans="1:7">
      <c r="A27" s="365">
        <v>16</v>
      </c>
      <c r="B27" s="14" t="s">
        <v>132</v>
      </c>
      <c r="C27" s="422">
        <v>2.5552984723187604E-2</v>
      </c>
      <c r="D27" s="423">
        <v>9.611722674954172E-3</v>
      </c>
      <c r="E27" s="423">
        <v>1.0428223384940941E-2</v>
      </c>
      <c r="F27" s="423">
        <v>1.2151991743154207E-2</v>
      </c>
      <c r="G27" s="424">
        <v>1.3275130272171969E-2</v>
      </c>
    </row>
    <row r="28" spans="1:7">
      <c r="A28" s="365">
        <v>17</v>
      </c>
      <c r="B28" s="14" t="s">
        <v>131</v>
      </c>
      <c r="C28" s="422">
        <v>6.8337003993705694E-2</v>
      </c>
      <c r="D28" s="423">
        <v>6.1374649779236359E-2</v>
      </c>
      <c r="E28" s="423">
        <v>6.2465151347288243E-2</v>
      </c>
      <c r="F28" s="423">
        <v>6.4630815014133272E-2</v>
      </c>
      <c r="G28" s="424">
        <v>6.8155435395038294E-2</v>
      </c>
    </row>
    <row r="29" spans="1:7">
      <c r="A29" s="365">
        <v>18</v>
      </c>
      <c r="B29" s="14" t="s">
        <v>271</v>
      </c>
      <c r="C29" s="422">
        <v>1.497294547947127E-2</v>
      </c>
      <c r="D29" s="423">
        <v>-6.0373520428635818E-3</v>
      </c>
      <c r="E29" s="423">
        <v>-9.6158185630144406E-3</v>
      </c>
      <c r="F29" s="423">
        <v>-1.7754953903257664E-2</v>
      </c>
      <c r="G29" s="424">
        <v>-3.3739379907703253E-2</v>
      </c>
    </row>
    <row r="30" spans="1:7">
      <c r="A30" s="365">
        <v>19</v>
      </c>
      <c r="B30" s="14" t="s">
        <v>272</v>
      </c>
      <c r="C30" s="422">
        <v>0.14561101387328071</v>
      </c>
      <c r="D30" s="423">
        <v>-5.259231676832718E-2</v>
      </c>
      <c r="E30" s="423">
        <v>-7.9545450705500315E-2</v>
      </c>
      <c r="F30" s="423">
        <v>-0.13887241601057218</v>
      </c>
      <c r="G30" s="424">
        <v>-0.24752883546785678</v>
      </c>
    </row>
    <row r="31" spans="1:7">
      <c r="A31" s="13"/>
      <c r="B31" s="198" t="s">
        <v>351</v>
      </c>
      <c r="C31" s="414"/>
      <c r="D31" s="414"/>
      <c r="E31" s="414"/>
      <c r="F31" s="414"/>
      <c r="G31" s="415"/>
    </row>
    <row r="32" spans="1:7">
      <c r="A32" s="365">
        <v>20</v>
      </c>
      <c r="B32" s="14" t="s">
        <v>130</v>
      </c>
      <c r="C32" s="422">
        <v>7.1492263280496557E-2</v>
      </c>
      <c r="D32" s="423">
        <v>6.1930775183095567E-2</v>
      </c>
      <c r="E32" s="423">
        <v>6.40623380038466E-2</v>
      </c>
      <c r="F32" s="423">
        <v>5.2811798094640372E-2</v>
      </c>
      <c r="G32" s="424">
        <v>5.1473867342370881E-2</v>
      </c>
    </row>
    <row r="33" spans="1:7" ht="15" customHeight="1">
      <c r="A33" s="365">
        <v>21</v>
      </c>
      <c r="B33" s="14" t="s">
        <v>129</v>
      </c>
      <c r="C33" s="422">
        <v>6.977797151228067E-2</v>
      </c>
      <c r="D33" s="423">
        <v>7.0302074575465667E-2</v>
      </c>
      <c r="E33" s="423">
        <v>8.1889489159289369E-2</v>
      </c>
      <c r="F33" s="423">
        <v>8.6481332479196246E-2</v>
      </c>
      <c r="G33" s="424">
        <v>8.4907537548772588E-2</v>
      </c>
    </row>
    <row r="34" spans="1:7">
      <c r="A34" s="365">
        <v>22</v>
      </c>
      <c r="B34" s="14" t="s">
        <v>128</v>
      </c>
      <c r="C34" s="422">
        <v>0.2393794456331029</v>
      </c>
      <c r="D34" s="423">
        <v>0.23232794671200463</v>
      </c>
      <c r="E34" s="423">
        <v>0.23367396594510798</v>
      </c>
      <c r="F34" s="423">
        <v>0.23325615884506706</v>
      </c>
      <c r="G34" s="424">
        <v>0.2555311805922772</v>
      </c>
    </row>
    <row r="35" spans="1:7" ht="15" customHeight="1">
      <c r="A35" s="365">
        <v>23</v>
      </c>
      <c r="B35" s="14" t="s">
        <v>127</v>
      </c>
      <c r="C35" s="422">
        <v>0.25729152244536058</v>
      </c>
      <c r="D35" s="423">
        <v>0.33752666046026564</v>
      </c>
      <c r="E35" s="423">
        <v>0.34659801012596159</v>
      </c>
      <c r="F35" s="423">
        <v>0.30748246603684493</v>
      </c>
      <c r="G35" s="424">
        <v>0.33714293277356838</v>
      </c>
    </row>
    <row r="36" spans="1:7">
      <c r="A36" s="365">
        <v>24</v>
      </c>
      <c r="B36" s="14" t="s">
        <v>126</v>
      </c>
      <c r="C36" s="422">
        <v>6.123411525973587E-2</v>
      </c>
      <c r="D36" s="423">
        <v>0.34826844308381005</v>
      </c>
      <c r="E36" s="423">
        <v>0.21496045173859096</v>
      </c>
      <c r="F36" s="423">
        <v>7.8678361263193344E-2</v>
      </c>
      <c r="G36" s="424">
        <v>5.8547482381141873E-2</v>
      </c>
    </row>
    <row r="37" spans="1:7" ht="15" customHeight="1">
      <c r="A37" s="13"/>
      <c r="B37" s="198" t="s">
        <v>352</v>
      </c>
      <c r="C37" s="425"/>
      <c r="D37" s="425"/>
      <c r="E37" s="425"/>
      <c r="F37" s="425"/>
      <c r="G37" s="426"/>
    </row>
    <row r="38" spans="1:7" ht="15" customHeight="1">
      <c r="A38" s="365">
        <v>25</v>
      </c>
      <c r="B38" s="14" t="s">
        <v>125</v>
      </c>
      <c r="C38" s="422">
        <v>0.26034610246392997</v>
      </c>
      <c r="D38" s="422">
        <v>0.339554816322021</v>
      </c>
      <c r="E38" s="422">
        <v>0.37358372416550889</v>
      </c>
      <c r="F38" s="422">
        <v>0.37062925044387451</v>
      </c>
      <c r="G38" s="427">
        <v>0.35779789869829071</v>
      </c>
    </row>
    <row r="39" spans="1:7" ht="15" customHeight="1">
      <c r="A39" s="365">
        <v>26</v>
      </c>
      <c r="B39" s="14" t="s">
        <v>124</v>
      </c>
      <c r="C39" s="422">
        <v>0.32961553676501126</v>
      </c>
      <c r="D39" s="422">
        <v>0.40767564769069259</v>
      </c>
      <c r="E39" s="422">
        <v>0.40471307579472632</v>
      </c>
      <c r="F39" s="422">
        <v>0.36098154334209037</v>
      </c>
      <c r="G39" s="427">
        <v>0.36961687869237358</v>
      </c>
    </row>
    <row r="40" spans="1:7" ht="15" customHeight="1">
      <c r="A40" s="365">
        <v>27</v>
      </c>
      <c r="B40" s="14" t="s">
        <v>123</v>
      </c>
      <c r="C40" s="422">
        <v>0.38247084591810304</v>
      </c>
      <c r="D40" s="422">
        <v>0.44293039539077217</v>
      </c>
      <c r="E40" s="422">
        <v>0.43921793656434854</v>
      </c>
      <c r="F40" s="422">
        <v>0.45734544452477249</v>
      </c>
      <c r="G40" s="427">
        <v>0.45110218771245092</v>
      </c>
    </row>
    <row r="41" spans="1:7" ht="15" customHeight="1">
      <c r="A41" s="366"/>
      <c r="B41" s="198" t="s">
        <v>395</v>
      </c>
      <c r="C41" s="414"/>
      <c r="D41" s="414"/>
      <c r="E41" s="414"/>
      <c r="F41" s="414"/>
      <c r="G41" s="415"/>
    </row>
    <row r="42" spans="1:7">
      <c r="A42" s="365">
        <v>28</v>
      </c>
      <c r="B42" s="14" t="s">
        <v>378</v>
      </c>
      <c r="C42" s="428">
        <v>814442837.42838514</v>
      </c>
      <c r="D42" s="429">
        <v>1034394124.4650158</v>
      </c>
      <c r="E42" s="429">
        <v>1000524134.3159332</v>
      </c>
      <c r="F42" s="429">
        <v>817895758.80064678</v>
      </c>
      <c r="G42" s="430">
        <v>744812842.13518405</v>
      </c>
    </row>
    <row r="43" spans="1:7" ht="15" customHeight="1">
      <c r="A43" s="365">
        <v>29</v>
      </c>
      <c r="B43" s="14" t="s">
        <v>390</v>
      </c>
      <c r="C43" s="428">
        <v>538830445.85516953</v>
      </c>
      <c r="D43" s="431">
        <v>638901245.25180185</v>
      </c>
      <c r="E43" s="431">
        <v>554996447.65930593</v>
      </c>
      <c r="F43" s="431">
        <v>496101116.84214252</v>
      </c>
      <c r="G43" s="432">
        <v>432401154.23291969</v>
      </c>
    </row>
    <row r="44" spans="1:7" ht="15" customHeight="1">
      <c r="A44" s="368">
        <v>30</v>
      </c>
      <c r="B44" s="369" t="s">
        <v>379</v>
      </c>
      <c r="C44" s="433">
        <v>1.5115011478904006</v>
      </c>
      <c r="D44" s="422">
        <v>1.6190203605838074</v>
      </c>
      <c r="E44" s="422">
        <v>1.8027577267127339</v>
      </c>
      <c r="F44" s="422">
        <v>1.6486472838578552</v>
      </c>
      <c r="G44" s="427">
        <v>1.7225042876133927</v>
      </c>
    </row>
    <row r="45" spans="1:7" ht="15" customHeight="1">
      <c r="A45" s="368"/>
      <c r="B45" s="198" t="s">
        <v>497</v>
      </c>
      <c r="C45" s="414"/>
      <c r="D45" s="414"/>
      <c r="E45" s="414"/>
      <c r="F45" s="414"/>
      <c r="G45" s="415"/>
    </row>
    <row r="46" spans="1:7" ht="15" customHeight="1">
      <c r="A46" s="368">
        <v>31</v>
      </c>
      <c r="B46" s="369" t="s">
        <v>498</v>
      </c>
      <c r="C46" s="434">
        <v>1941745935.0349255</v>
      </c>
      <c r="D46" s="435">
        <v>2055857760.5065064</v>
      </c>
      <c r="E46" s="435">
        <v>2014507373.4329233</v>
      </c>
      <c r="F46" s="435">
        <v>1826882283.5386586</v>
      </c>
      <c r="G46" s="436">
        <v>1796037823.5467219</v>
      </c>
    </row>
    <row r="47" spans="1:7" ht="15" customHeight="1">
      <c r="A47" s="368">
        <v>32</v>
      </c>
      <c r="B47" s="369" t="s">
        <v>499</v>
      </c>
      <c r="C47" s="434">
        <v>1441264537.2380395</v>
      </c>
      <c r="D47" s="435">
        <v>1387652210.4823098</v>
      </c>
      <c r="E47" s="435">
        <v>1270421323.5359678</v>
      </c>
      <c r="F47" s="435">
        <v>1162676208.9167366</v>
      </c>
      <c r="G47" s="436">
        <v>1135504376.0081649</v>
      </c>
    </row>
    <row r="48" spans="1:7" ht="16.5" thickBot="1">
      <c r="A48" s="367">
        <v>33</v>
      </c>
      <c r="B48" s="200" t="s">
        <v>500</v>
      </c>
      <c r="C48" s="437">
        <v>1.347251586968192</v>
      </c>
      <c r="D48" s="438">
        <v>1.4815367604192025</v>
      </c>
      <c r="E48" s="438">
        <v>1.585700220951848</v>
      </c>
      <c r="F48" s="438">
        <v>1.5712734719503392</v>
      </c>
      <c r="G48" s="439">
        <v>1.5817092927995968</v>
      </c>
    </row>
    <row r="49" spans="1:2">
      <c r="A49" s="16"/>
    </row>
    <row r="50" spans="1:2" ht="41.25">
      <c r="B50" s="278" t="s">
        <v>479</v>
      </c>
    </row>
    <row r="51" spans="1:2" ht="54.75">
      <c r="B51" s="278" t="s">
        <v>394</v>
      </c>
    </row>
    <row r="53" spans="1:2">
      <c r="B53" s="277"/>
    </row>
  </sheetData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>
      <pane xSplit="1" ySplit="5" topLeftCell="B6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5.75"/>
  <cols>
    <col min="1" max="1" width="9.5703125" style="4" bestFit="1" customWidth="1"/>
    <col min="2" max="2" width="55.140625" style="4" bestFit="1" customWidth="1"/>
    <col min="3" max="8" width="14.42578125" style="4" customWidth="1"/>
    <col min="9" max="16384" width="9.140625" style="5"/>
  </cols>
  <sheetData>
    <row r="1" spans="1:8">
      <c r="A1" s="2" t="s">
        <v>30</v>
      </c>
      <c r="B1" s="4" t="str">
        <f>'Info '!C2</f>
        <v>JSC "Liberty Bank"</v>
      </c>
    </row>
    <row r="2" spans="1:8">
      <c r="A2" s="2" t="s">
        <v>31</v>
      </c>
      <c r="B2" s="375">
        <f>'1. key ratios '!B2</f>
        <v>44286</v>
      </c>
    </row>
    <row r="3" spans="1:8">
      <c r="A3" s="2"/>
    </row>
    <row r="4" spans="1:8" ht="16.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563" t="s">
        <v>68</v>
      </c>
      <c r="D5" s="564"/>
      <c r="E5" s="565"/>
      <c r="F5" s="563" t="s">
        <v>72</v>
      </c>
      <c r="G5" s="564"/>
      <c r="H5" s="566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440">
        <v>188025428.12</v>
      </c>
      <c r="D7" s="440">
        <v>66345889.769999996</v>
      </c>
      <c r="E7" s="441">
        <f>C7+D7</f>
        <v>254371317.88999999</v>
      </c>
      <c r="F7" s="442">
        <v>196771801</v>
      </c>
      <c r="G7" s="443">
        <v>55932178</v>
      </c>
      <c r="H7" s="444">
        <f>F7+G7</f>
        <v>252703979</v>
      </c>
    </row>
    <row r="8" spans="1:8">
      <c r="A8" s="24">
        <v>2</v>
      </c>
      <c r="B8" s="28" t="s">
        <v>36</v>
      </c>
      <c r="C8" s="440">
        <v>6623018.8200000003</v>
      </c>
      <c r="D8" s="440">
        <v>136932638.62</v>
      </c>
      <c r="E8" s="441">
        <f t="shared" ref="E8:E20" si="0">C8+D8</f>
        <v>143555657.44</v>
      </c>
      <c r="F8" s="442">
        <v>62614841</v>
      </c>
      <c r="G8" s="443">
        <v>152225612</v>
      </c>
      <c r="H8" s="444">
        <f t="shared" ref="H8:H40" si="1">F8+G8</f>
        <v>214840453</v>
      </c>
    </row>
    <row r="9" spans="1:8">
      <c r="A9" s="24">
        <v>3</v>
      </c>
      <c r="B9" s="28" t="s">
        <v>37</v>
      </c>
      <c r="C9" s="440">
        <v>570134.26</v>
      </c>
      <c r="D9" s="440">
        <v>90513546.5</v>
      </c>
      <c r="E9" s="441">
        <f t="shared" si="0"/>
        <v>91083680.760000005</v>
      </c>
      <c r="F9" s="442">
        <v>555785</v>
      </c>
      <c r="G9" s="443">
        <v>248766217</v>
      </c>
      <c r="H9" s="444">
        <f t="shared" si="1"/>
        <v>249322002</v>
      </c>
    </row>
    <row r="10" spans="1:8">
      <c r="A10" s="24">
        <v>4</v>
      </c>
      <c r="B10" s="28" t="s">
        <v>38</v>
      </c>
      <c r="C10" s="440">
        <v>0</v>
      </c>
      <c r="D10" s="440">
        <v>0</v>
      </c>
      <c r="E10" s="441">
        <f t="shared" si="0"/>
        <v>0</v>
      </c>
      <c r="F10" s="442">
        <v>0</v>
      </c>
      <c r="G10" s="443">
        <v>0</v>
      </c>
      <c r="H10" s="444">
        <f t="shared" si="1"/>
        <v>0</v>
      </c>
    </row>
    <row r="11" spans="1:8">
      <c r="A11" s="24">
        <v>5</v>
      </c>
      <c r="B11" s="28" t="s">
        <v>39</v>
      </c>
      <c r="C11" s="440">
        <v>258746377.63999999</v>
      </c>
      <c r="D11" s="440">
        <v>0</v>
      </c>
      <c r="E11" s="441">
        <f t="shared" si="0"/>
        <v>258746377.63999999</v>
      </c>
      <c r="F11" s="442">
        <v>117986334</v>
      </c>
      <c r="G11" s="443">
        <v>0</v>
      </c>
      <c r="H11" s="444">
        <f t="shared" si="1"/>
        <v>117986334</v>
      </c>
    </row>
    <row r="12" spans="1:8">
      <c r="A12" s="24">
        <v>6.1</v>
      </c>
      <c r="B12" s="29" t="s">
        <v>40</v>
      </c>
      <c r="C12" s="440">
        <v>1350423682.2900023</v>
      </c>
      <c r="D12" s="440">
        <v>424999916.95000005</v>
      </c>
      <c r="E12" s="441">
        <f t="shared" si="0"/>
        <v>1775423599.2400024</v>
      </c>
      <c r="F12" s="442">
        <v>977847821.00008368</v>
      </c>
      <c r="G12" s="443">
        <v>335636096</v>
      </c>
      <c r="H12" s="444">
        <f t="shared" si="1"/>
        <v>1313483917.0000837</v>
      </c>
    </row>
    <row r="13" spans="1:8">
      <c r="A13" s="24">
        <v>6.2</v>
      </c>
      <c r="B13" s="29" t="s">
        <v>41</v>
      </c>
      <c r="C13" s="440">
        <v>-91365961.222556502</v>
      </c>
      <c r="D13" s="440">
        <v>-32519496.107443202</v>
      </c>
      <c r="E13" s="441">
        <f t="shared" si="0"/>
        <v>-123885457.3299997</v>
      </c>
      <c r="F13" s="442">
        <v>-100286387.1865935</v>
      </c>
      <c r="G13" s="443">
        <v>-11238297.815799998</v>
      </c>
      <c r="H13" s="444">
        <f t="shared" si="1"/>
        <v>-111524685.0023935</v>
      </c>
    </row>
    <row r="14" spans="1:8">
      <c r="A14" s="24">
        <v>6</v>
      </c>
      <c r="B14" s="28" t="s">
        <v>42</v>
      </c>
      <c r="C14" s="441">
        <f>C12+C13</f>
        <v>1259057721.0674458</v>
      </c>
      <c r="D14" s="441">
        <f>D12+D13</f>
        <v>392480420.84255683</v>
      </c>
      <c r="E14" s="441">
        <f>C14+D14</f>
        <v>1651538141.9100027</v>
      </c>
      <c r="F14" s="441">
        <f>F12+F13</f>
        <v>877561433.81349015</v>
      </c>
      <c r="G14" s="441">
        <f>G12+G13</f>
        <v>324397798.18419999</v>
      </c>
      <c r="H14" s="444">
        <f>F14+G14</f>
        <v>1201959231.9976902</v>
      </c>
    </row>
    <row r="15" spans="1:8">
      <c r="A15" s="24">
        <v>7</v>
      </c>
      <c r="B15" s="28" t="s">
        <v>43</v>
      </c>
      <c r="C15" s="440">
        <v>32742663.309999999</v>
      </c>
      <c r="D15" s="440">
        <v>3295684.6</v>
      </c>
      <c r="E15" s="441">
        <f t="shared" si="0"/>
        <v>36038347.909999996</v>
      </c>
      <c r="F15" s="442">
        <v>22822898</v>
      </c>
      <c r="G15" s="443">
        <v>2482576</v>
      </c>
      <c r="H15" s="444">
        <f t="shared" si="1"/>
        <v>25305474</v>
      </c>
    </row>
    <row r="16" spans="1:8">
      <c r="A16" s="24">
        <v>8</v>
      </c>
      <c r="B16" s="28" t="s">
        <v>199</v>
      </c>
      <c r="C16" s="440">
        <v>103192</v>
      </c>
      <c r="D16" s="440">
        <v>0</v>
      </c>
      <c r="E16" s="441">
        <f t="shared" si="0"/>
        <v>103192</v>
      </c>
      <c r="F16" s="442">
        <v>38675</v>
      </c>
      <c r="G16" s="443">
        <v>0</v>
      </c>
      <c r="H16" s="444">
        <f t="shared" si="1"/>
        <v>38675</v>
      </c>
    </row>
    <row r="17" spans="1:8">
      <c r="A17" s="24">
        <v>9</v>
      </c>
      <c r="B17" s="28" t="s">
        <v>44</v>
      </c>
      <c r="C17" s="440">
        <v>106733.3</v>
      </c>
      <c r="D17" s="440">
        <v>0</v>
      </c>
      <c r="E17" s="441">
        <f t="shared" si="0"/>
        <v>106733.3</v>
      </c>
      <c r="F17" s="442">
        <v>106733</v>
      </c>
      <c r="G17" s="443">
        <v>0</v>
      </c>
      <c r="H17" s="444">
        <f t="shared" si="1"/>
        <v>106733</v>
      </c>
    </row>
    <row r="18" spans="1:8">
      <c r="A18" s="24">
        <v>10</v>
      </c>
      <c r="B18" s="28" t="s">
        <v>45</v>
      </c>
      <c r="C18" s="440">
        <v>233214657.25000009</v>
      </c>
      <c r="D18" s="440">
        <v>0</v>
      </c>
      <c r="E18" s="441">
        <f t="shared" si="0"/>
        <v>233214657.25000009</v>
      </c>
      <c r="F18" s="442">
        <v>253157218</v>
      </c>
      <c r="G18" s="443">
        <v>0</v>
      </c>
      <c r="H18" s="444">
        <f t="shared" si="1"/>
        <v>253157218</v>
      </c>
    </row>
    <row r="19" spans="1:8">
      <c r="A19" s="24">
        <v>11</v>
      </c>
      <c r="B19" s="28" t="s">
        <v>46</v>
      </c>
      <c r="C19" s="440">
        <v>47204409.969999999</v>
      </c>
      <c r="D19" s="440">
        <v>12422034.5</v>
      </c>
      <c r="E19" s="441">
        <f t="shared" si="0"/>
        <v>59626444.469999999</v>
      </c>
      <c r="F19" s="442">
        <v>40534156</v>
      </c>
      <c r="G19" s="443">
        <v>15823843</v>
      </c>
      <c r="H19" s="444">
        <f t="shared" si="1"/>
        <v>56357999</v>
      </c>
    </row>
    <row r="20" spans="1:8">
      <c r="A20" s="24">
        <v>12</v>
      </c>
      <c r="B20" s="31" t="s">
        <v>47</v>
      </c>
      <c r="C20" s="441">
        <f>SUM(C7:C11)+SUM(C14:C19)</f>
        <v>2026394335.7374456</v>
      </c>
      <c r="D20" s="441">
        <f>SUM(D7:D11)+SUM(D14:D19)</f>
        <v>701990214.83255684</v>
      </c>
      <c r="E20" s="441">
        <f t="shared" si="0"/>
        <v>2728384550.5700026</v>
      </c>
      <c r="F20" s="441">
        <f>SUM(F7:F11)+SUM(F14:F19)</f>
        <v>1572149874.8134902</v>
      </c>
      <c r="G20" s="441">
        <f>SUM(G7:G11)+SUM(G14:G19)</f>
        <v>799628224.18420005</v>
      </c>
      <c r="H20" s="444">
        <f t="shared" si="1"/>
        <v>2371778098.9976902</v>
      </c>
    </row>
    <row r="21" spans="1:8">
      <c r="A21" s="24"/>
      <c r="B21" s="25" t="s">
        <v>48</v>
      </c>
      <c r="C21" s="445"/>
      <c r="D21" s="445"/>
      <c r="E21" s="445"/>
      <c r="F21" s="446"/>
      <c r="G21" s="447"/>
      <c r="H21" s="448"/>
    </row>
    <row r="22" spans="1:8">
      <c r="A22" s="24">
        <v>13</v>
      </c>
      <c r="B22" s="28" t="s">
        <v>49</v>
      </c>
      <c r="C22" s="440">
        <v>23685110.890000001</v>
      </c>
      <c r="D22" s="440">
        <v>6173040.3900000006</v>
      </c>
      <c r="E22" s="441">
        <f>C22+D22</f>
        <v>29858151.280000001</v>
      </c>
      <c r="F22" s="442">
        <v>711919.65</v>
      </c>
      <c r="G22" s="443">
        <v>6178646.3599999994</v>
      </c>
      <c r="H22" s="444">
        <f t="shared" si="1"/>
        <v>6890566.0099999998</v>
      </c>
    </row>
    <row r="23" spans="1:8">
      <c r="A23" s="24">
        <v>14</v>
      </c>
      <c r="B23" s="28" t="s">
        <v>50</v>
      </c>
      <c r="C23" s="440">
        <v>558668346.81000471</v>
      </c>
      <c r="D23" s="440">
        <v>166849253.64100346</v>
      </c>
      <c r="E23" s="441">
        <f t="shared" ref="E23:E40" si="2">C23+D23</f>
        <v>725517600.4510082</v>
      </c>
      <c r="F23" s="442">
        <v>555599883.96000838</v>
      </c>
      <c r="G23" s="443">
        <v>246680268.95894659</v>
      </c>
      <c r="H23" s="444">
        <f t="shared" si="1"/>
        <v>802280152.91895497</v>
      </c>
    </row>
    <row r="24" spans="1:8">
      <c r="A24" s="24">
        <v>15</v>
      </c>
      <c r="B24" s="28" t="s">
        <v>51</v>
      </c>
      <c r="C24" s="440">
        <v>177627350.07000008</v>
      </c>
      <c r="D24" s="440">
        <v>140382596.52538389</v>
      </c>
      <c r="E24" s="441">
        <f t="shared" si="2"/>
        <v>318009946.595384</v>
      </c>
      <c r="F24" s="442">
        <v>164780067.88</v>
      </c>
      <c r="G24" s="443">
        <v>102854068.42738107</v>
      </c>
      <c r="H24" s="444">
        <f t="shared" si="1"/>
        <v>267634136.30738106</v>
      </c>
    </row>
    <row r="25" spans="1:8">
      <c r="A25" s="24">
        <v>16</v>
      </c>
      <c r="B25" s="28" t="s">
        <v>52</v>
      </c>
      <c r="C25" s="440">
        <v>613189199.53999972</v>
      </c>
      <c r="D25" s="440">
        <v>249085889.27361196</v>
      </c>
      <c r="E25" s="441">
        <f t="shared" si="2"/>
        <v>862275088.81361175</v>
      </c>
      <c r="F25" s="442">
        <v>539049840.84999967</v>
      </c>
      <c r="G25" s="443">
        <v>259888838.48367298</v>
      </c>
      <c r="H25" s="444">
        <f t="shared" si="1"/>
        <v>798938679.33367264</v>
      </c>
    </row>
    <row r="26" spans="1:8">
      <c r="A26" s="24">
        <v>17</v>
      </c>
      <c r="B26" s="28" t="s">
        <v>53</v>
      </c>
      <c r="C26" s="445">
        <v>0</v>
      </c>
      <c r="D26" s="445">
        <v>0</v>
      </c>
      <c r="E26" s="441">
        <f t="shared" si="2"/>
        <v>0</v>
      </c>
      <c r="F26" s="446">
        <v>0</v>
      </c>
      <c r="G26" s="447">
        <v>0</v>
      </c>
      <c r="H26" s="444">
        <f t="shared" si="1"/>
        <v>0</v>
      </c>
    </row>
    <row r="27" spans="1:8">
      <c r="A27" s="24">
        <v>18</v>
      </c>
      <c r="B27" s="28" t="s">
        <v>54</v>
      </c>
      <c r="C27" s="440">
        <v>212150000</v>
      </c>
      <c r="D27" s="440">
        <v>84289780.0380418</v>
      </c>
      <c r="E27" s="441">
        <f t="shared" si="2"/>
        <v>296439780.03804183</v>
      </c>
      <c r="F27" s="442">
        <v>0</v>
      </c>
      <c r="G27" s="443">
        <v>0</v>
      </c>
      <c r="H27" s="444">
        <f t="shared" si="1"/>
        <v>0</v>
      </c>
    </row>
    <row r="28" spans="1:8">
      <c r="A28" s="24">
        <v>19</v>
      </c>
      <c r="B28" s="28" t="s">
        <v>55</v>
      </c>
      <c r="C28" s="440">
        <v>9779604.0600000005</v>
      </c>
      <c r="D28" s="440">
        <v>2223476.0299999998</v>
      </c>
      <c r="E28" s="441">
        <f t="shared" si="2"/>
        <v>12003080.09</v>
      </c>
      <c r="F28" s="442">
        <v>7043956.2599999998</v>
      </c>
      <c r="G28" s="443">
        <v>1973323.3299999998</v>
      </c>
      <c r="H28" s="444">
        <f t="shared" si="1"/>
        <v>9017279.5899999999</v>
      </c>
    </row>
    <row r="29" spans="1:8">
      <c r="A29" s="24">
        <v>20</v>
      </c>
      <c r="B29" s="28" t="s">
        <v>56</v>
      </c>
      <c r="C29" s="440">
        <v>26441615.071399998</v>
      </c>
      <c r="D29" s="440">
        <v>40449460.907199994</v>
      </c>
      <c r="E29" s="441">
        <f t="shared" si="2"/>
        <v>66891075.978599995</v>
      </c>
      <c r="F29" s="442">
        <v>41115818.24000001</v>
      </c>
      <c r="G29" s="443">
        <v>46577486.685800001</v>
      </c>
      <c r="H29" s="444">
        <f t="shared" si="1"/>
        <v>87693304.925800011</v>
      </c>
    </row>
    <row r="30" spans="1:8">
      <c r="A30" s="24">
        <v>21</v>
      </c>
      <c r="B30" s="28" t="s">
        <v>57</v>
      </c>
      <c r="C30" s="440">
        <v>6437000</v>
      </c>
      <c r="D30" s="440">
        <v>110993032.58</v>
      </c>
      <c r="E30" s="441">
        <f t="shared" si="2"/>
        <v>117430032.58</v>
      </c>
      <c r="F30" s="442">
        <v>6437000</v>
      </c>
      <c r="G30" s="443">
        <v>106727042.95000002</v>
      </c>
      <c r="H30" s="444">
        <f t="shared" si="1"/>
        <v>113164042.95000002</v>
      </c>
    </row>
    <row r="31" spans="1:8">
      <c r="A31" s="24">
        <v>22</v>
      </c>
      <c r="B31" s="31" t="s">
        <v>58</v>
      </c>
      <c r="C31" s="441">
        <f>SUM(C22:C30)</f>
        <v>1627978226.4414043</v>
      </c>
      <c r="D31" s="441">
        <f>SUM(D22:D30)</f>
        <v>800446529.38524115</v>
      </c>
      <c r="E31" s="441">
        <f>C31+D31</f>
        <v>2428424755.8266454</v>
      </c>
      <c r="F31" s="441">
        <f>SUM(F22:F30)</f>
        <v>1314738486.840008</v>
      </c>
      <c r="G31" s="441">
        <f>SUM(G22:G30)</f>
        <v>770879675.19580066</v>
      </c>
      <c r="H31" s="444">
        <f t="shared" si="1"/>
        <v>2085618162.0358086</v>
      </c>
    </row>
    <row r="32" spans="1:8">
      <c r="A32" s="24"/>
      <c r="B32" s="25" t="s">
        <v>59</v>
      </c>
      <c r="C32" s="445"/>
      <c r="D32" s="445"/>
      <c r="E32" s="440"/>
      <c r="F32" s="446"/>
      <c r="G32" s="447"/>
      <c r="H32" s="448"/>
    </row>
    <row r="33" spans="1:8">
      <c r="A33" s="24">
        <v>23</v>
      </c>
      <c r="B33" s="28" t="s">
        <v>60</v>
      </c>
      <c r="C33" s="440">
        <v>54628742.530000001</v>
      </c>
      <c r="D33" s="445">
        <v>0</v>
      </c>
      <c r="E33" s="441">
        <f t="shared" si="2"/>
        <v>54628742.530000001</v>
      </c>
      <c r="F33" s="442">
        <v>54628743</v>
      </c>
      <c r="G33" s="447">
        <v>0</v>
      </c>
      <c r="H33" s="444">
        <f t="shared" si="1"/>
        <v>54628743</v>
      </c>
    </row>
    <row r="34" spans="1:8">
      <c r="A34" s="24">
        <v>24</v>
      </c>
      <c r="B34" s="28" t="s">
        <v>61</v>
      </c>
      <c r="C34" s="440">
        <v>61390.64</v>
      </c>
      <c r="D34" s="445">
        <v>0</v>
      </c>
      <c r="E34" s="441">
        <f t="shared" si="2"/>
        <v>61390.64</v>
      </c>
      <c r="F34" s="442">
        <v>61391</v>
      </c>
      <c r="G34" s="447">
        <v>0</v>
      </c>
      <c r="H34" s="444">
        <f t="shared" si="1"/>
        <v>61391</v>
      </c>
    </row>
    <row r="35" spans="1:8">
      <c r="A35" s="24">
        <v>25</v>
      </c>
      <c r="B35" s="30" t="s">
        <v>62</v>
      </c>
      <c r="C35" s="440">
        <v>-10154020.07</v>
      </c>
      <c r="D35" s="445">
        <v>0</v>
      </c>
      <c r="E35" s="441">
        <f t="shared" si="2"/>
        <v>-10154020.07</v>
      </c>
      <c r="F35" s="442">
        <v>-10154020</v>
      </c>
      <c r="G35" s="447">
        <v>0</v>
      </c>
      <c r="H35" s="444">
        <f t="shared" si="1"/>
        <v>-10154020</v>
      </c>
    </row>
    <row r="36" spans="1:8">
      <c r="A36" s="24">
        <v>26</v>
      </c>
      <c r="B36" s="28" t="s">
        <v>63</v>
      </c>
      <c r="C36" s="440">
        <v>39651986.239999995</v>
      </c>
      <c r="D36" s="445">
        <v>0</v>
      </c>
      <c r="E36" s="441">
        <f t="shared" si="2"/>
        <v>39651986.239999995</v>
      </c>
      <c r="F36" s="442">
        <v>39651986</v>
      </c>
      <c r="G36" s="447">
        <v>0</v>
      </c>
      <c r="H36" s="444">
        <f t="shared" si="1"/>
        <v>39651986</v>
      </c>
    </row>
    <row r="37" spans="1:8">
      <c r="A37" s="24">
        <v>27</v>
      </c>
      <c r="B37" s="28" t="s">
        <v>64</v>
      </c>
      <c r="C37" s="440">
        <v>1694027.75</v>
      </c>
      <c r="D37" s="445">
        <v>0</v>
      </c>
      <c r="E37" s="441">
        <f t="shared" si="2"/>
        <v>1694027.75</v>
      </c>
      <c r="F37" s="442">
        <v>1694028</v>
      </c>
      <c r="G37" s="447">
        <v>0</v>
      </c>
      <c r="H37" s="444">
        <f t="shared" si="1"/>
        <v>1694028</v>
      </c>
    </row>
    <row r="38" spans="1:8">
      <c r="A38" s="24">
        <v>28</v>
      </c>
      <c r="B38" s="28" t="s">
        <v>65</v>
      </c>
      <c r="C38" s="440">
        <v>185003719.13999999</v>
      </c>
      <c r="D38" s="445">
        <v>0</v>
      </c>
      <c r="E38" s="441">
        <f t="shared" si="2"/>
        <v>185003719.13999999</v>
      </c>
      <c r="F38" s="442">
        <v>170859814.26999998</v>
      </c>
      <c r="G38" s="447">
        <v>0</v>
      </c>
      <c r="H38" s="444">
        <f t="shared" si="1"/>
        <v>170859814.26999998</v>
      </c>
    </row>
    <row r="39" spans="1:8">
      <c r="A39" s="24">
        <v>29</v>
      </c>
      <c r="B39" s="28" t="s">
        <v>66</v>
      </c>
      <c r="C39" s="440">
        <v>29073948.760000002</v>
      </c>
      <c r="D39" s="445">
        <v>0</v>
      </c>
      <c r="E39" s="441">
        <f t="shared" si="2"/>
        <v>29073948.760000002</v>
      </c>
      <c r="F39" s="442">
        <v>29417995</v>
      </c>
      <c r="G39" s="447">
        <v>0</v>
      </c>
      <c r="H39" s="444">
        <f t="shared" si="1"/>
        <v>29417995</v>
      </c>
    </row>
    <row r="40" spans="1:8">
      <c r="A40" s="24">
        <v>30</v>
      </c>
      <c r="B40" s="246" t="s">
        <v>266</v>
      </c>
      <c r="C40" s="440">
        <v>299959794.99000001</v>
      </c>
      <c r="D40" s="445">
        <v>0</v>
      </c>
      <c r="E40" s="441">
        <f t="shared" si="2"/>
        <v>299959794.99000001</v>
      </c>
      <c r="F40" s="442">
        <v>286159937.26999998</v>
      </c>
      <c r="G40" s="447">
        <v>0</v>
      </c>
      <c r="H40" s="444">
        <f t="shared" si="1"/>
        <v>286159937.26999998</v>
      </c>
    </row>
    <row r="41" spans="1:8" ht="16.5" thickBot="1">
      <c r="A41" s="32">
        <v>31</v>
      </c>
      <c r="B41" s="33" t="s">
        <v>67</v>
      </c>
      <c r="C41" s="449">
        <f>C31+C40</f>
        <v>1927938021.4314044</v>
      </c>
      <c r="D41" s="449">
        <f>D31+D40</f>
        <v>800446529.38524115</v>
      </c>
      <c r="E41" s="449">
        <f>C41+D41</f>
        <v>2728384550.8166456</v>
      </c>
      <c r="F41" s="449">
        <f>F31+F40</f>
        <v>1600898424.110008</v>
      </c>
      <c r="G41" s="449">
        <f>G31+G40</f>
        <v>770879675.19580066</v>
      </c>
      <c r="H41" s="450">
        <f>F41+G41</f>
        <v>2371778099.3058085</v>
      </c>
    </row>
    <row r="43" spans="1:8">
      <c r="B43" s="34"/>
    </row>
    <row r="44" spans="1:8">
      <c r="C44" s="182"/>
      <c r="D44" s="182"/>
      <c r="E44" s="182"/>
      <c r="F44" s="182"/>
      <c r="G44" s="182"/>
      <c r="H44" s="182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pane xSplit="1" ySplit="6" topLeftCell="B7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3.5"/>
  <cols>
    <col min="1" max="1" width="9.5703125" style="4" bestFit="1" customWidth="1"/>
    <col min="2" max="2" width="59.42578125" style="4" customWidth="1"/>
    <col min="3" max="8" width="14.28515625" style="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4" t="str">
        <f>'Info '!C2</f>
        <v>JSC "Liberty Bank"</v>
      </c>
      <c r="C1" s="3"/>
    </row>
    <row r="2" spans="1:8">
      <c r="A2" s="2" t="s">
        <v>31</v>
      </c>
      <c r="B2" s="375">
        <f>'1. key ratios '!B2</f>
        <v>44286</v>
      </c>
      <c r="C2" s="361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4.25" thickBot="1">
      <c r="A4" s="36" t="s">
        <v>195</v>
      </c>
      <c r="B4" s="201" t="s">
        <v>22</v>
      </c>
      <c r="C4" s="17"/>
      <c r="D4" s="19"/>
      <c r="E4" s="19"/>
      <c r="F4" s="20"/>
      <c r="G4" s="20"/>
      <c r="H4" s="37" t="s">
        <v>73</v>
      </c>
    </row>
    <row r="5" spans="1:8">
      <c r="A5" s="38" t="s">
        <v>6</v>
      </c>
      <c r="B5" s="39"/>
      <c r="C5" s="563" t="s">
        <v>68</v>
      </c>
      <c r="D5" s="564"/>
      <c r="E5" s="565"/>
      <c r="F5" s="563" t="s">
        <v>72</v>
      </c>
      <c r="G5" s="564"/>
      <c r="H5" s="566"/>
    </row>
    <row r="6" spans="1:8">
      <c r="A6" s="40" t="s">
        <v>6</v>
      </c>
      <c r="B6" s="378"/>
      <c r="C6" s="379" t="s">
        <v>69</v>
      </c>
      <c r="D6" s="379" t="s">
        <v>70</v>
      </c>
      <c r="E6" s="379" t="s">
        <v>71</v>
      </c>
      <c r="F6" s="379" t="s">
        <v>69</v>
      </c>
      <c r="G6" s="379" t="s">
        <v>70</v>
      </c>
      <c r="H6" s="380" t="s">
        <v>71</v>
      </c>
    </row>
    <row r="7" spans="1:8">
      <c r="A7" s="41"/>
      <c r="B7" s="381" t="s">
        <v>194</v>
      </c>
      <c r="C7" s="382"/>
      <c r="D7" s="382"/>
      <c r="E7" s="382"/>
      <c r="F7" s="382"/>
      <c r="G7" s="382"/>
      <c r="H7" s="383"/>
    </row>
    <row r="8" spans="1:8">
      <c r="A8" s="41">
        <v>1</v>
      </c>
      <c r="B8" s="384" t="s">
        <v>193</v>
      </c>
      <c r="C8" s="447">
        <v>1138606.8400000001</v>
      </c>
      <c r="D8" s="447">
        <v>-75465.630000000034</v>
      </c>
      <c r="E8" s="441">
        <f>C8+D8</f>
        <v>1063141.21</v>
      </c>
      <c r="F8" s="447">
        <v>1632541</v>
      </c>
      <c r="G8" s="447">
        <v>1251244</v>
      </c>
      <c r="H8" s="451">
        <f>F8+G8</f>
        <v>2883785</v>
      </c>
    </row>
    <row r="9" spans="1:8">
      <c r="A9" s="41">
        <v>2</v>
      </c>
      <c r="B9" s="384" t="s">
        <v>192</v>
      </c>
      <c r="C9" s="452">
        <f>SUM(C10:C18)</f>
        <v>66959397.009999998</v>
      </c>
      <c r="D9" s="452">
        <f>SUM(D10:D18)</f>
        <v>6662997.120000001</v>
      </c>
      <c r="E9" s="441">
        <f t="shared" ref="E9:E67" si="0">C9+D9</f>
        <v>73622394.129999995</v>
      </c>
      <c r="F9" s="452">
        <f>SUM(F10:F18)</f>
        <v>53559387.759999998</v>
      </c>
      <c r="G9" s="452">
        <f>SUM(G10:G18)</f>
        <v>5174063.51</v>
      </c>
      <c r="H9" s="451">
        <f t="shared" ref="H9:H67" si="1">F9+G9</f>
        <v>58733451.269999996</v>
      </c>
    </row>
    <row r="10" spans="1:8">
      <c r="A10" s="41">
        <v>2.1</v>
      </c>
      <c r="B10" s="385" t="s">
        <v>191</v>
      </c>
      <c r="C10" s="447">
        <v>0</v>
      </c>
      <c r="D10" s="447">
        <v>0</v>
      </c>
      <c r="E10" s="441">
        <f t="shared" si="0"/>
        <v>0</v>
      </c>
      <c r="F10" s="447">
        <v>0</v>
      </c>
      <c r="G10" s="447">
        <v>0</v>
      </c>
      <c r="H10" s="451">
        <f t="shared" si="1"/>
        <v>0</v>
      </c>
    </row>
    <row r="11" spans="1:8">
      <c r="A11" s="41">
        <v>2.2000000000000002</v>
      </c>
      <c r="B11" s="385" t="s">
        <v>190</v>
      </c>
      <c r="C11" s="447">
        <v>4260636.3999999994</v>
      </c>
      <c r="D11" s="447">
        <v>2873368.1070000008</v>
      </c>
      <c r="E11" s="441">
        <f t="shared" si="0"/>
        <v>7134004.5070000002</v>
      </c>
      <c r="F11" s="447">
        <v>3333724.199553452</v>
      </c>
      <c r="G11" s="447">
        <v>2429043.6235367078</v>
      </c>
      <c r="H11" s="451">
        <f t="shared" si="1"/>
        <v>5762767.8230901603</v>
      </c>
    </row>
    <row r="12" spans="1:8">
      <c r="A12" s="41">
        <v>2.2999999999999998</v>
      </c>
      <c r="B12" s="385" t="s">
        <v>189</v>
      </c>
      <c r="C12" s="447">
        <v>627186.33000000007</v>
      </c>
      <c r="D12" s="447">
        <v>147237.39800000002</v>
      </c>
      <c r="E12" s="441">
        <f t="shared" si="0"/>
        <v>774423.72800000012</v>
      </c>
      <c r="F12" s="447">
        <v>309861.87772749987</v>
      </c>
      <c r="G12" s="447">
        <v>0</v>
      </c>
      <c r="H12" s="451">
        <f t="shared" si="1"/>
        <v>309861.87772749987</v>
      </c>
    </row>
    <row r="13" spans="1:8">
      <c r="A13" s="41">
        <v>2.4</v>
      </c>
      <c r="B13" s="385" t="s">
        <v>188</v>
      </c>
      <c r="C13" s="447">
        <v>263750.61</v>
      </c>
      <c r="D13" s="447">
        <v>16845.135000000002</v>
      </c>
      <c r="E13" s="441">
        <f t="shared" si="0"/>
        <v>280595.745</v>
      </c>
      <c r="F13" s="447">
        <v>55748.513270918571</v>
      </c>
      <c r="G13" s="447">
        <v>13355.62554746479</v>
      </c>
      <c r="H13" s="451">
        <f t="shared" si="1"/>
        <v>69104.138818383362</v>
      </c>
    </row>
    <row r="14" spans="1:8">
      <c r="A14" s="41">
        <v>2.5</v>
      </c>
      <c r="B14" s="385" t="s">
        <v>187</v>
      </c>
      <c r="C14" s="447">
        <v>5305.0700000000006</v>
      </c>
      <c r="D14" s="447">
        <v>872027.80599999987</v>
      </c>
      <c r="E14" s="441">
        <f t="shared" si="0"/>
        <v>877332.87599999981</v>
      </c>
      <c r="F14" s="447">
        <v>1609.5086180305893</v>
      </c>
      <c r="G14" s="447">
        <v>349044.50295492331</v>
      </c>
      <c r="H14" s="451">
        <f t="shared" si="1"/>
        <v>350654.0115729539</v>
      </c>
    </row>
    <row r="15" spans="1:8">
      <c r="A15" s="41">
        <v>2.6</v>
      </c>
      <c r="B15" s="385" t="s">
        <v>186</v>
      </c>
      <c r="C15" s="447">
        <v>790.43000000000006</v>
      </c>
      <c r="D15" s="447">
        <v>2396.3180000000002</v>
      </c>
      <c r="E15" s="441">
        <f t="shared" si="0"/>
        <v>3186.7480000000005</v>
      </c>
      <c r="F15" s="447">
        <v>54963.302166457244</v>
      </c>
      <c r="G15" s="447">
        <v>0</v>
      </c>
      <c r="H15" s="451">
        <f t="shared" si="1"/>
        <v>54963.302166457244</v>
      </c>
    </row>
    <row r="16" spans="1:8">
      <c r="A16" s="41">
        <v>2.7</v>
      </c>
      <c r="B16" s="385" t="s">
        <v>185</v>
      </c>
      <c r="C16" s="447">
        <v>19193.93</v>
      </c>
      <c r="D16" s="447">
        <v>27218.498</v>
      </c>
      <c r="E16" s="441">
        <f t="shared" si="0"/>
        <v>46412.428</v>
      </c>
      <c r="F16" s="447">
        <v>1870.5736747827818</v>
      </c>
      <c r="G16" s="447">
        <v>2685.3480298345148</v>
      </c>
      <c r="H16" s="451">
        <f t="shared" si="1"/>
        <v>4555.9217046172962</v>
      </c>
    </row>
    <row r="17" spans="1:8">
      <c r="A17" s="41">
        <v>2.8</v>
      </c>
      <c r="B17" s="385" t="s">
        <v>184</v>
      </c>
      <c r="C17" s="447">
        <v>60912385.669999994</v>
      </c>
      <c r="D17" s="447">
        <v>1894177.55</v>
      </c>
      <c r="E17" s="441">
        <f t="shared" si="0"/>
        <v>62806563.219999991</v>
      </c>
      <c r="F17" s="447">
        <v>49619681</v>
      </c>
      <c r="G17" s="447">
        <v>1511690</v>
      </c>
      <c r="H17" s="451">
        <f t="shared" si="1"/>
        <v>51131371</v>
      </c>
    </row>
    <row r="18" spans="1:8">
      <c r="A18" s="41">
        <v>2.9</v>
      </c>
      <c r="B18" s="385" t="s">
        <v>183</v>
      </c>
      <c r="C18" s="447">
        <v>870148.57000000007</v>
      </c>
      <c r="D18" s="447">
        <v>829726.30799999996</v>
      </c>
      <c r="E18" s="441">
        <f t="shared" si="0"/>
        <v>1699874.878</v>
      </c>
      <c r="F18" s="447">
        <v>181928.78498885894</v>
      </c>
      <c r="G18" s="447">
        <v>868244.40993106947</v>
      </c>
      <c r="H18" s="451">
        <f t="shared" si="1"/>
        <v>1050173.1949199284</v>
      </c>
    </row>
    <row r="19" spans="1:8">
      <c r="A19" s="41">
        <v>3</v>
      </c>
      <c r="B19" s="384" t="s">
        <v>182</v>
      </c>
      <c r="C19" s="447">
        <v>1664897.2800000003</v>
      </c>
      <c r="D19" s="447">
        <v>234564.45</v>
      </c>
      <c r="E19" s="441">
        <f t="shared" si="0"/>
        <v>1899461.7300000002</v>
      </c>
      <c r="F19" s="447">
        <v>1601684</v>
      </c>
      <c r="G19" s="447">
        <v>157722</v>
      </c>
      <c r="H19" s="451">
        <f t="shared" si="1"/>
        <v>1759406</v>
      </c>
    </row>
    <row r="20" spans="1:8">
      <c r="A20" s="41">
        <v>4</v>
      </c>
      <c r="B20" s="384" t="s">
        <v>181</v>
      </c>
      <c r="C20" s="447">
        <v>5882441.0999999996</v>
      </c>
      <c r="D20" s="447">
        <v>0</v>
      </c>
      <c r="E20" s="441">
        <f t="shared" si="0"/>
        <v>5882441.0999999996</v>
      </c>
      <c r="F20" s="447">
        <v>2751020</v>
      </c>
      <c r="G20" s="447">
        <v>0</v>
      </c>
      <c r="H20" s="451">
        <f t="shared" si="1"/>
        <v>2751020</v>
      </c>
    </row>
    <row r="21" spans="1:8">
      <c r="A21" s="41">
        <v>5</v>
      </c>
      <c r="B21" s="384" t="s">
        <v>180</v>
      </c>
      <c r="C21" s="447">
        <v>493789.56</v>
      </c>
      <c r="D21" s="447">
        <v>5202.8599999999997</v>
      </c>
      <c r="E21" s="441">
        <f t="shared" si="0"/>
        <v>498992.42</v>
      </c>
      <c r="F21" s="447">
        <v>33360</v>
      </c>
      <c r="G21" s="447">
        <v>17294</v>
      </c>
      <c r="H21" s="451">
        <f>F21+G21</f>
        <v>50654</v>
      </c>
    </row>
    <row r="22" spans="1:8">
      <c r="A22" s="41">
        <v>6</v>
      </c>
      <c r="B22" s="386" t="s">
        <v>179</v>
      </c>
      <c r="C22" s="452">
        <f>C8+C9+C19+C20+C21</f>
        <v>76139131.789999992</v>
      </c>
      <c r="D22" s="452">
        <f>D8+D9+D19+D20+D21</f>
        <v>6827298.8000000017</v>
      </c>
      <c r="E22" s="441">
        <f>C22+D22</f>
        <v>82966430.589999989</v>
      </c>
      <c r="F22" s="452">
        <f>F8+F9+F19+F20+F21</f>
        <v>59577992.759999998</v>
      </c>
      <c r="G22" s="452">
        <f>G8+G9+G19+G20+G21</f>
        <v>6600323.5099999998</v>
      </c>
      <c r="H22" s="451">
        <f>F22+G22</f>
        <v>66178316.269999996</v>
      </c>
    </row>
    <row r="23" spans="1:8">
      <c r="A23" s="41"/>
      <c r="B23" s="381" t="s">
        <v>178</v>
      </c>
      <c r="C23" s="447"/>
      <c r="D23" s="447"/>
      <c r="E23" s="440"/>
      <c r="F23" s="447"/>
      <c r="G23" s="447"/>
      <c r="H23" s="453"/>
    </row>
    <row r="24" spans="1:8">
      <c r="A24" s="41">
        <v>7</v>
      </c>
      <c r="B24" s="384" t="s">
        <v>177</v>
      </c>
      <c r="C24" s="447">
        <v>9634566.9100000001</v>
      </c>
      <c r="D24" s="447">
        <v>611682.9</v>
      </c>
      <c r="E24" s="441">
        <f t="shared" si="0"/>
        <v>10246249.810000001</v>
      </c>
      <c r="F24" s="447">
        <v>9066562</v>
      </c>
      <c r="G24" s="447">
        <v>1178002</v>
      </c>
      <c r="H24" s="451">
        <f t="shared" si="1"/>
        <v>10244564</v>
      </c>
    </row>
    <row r="25" spans="1:8">
      <c r="A25" s="41">
        <v>8</v>
      </c>
      <c r="B25" s="384" t="s">
        <v>176</v>
      </c>
      <c r="C25" s="447">
        <v>15455086.500000002</v>
      </c>
      <c r="D25" s="447">
        <v>1749358.33</v>
      </c>
      <c r="E25" s="441">
        <f t="shared" si="0"/>
        <v>17204444.830000002</v>
      </c>
      <c r="F25" s="447">
        <v>12442111</v>
      </c>
      <c r="G25" s="447">
        <v>2387044</v>
      </c>
      <c r="H25" s="451">
        <f t="shared" si="1"/>
        <v>14829155</v>
      </c>
    </row>
    <row r="26" spans="1:8">
      <c r="A26" s="41">
        <v>9</v>
      </c>
      <c r="B26" s="384" t="s">
        <v>175</v>
      </c>
      <c r="C26" s="447">
        <v>34805.089999999997</v>
      </c>
      <c r="D26" s="447">
        <v>2012.2800000000002</v>
      </c>
      <c r="E26" s="441">
        <f t="shared" si="0"/>
        <v>36817.369999999995</v>
      </c>
      <c r="F26" s="447">
        <v>125647</v>
      </c>
      <c r="G26" s="447">
        <v>22625</v>
      </c>
      <c r="H26" s="451">
        <f t="shared" si="1"/>
        <v>148272</v>
      </c>
    </row>
    <row r="27" spans="1:8">
      <c r="A27" s="41">
        <v>10</v>
      </c>
      <c r="B27" s="384" t="s">
        <v>174</v>
      </c>
      <c r="C27" s="447">
        <v>351890.1</v>
      </c>
      <c r="D27" s="447">
        <v>2260344.94</v>
      </c>
      <c r="E27" s="441">
        <f t="shared" si="0"/>
        <v>2612235.04</v>
      </c>
      <c r="F27" s="447">
        <v>266261</v>
      </c>
      <c r="G27" s="447">
        <v>1992165</v>
      </c>
      <c r="H27" s="451">
        <f t="shared" si="1"/>
        <v>2258426</v>
      </c>
    </row>
    <row r="28" spans="1:8">
      <c r="A28" s="41">
        <v>11</v>
      </c>
      <c r="B28" s="384" t="s">
        <v>173</v>
      </c>
      <c r="C28" s="447">
        <v>3281107.44</v>
      </c>
      <c r="D28" s="447">
        <v>515830.85</v>
      </c>
      <c r="E28" s="441">
        <f t="shared" si="0"/>
        <v>3796938.29</v>
      </c>
      <c r="F28" s="447">
        <v>448442</v>
      </c>
      <c r="G28" s="447">
        <v>0</v>
      </c>
      <c r="H28" s="451">
        <f t="shared" si="1"/>
        <v>448442</v>
      </c>
    </row>
    <row r="29" spans="1:8">
      <c r="A29" s="41">
        <v>12</v>
      </c>
      <c r="B29" s="384" t="s">
        <v>172</v>
      </c>
      <c r="C29" s="447">
        <v>54967.17</v>
      </c>
      <c r="D29" s="447">
        <v>505106.19</v>
      </c>
      <c r="E29" s="441">
        <f t="shared" si="0"/>
        <v>560073.36</v>
      </c>
      <c r="F29" s="447">
        <v>98890</v>
      </c>
      <c r="G29" s="447">
        <v>479324</v>
      </c>
      <c r="H29" s="451">
        <f t="shared" si="1"/>
        <v>578214</v>
      </c>
    </row>
    <row r="30" spans="1:8">
      <c r="A30" s="41">
        <v>13</v>
      </c>
      <c r="B30" s="387" t="s">
        <v>171</v>
      </c>
      <c r="C30" s="452">
        <f>SUM(C24:C29)</f>
        <v>28812423.210000008</v>
      </c>
      <c r="D30" s="452">
        <f>SUM(D24:D29)</f>
        <v>5644335.4899999993</v>
      </c>
      <c r="E30" s="441">
        <f t="shared" si="0"/>
        <v>34456758.70000001</v>
      </c>
      <c r="F30" s="452">
        <f>SUM(F24:F29)</f>
        <v>22447913</v>
      </c>
      <c r="G30" s="452">
        <f>SUM(G24:G29)</f>
        <v>6059160</v>
      </c>
      <c r="H30" s="451">
        <f t="shared" si="1"/>
        <v>28507073</v>
      </c>
    </row>
    <row r="31" spans="1:8">
      <c r="A31" s="41">
        <v>14</v>
      </c>
      <c r="B31" s="387" t="s">
        <v>170</v>
      </c>
      <c r="C31" s="452">
        <f>C22-C30</f>
        <v>47326708.579999983</v>
      </c>
      <c r="D31" s="452">
        <f>D22-D30</f>
        <v>1182963.3100000024</v>
      </c>
      <c r="E31" s="441">
        <f t="shared" si="0"/>
        <v>48509671.889999986</v>
      </c>
      <c r="F31" s="452">
        <f>F22-F30</f>
        <v>37130079.759999998</v>
      </c>
      <c r="G31" s="452">
        <f>G22-G30</f>
        <v>541163.50999999978</v>
      </c>
      <c r="H31" s="451">
        <f t="shared" si="1"/>
        <v>37671243.269999996</v>
      </c>
    </row>
    <row r="32" spans="1:8">
      <c r="A32" s="41"/>
      <c r="B32" s="388"/>
      <c r="C32" s="454"/>
      <c r="D32" s="454"/>
      <c r="E32" s="454"/>
      <c r="F32" s="454"/>
      <c r="G32" s="454"/>
      <c r="H32" s="455"/>
    </row>
    <row r="33" spans="1:8">
      <c r="A33" s="41"/>
      <c r="B33" s="388" t="s">
        <v>169</v>
      </c>
      <c r="C33" s="447"/>
      <c r="D33" s="447"/>
      <c r="E33" s="440"/>
      <c r="F33" s="447"/>
      <c r="G33" s="447"/>
      <c r="H33" s="453"/>
    </row>
    <row r="34" spans="1:8">
      <c r="A34" s="41">
        <v>15</v>
      </c>
      <c r="B34" s="389" t="s">
        <v>168</v>
      </c>
      <c r="C34" s="456">
        <f>C35-C36</f>
        <v>5716785.0500000007</v>
      </c>
      <c r="D34" s="456">
        <f>D35-D36</f>
        <v>-909953.35999999964</v>
      </c>
      <c r="E34" s="441">
        <f t="shared" si="0"/>
        <v>4806831.6900000013</v>
      </c>
      <c r="F34" s="456">
        <f>F35-F36</f>
        <v>5158357</v>
      </c>
      <c r="G34" s="456">
        <f>G35-G36</f>
        <v>-1242462</v>
      </c>
      <c r="H34" s="451">
        <f t="shared" si="1"/>
        <v>3915895</v>
      </c>
    </row>
    <row r="35" spans="1:8">
      <c r="A35" s="41">
        <v>15.1</v>
      </c>
      <c r="B35" s="385" t="s">
        <v>167</v>
      </c>
      <c r="C35" s="447">
        <v>6649761.0300000003</v>
      </c>
      <c r="D35" s="447">
        <v>1344089.6300000001</v>
      </c>
      <c r="E35" s="441">
        <f t="shared" si="0"/>
        <v>7993850.6600000001</v>
      </c>
      <c r="F35" s="447">
        <v>6239575</v>
      </c>
      <c r="G35" s="447">
        <v>1187917</v>
      </c>
      <c r="H35" s="451">
        <f t="shared" si="1"/>
        <v>7427492</v>
      </c>
    </row>
    <row r="36" spans="1:8">
      <c r="A36" s="41">
        <v>15.2</v>
      </c>
      <c r="B36" s="385" t="s">
        <v>166</v>
      </c>
      <c r="C36" s="447">
        <v>932975.98</v>
      </c>
      <c r="D36" s="447">
        <v>2254042.9899999998</v>
      </c>
      <c r="E36" s="441">
        <f t="shared" si="0"/>
        <v>3187018.9699999997</v>
      </c>
      <c r="F36" s="447">
        <v>1081218</v>
      </c>
      <c r="G36" s="447">
        <v>2430379</v>
      </c>
      <c r="H36" s="451">
        <f t="shared" si="1"/>
        <v>3511597</v>
      </c>
    </row>
    <row r="37" spans="1:8">
      <c r="A37" s="41">
        <v>16</v>
      </c>
      <c r="B37" s="384" t="s">
        <v>165</v>
      </c>
      <c r="C37" s="447">
        <v>0</v>
      </c>
      <c r="D37" s="447">
        <v>0</v>
      </c>
      <c r="E37" s="441">
        <f t="shared" si="0"/>
        <v>0</v>
      </c>
      <c r="F37" s="447">
        <v>0</v>
      </c>
      <c r="G37" s="447">
        <v>0</v>
      </c>
      <c r="H37" s="451">
        <f t="shared" si="1"/>
        <v>0</v>
      </c>
    </row>
    <row r="38" spans="1:8">
      <c r="A38" s="41">
        <v>17</v>
      </c>
      <c r="B38" s="384" t="s">
        <v>164</v>
      </c>
      <c r="C38" s="447">
        <v>0</v>
      </c>
      <c r="D38" s="447">
        <v>0</v>
      </c>
      <c r="E38" s="441">
        <f t="shared" si="0"/>
        <v>0</v>
      </c>
      <c r="F38" s="447">
        <v>0</v>
      </c>
      <c r="G38" s="447">
        <v>0</v>
      </c>
      <c r="H38" s="451">
        <f t="shared" si="1"/>
        <v>0</v>
      </c>
    </row>
    <row r="39" spans="1:8">
      <c r="A39" s="41">
        <v>18</v>
      </c>
      <c r="B39" s="384" t="s">
        <v>163</v>
      </c>
      <c r="C39" s="447">
        <v>15378</v>
      </c>
      <c r="D39" s="447">
        <v>10553.27</v>
      </c>
      <c r="E39" s="441">
        <f t="shared" si="0"/>
        <v>25931.27</v>
      </c>
      <c r="F39" s="447">
        <v>15589</v>
      </c>
      <c r="G39" s="447">
        <v>13206</v>
      </c>
      <c r="H39" s="451">
        <f t="shared" si="1"/>
        <v>28795</v>
      </c>
    </row>
    <row r="40" spans="1:8">
      <c r="A40" s="41">
        <v>19</v>
      </c>
      <c r="B40" s="384" t="s">
        <v>162</v>
      </c>
      <c r="C40" s="447">
        <v>568749.45000000019</v>
      </c>
      <c r="D40" s="447">
        <v>0</v>
      </c>
      <c r="E40" s="441">
        <f t="shared" si="0"/>
        <v>568749.45000000019</v>
      </c>
      <c r="F40" s="447">
        <v>1752293</v>
      </c>
      <c r="G40" s="447">
        <v>0</v>
      </c>
      <c r="H40" s="451">
        <f t="shared" si="1"/>
        <v>1752293</v>
      </c>
    </row>
    <row r="41" spans="1:8">
      <c r="A41" s="41">
        <v>20</v>
      </c>
      <c r="B41" s="384" t="s">
        <v>161</v>
      </c>
      <c r="C41" s="447">
        <v>-796395.06</v>
      </c>
      <c r="D41" s="447">
        <v>0</v>
      </c>
      <c r="E41" s="441">
        <f t="shared" si="0"/>
        <v>-796395.06</v>
      </c>
      <c r="F41" s="447">
        <v>2712646</v>
      </c>
      <c r="G41" s="447">
        <v>0</v>
      </c>
      <c r="H41" s="451">
        <f t="shared" si="1"/>
        <v>2712646</v>
      </c>
    </row>
    <row r="42" spans="1:8">
      <c r="A42" s="41">
        <v>21</v>
      </c>
      <c r="B42" s="384" t="s">
        <v>160</v>
      </c>
      <c r="C42" s="447">
        <v>-98834.890000000014</v>
      </c>
      <c r="D42" s="447">
        <v>0</v>
      </c>
      <c r="E42" s="441">
        <f t="shared" si="0"/>
        <v>-98834.890000000014</v>
      </c>
      <c r="F42" s="447">
        <v>104982</v>
      </c>
      <c r="G42" s="447">
        <v>0</v>
      </c>
      <c r="H42" s="451">
        <f t="shared" si="1"/>
        <v>104982</v>
      </c>
    </row>
    <row r="43" spans="1:8">
      <c r="A43" s="41">
        <v>22</v>
      </c>
      <c r="B43" s="384" t="s">
        <v>159</v>
      </c>
      <c r="C43" s="447">
        <v>2537.4499999999998</v>
      </c>
      <c r="D43" s="447">
        <v>28614.97</v>
      </c>
      <c r="E43" s="441">
        <f t="shared" si="0"/>
        <v>31152.420000000002</v>
      </c>
      <c r="F43" s="447">
        <v>35891</v>
      </c>
      <c r="G43" s="447">
        <v>930</v>
      </c>
      <c r="H43" s="451">
        <f t="shared" si="1"/>
        <v>36821</v>
      </c>
    </row>
    <row r="44" spans="1:8">
      <c r="A44" s="41">
        <v>23</v>
      </c>
      <c r="B44" s="384" t="s">
        <v>158</v>
      </c>
      <c r="C44" s="447">
        <v>1828820.55</v>
      </c>
      <c r="D44" s="447">
        <v>0</v>
      </c>
      <c r="E44" s="441">
        <f t="shared" si="0"/>
        <v>1828820.55</v>
      </c>
      <c r="F44" s="447">
        <v>177712</v>
      </c>
      <c r="G44" s="447">
        <v>84687</v>
      </c>
      <c r="H44" s="451">
        <f t="shared" si="1"/>
        <v>262399</v>
      </c>
    </row>
    <row r="45" spans="1:8">
      <c r="A45" s="41">
        <v>24</v>
      </c>
      <c r="B45" s="387" t="s">
        <v>273</v>
      </c>
      <c r="C45" s="452">
        <f>C34+C37+C38+C39+C40+C41+C42+C43+C44</f>
        <v>7237040.5500000017</v>
      </c>
      <c r="D45" s="452">
        <f>D34+D37+D38+D39+D40+D41+D42+D43+D44</f>
        <v>-870785.11999999965</v>
      </c>
      <c r="E45" s="441">
        <f t="shared" si="0"/>
        <v>6366255.4300000016</v>
      </c>
      <c r="F45" s="452">
        <f>F34+F37+F38+F39+F40+F41+F42+F43+F44</f>
        <v>9957470</v>
      </c>
      <c r="G45" s="452">
        <f>G34+G37+G38+G39+G40+G41+G42+G43+G44</f>
        <v>-1143639</v>
      </c>
      <c r="H45" s="451">
        <f t="shared" si="1"/>
        <v>8813831</v>
      </c>
    </row>
    <row r="46" spans="1:8">
      <c r="A46" s="41"/>
      <c r="B46" s="381" t="s">
        <v>157</v>
      </c>
      <c r="C46" s="447"/>
      <c r="D46" s="447"/>
      <c r="E46" s="447"/>
      <c r="F46" s="447"/>
      <c r="G46" s="447"/>
      <c r="H46" s="457"/>
    </row>
    <row r="47" spans="1:8">
      <c r="A47" s="41">
        <v>25</v>
      </c>
      <c r="B47" s="384" t="s">
        <v>156</v>
      </c>
      <c r="C47" s="447">
        <v>857561.95</v>
      </c>
      <c r="D47" s="447">
        <v>9375.0300000000007</v>
      </c>
      <c r="E47" s="441">
        <f t="shared" si="0"/>
        <v>866936.98</v>
      </c>
      <c r="F47" s="447">
        <v>744975</v>
      </c>
      <c r="G47" s="447">
        <v>398</v>
      </c>
      <c r="H47" s="451">
        <f t="shared" si="1"/>
        <v>745373</v>
      </c>
    </row>
    <row r="48" spans="1:8">
      <c r="A48" s="41">
        <v>26</v>
      </c>
      <c r="B48" s="384" t="s">
        <v>155</v>
      </c>
      <c r="C48" s="447">
        <v>1382762.4100000001</v>
      </c>
      <c r="D48" s="447">
        <v>171594.93</v>
      </c>
      <c r="E48" s="441">
        <f t="shared" si="0"/>
        <v>1554357.34</v>
      </c>
      <c r="F48" s="447">
        <v>2072604</v>
      </c>
      <c r="G48" s="447">
        <v>120146</v>
      </c>
      <c r="H48" s="451">
        <f t="shared" si="1"/>
        <v>2192750</v>
      </c>
    </row>
    <row r="49" spans="1:8">
      <c r="A49" s="41">
        <v>27</v>
      </c>
      <c r="B49" s="384" t="s">
        <v>154</v>
      </c>
      <c r="C49" s="447">
        <v>18489535.41</v>
      </c>
      <c r="D49" s="447">
        <v>0</v>
      </c>
      <c r="E49" s="441">
        <f t="shared" si="0"/>
        <v>18489535.41</v>
      </c>
      <c r="F49" s="447">
        <v>18416757</v>
      </c>
      <c r="G49" s="447">
        <v>0</v>
      </c>
      <c r="H49" s="451">
        <f t="shared" si="1"/>
        <v>18416757</v>
      </c>
    </row>
    <row r="50" spans="1:8">
      <c r="A50" s="41">
        <v>28</v>
      </c>
      <c r="B50" s="384" t="s">
        <v>153</v>
      </c>
      <c r="C50" s="447">
        <v>352846.27</v>
      </c>
      <c r="D50" s="447">
        <v>0</v>
      </c>
      <c r="E50" s="441">
        <f t="shared" si="0"/>
        <v>352846.27</v>
      </c>
      <c r="F50" s="447">
        <v>426904</v>
      </c>
      <c r="G50" s="447">
        <v>0</v>
      </c>
      <c r="H50" s="451">
        <f t="shared" si="1"/>
        <v>426904</v>
      </c>
    </row>
    <row r="51" spans="1:8">
      <c r="A51" s="41">
        <v>29</v>
      </c>
      <c r="B51" s="384" t="s">
        <v>152</v>
      </c>
      <c r="C51" s="447">
        <v>8607370.9199999999</v>
      </c>
      <c r="D51" s="447">
        <v>0</v>
      </c>
      <c r="E51" s="441">
        <f t="shared" si="0"/>
        <v>8607370.9199999999</v>
      </c>
      <c r="F51" s="447">
        <v>7938543</v>
      </c>
      <c r="G51" s="447">
        <v>0</v>
      </c>
      <c r="H51" s="451">
        <f t="shared" si="1"/>
        <v>7938543</v>
      </c>
    </row>
    <row r="52" spans="1:8">
      <c r="A52" s="41">
        <v>30</v>
      </c>
      <c r="B52" s="384" t="s">
        <v>151</v>
      </c>
      <c r="C52" s="447">
        <v>7548657.6199999992</v>
      </c>
      <c r="D52" s="447">
        <v>186492.35</v>
      </c>
      <c r="E52" s="441">
        <f t="shared" si="0"/>
        <v>7735149.9699999988</v>
      </c>
      <c r="F52" s="447">
        <v>6562167</v>
      </c>
      <c r="G52" s="447">
        <v>18655</v>
      </c>
      <c r="H52" s="451">
        <f t="shared" si="1"/>
        <v>6580822</v>
      </c>
    </row>
    <row r="53" spans="1:8">
      <c r="A53" s="41">
        <v>31</v>
      </c>
      <c r="B53" s="387" t="s">
        <v>274</v>
      </c>
      <c r="C53" s="452">
        <f>C47+C48+C49+C50+C51+C52</f>
        <v>37238734.579999998</v>
      </c>
      <c r="D53" s="452">
        <f>D47+D48+D49+D50+D51+D52</f>
        <v>367462.31</v>
      </c>
      <c r="E53" s="441">
        <f t="shared" si="0"/>
        <v>37606196.890000001</v>
      </c>
      <c r="F53" s="452">
        <f>F47+F48+F49+F50+F51+F52</f>
        <v>36161950</v>
      </c>
      <c r="G53" s="452">
        <f>G47+G48+G49+G50+G51+G52</f>
        <v>139199</v>
      </c>
      <c r="H53" s="451">
        <f t="shared" si="1"/>
        <v>36301149</v>
      </c>
    </row>
    <row r="54" spans="1:8">
      <c r="A54" s="41">
        <v>32</v>
      </c>
      <c r="B54" s="387" t="s">
        <v>275</v>
      </c>
      <c r="C54" s="452">
        <f>C45-C53</f>
        <v>-30001694.029999997</v>
      </c>
      <c r="D54" s="452">
        <f>D45-D53</f>
        <v>-1238247.4299999997</v>
      </c>
      <c r="E54" s="441">
        <f t="shared" si="0"/>
        <v>-31239941.459999997</v>
      </c>
      <c r="F54" s="452">
        <f>F45-F53</f>
        <v>-26204480</v>
      </c>
      <c r="G54" s="452">
        <f>G45-G53</f>
        <v>-1282838</v>
      </c>
      <c r="H54" s="451">
        <f t="shared" si="1"/>
        <v>-27487318</v>
      </c>
    </row>
    <row r="55" spans="1:8">
      <c r="A55" s="41"/>
      <c r="B55" s="388"/>
      <c r="C55" s="454"/>
      <c r="D55" s="454"/>
      <c r="E55" s="454"/>
      <c r="F55" s="454"/>
      <c r="G55" s="454"/>
      <c r="H55" s="455"/>
    </row>
    <row r="56" spans="1:8">
      <c r="A56" s="41">
        <v>33</v>
      </c>
      <c r="B56" s="387" t="s">
        <v>150</v>
      </c>
      <c r="C56" s="452">
        <f>C31+C54</f>
        <v>17325014.549999986</v>
      </c>
      <c r="D56" s="452">
        <f>D31+D54</f>
        <v>-55284.119999997318</v>
      </c>
      <c r="E56" s="441">
        <f t="shared" si="0"/>
        <v>17269730.429999989</v>
      </c>
      <c r="F56" s="452">
        <f>F31+F54</f>
        <v>10925599.759999998</v>
      </c>
      <c r="G56" s="452">
        <f>G31+G54</f>
        <v>-741674.49000000022</v>
      </c>
      <c r="H56" s="451">
        <f t="shared" si="1"/>
        <v>10183925.269999998</v>
      </c>
    </row>
    <row r="57" spans="1:8">
      <c r="A57" s="41"/>
      <c r="B57" s="388"/>
      <c r="C57" s="454"/>
      <c r="D57" s="454"/>
      <c r="E57" s="454"/>
      <c r="F57" s="454"/>
      <c r="G57" s="454"/>
      <c r="H57" s="455"/>
    </row>
    <row r="58" spans="1:8">
      <c r="A58" s="41">
        <v>34</v>
      </c>
      <c r="B58" s="384" t="s">
        <v>149</v>
      </c>
      <c r="C58" s="447">
        <v>5558798.1200000001</v>
      </c>
      <c r="D58" s="447">
        <v>957356.96</v>
      </c>
      <c r="E58" s="441">
        <f t="shared" si="0"/>
        <v>6516155.0800000001</v>
      </c>
      <c r="F58" s="447">
        <v>28730369</v>
      </c>
      <c r="G58" s="447">
        <v>93231</v>
      </c>
      <c r="H58" s="451">
        <f t="shared" si="1"/>
        <v>28823600</v>
      </c>
    </row>
    <row r="59" spans="1:8" s="202" customFormat="1">
      <c r="A59" s="41">
        <v>35</v>
      </c>
      <c r="B59" s="384" t="s">
        <v>148</v>
      </c>
      <c r="C59" s="458">
        <v>0</v>
      </c>
      <c r="D59" s="458">
        <v>0</v>
      </c>
      <c r="E59" s="459">
        <f t="shared" si="0"/>
        <v>0</v>
      </c>
      <c r="F59" s="460">
        <v>0</v>
      </c>
      <c r="G59" s="460">
        <v>0</v>
      </c>
      <c r="H59" s="461">
        <f t="shared" si="1"/>
        <v>0</v>
      </c>
    </row>
    <row r="60" spans="1:8">
      <c r="A60" s="41">
        <v>36</v>
      </c>
      <c r="B60" s="384" t="s">
        <v>147</v>
      </c>
      <c r="C60" s="447">
        <v>120979.19</v>
      </c>
      <c r="D60" s="447">
        <v>3908.48</v>
      </c>
      <c r="E60" s="441">
        <f t="shared" si="0"/>
        <v>124887.67</v>
      </c>
      <c r="F60" s="447">
        <v>12628</v>
      </c>
      <c r="G60" s="447">
        <v>-3689</v>
      </c>
      <c r="H60" s="451">
        <f t="shared" si="1"/>
        <v>8939</v>
      </c>
    </row>
    <row r="61" spans="1:8">
      <c r="A61" s="41">
        <v>37</v>
      </c>
      <c r="B61" s="387" t="s">
        <v>146</v>
      </c>
      <c r="C61" s="452">
        <f>C58+C59+C60</f>
        <v>5679777.3100000005</v>
      </c>
      <c r="D61" s="452">
        <f>D58+D59+D60</f>
        <v>961265.44</v>
      </c>
      <c r="E61" s="441">
        <f t="shared" si="0"/>
        <v>6641042.75</v>
      </c>
      <c r="F61" s="452">
        <f>F58+F59+F60</f>
        <v>28742997</v>
      </c>
      <c r="G61" s="452">
        <f>G58+G59+G60</f>
        <v>89542</v>
      </c>
      <c r="H61" s="451">
        <f t="shared" si="1"/>
        <v>28832539</v>
      </c>
    </row>
    <row r="62" spans="1:8">
      <c r="A62" s="41"/>
      <c r="B62" s="390"/>
      <c r="C62" s="447"/>
      <c r="D62" s="447"/>
      <c r="E62" s="447"/>
      <c r="F62" s="447"/>
      <c r="G62" s="447"/>
      <c r="H62" s="457"/>
    </row>
    <row r="63" spans="1:8">
      <c r="A63" s="41">
        <v>38</v>
      </c>
      <c r="B63" s="391" t="s">
        <v>145</v>
      </c>
      <c r="C63" s="452">
        <f>C56-C61</f>
        <v>11645237.239999985</v>
      </c>
      <c r="D63" s="452">
        <f>D56-D61</f>
        <v>-1016549.5599999973</v>
      </c>
      <c r="E63" s="441">
        <f t="shared" si="0"/>
        <v>10628687.679999989</v>
      </c>
      <c r="F63" s="452">
        <f>F56-F61</f>
        <v>-17817397.240000002</v>
      </c>
      <c r="G63" s="452">
        <f>G56-G61</f>
        <v>-831216.49000000022</v>
      </c>
      <c r="H63" s="451">
        <f t="shared" si="1"/>
        <v>-18648613.730000004</v>
      </c>
    </row>
    <row r="64" spans="1:8">
      <c r="A64" s="40">
        <v>39</v>
      </c>
      <c r="B64" s="384" t="s">
        <v>144</v>
      </c>
      <c r="C64" s="462"/>
      <c r="D64" s="462"/>
      <c r="E64" s="441">
        <f t="shared" si="0"/>
        <v>0</v>
      </c>
      <c r="F64" s="462"/>
      <c r="G64" s="462"/>
      <c r="H64" s="451">
        <f t="shared" si="1"/>
        <v>0</v>
      </c>
    </row>
    <row r="65" spans="1:8">
      <c r="A65" s="41">
        <v>40</v>
      </c>
      <c r="B65" s="387" t="s">
        <v>143</v>
      </c>
      <c r="C65" s="452">
        <f>C63-C64</f>
        <v>11645237.239999985</v>
      </c>
      <c r="D65" s="452">
        <f>D63-D64</f>
        <v>-1016549.5599999973</v>
      </c>
      <c r="E65" s="441">
        <f t="shared" si="0"/>
        <v>10628687.679999989</v>
      </c>
      <c r="F65" s="452">
        <f>F63-F64</f>
        <v>-17817397.240000002</v>
      </c>
      <c r="G65" s="452">
        <f>G63-G64</f>
        <v>-831216.49000000022</v>
      </c>
      <c r="H65" s="451">
        <f t="shared" si="1"/>
        <v>-18648613.730000004</v>
      </c>
    </row>
    <row r="66" spans="1:8">
      <c r="A66" s="40">
        <v>41</v>
      </c>
      <c r="B66" s="384" t="s">
        <v>142</v>
      </c>
      <c r="C66" s="462"/>
      <c r="D66" s="462"/>
      <c r="E66" s="441">
        <f t="shared" si="0"/>
        <v>0</v>
      </c>
      <c r="F66" s="462"/>
      <c r="G66" s="462"/>
      <c r="H66" s="451">
        <f t="shared" si="1"/>
        <v>0</v>
      </c>
    </row>
    <row r="67" spans="1:8" ht="14.25" thickBot="1">
      <c r="A67" s="42">
        <v>42</v>
      </c>
      <c r="B67" s="43" t="s">
        <v>141</v>
      </c>
      <c r="C67" s="463">
        <f>C65+C66</f>
        <v>11645237.239999985</v>
      </c>
      <c r="D67" s="463">
        <f>D65+D66</f>
        <v>-1016549.5599999973</v>
      </c>
      <c r="E67" s="449">
        <f t="shared" si="0"/>
        <v>10628687.679999989</v>
      </c>
      <c r="F67" s="463">
        <f>F65+F66</f>
        <v>-17817397.240000002</v>
      </c>
      <c r="G67" s="463">
        <f>G65+G66</f>
        <v>-831216.49000000022</v>
      </c>
      <c r="H67" s="464">
        <f t="shared" si="1"/>
        <v>-18648613.730000004</v>
      </c>
    </row>
  </sheetData>
  <mergeCells count="2">
    <mergeCell ref="C5:E5"/>
    <mergeCell ref="F5:H5"/>
  </mergeCell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C21" sqref="C21"/>
    </sheetView>
  </sheetViews>
  <sheetFormatPr defaultColWidth="9.140625" defaultRowHeight="15.75"/>
  <cols>
    <col min="1" max="1" width="9.5703125" style="5" bestFit="1" customWidth="1"/>
    <col min="2" max="2" width="63.5703125" style="5" customWidth="1"/>
    <col min="3" max="8" width="16" style="5" customWidth="1"/>
    <col min="9" max="16384" width="9.140625" style="5"/>
  </cols>
  <sheetData>
    <row r="1" spans="1:8">
      <c r="A1" s="2" t="s">
        <v>30</v>
      </c>
      <c r="B1" s="3" t="str">
        <f>'Info '!C2</f>
        <v>JSC "Liberty Bank"</v>
      </c>
    </row>
    <row r="2" spans="1:8">
      <c r="A2" s="2" t="s">
        <v>31</v>
      </c>
      <c r="B2" s="374">
        <v>44286</v>
      </c>
    </row>
    <row r="3" spans="1:8">
      <c r="A3" s="4"/>
    </row>
    <row r="4" spans="1:8" ht="16.5" thickBot="1">
      <c r="A4" s="4" t="s">
        <v>74</v>
      </c>
      <c r="B4" s="4"/>
      <c r="C4" s="183"/>
      <c r="D4" s="183"/>
      <c r="E4" s="183"/>
      <c r="F4" s="184"/>
      <c r="G4" s="184"/>
      <c r="H4" s="185" t="s">
        <v>73</v>
      </c>
    </row>
    <row r="5" spans="1:8">
      <c r="A5" s="567" t="s">
        <v>6</v>
      </c>
      <c r="B5" s="569" t="s">
        <v>340</v>
      </c>
      <c r="C5" s="563" t="s">
        <v>68</v>
      </c>
      <c r="D5" s="564"/>
      <c r="E5" s="565"/>
      <c r="F5" s="563" t="s">
        <v>72</v>
      </c>
      <c r="G5" s="564"/>
      <c r="H5" s="566"/>
    </row>
    <row r="6" spans="1:8">
      <c r="A6" s="568"/>
      <c r="B6" s="570"/>
      <c r="C6" s="26" t="s">
        <v>287</v>
      </c>
      <c r="D6" s="26" t="s">
        <v>122</v>
      </c>
      <c r="E6" s="26" t="s">
        <v>109</v>
      </c>
      <c r="F6" s="26" t="s">
        <v>287</v>
      </c>
      <c r="G6" s="26" t="s">
        <v>122</v>
      </c>
      <c r="H6" s="27" t="s">
        <v>109</v>
      </c>
    </row>
    <row r="7" spans="1:8" s="15" customFormat="1">
      <c r="A7" s="186">
        <v>1</v>
      </c>
      <c r="B7" s="187" t="s">
        <v>374</v>
      </c>
      <c r="C7" s="465">
        <f>SUM(C8:C11)</f>
        <v>78673180.859999999</v>
      </c>
      <c r="D7" s="465">
        <f t="shared" ref="D7" si="0">SUM(D8:D11)</f>
        <v>56293644.109999999</v>
      </c>
      <c r="E7" s="465">
        <f>C7+D7</f>
        <v>134966824.97</v>
      </c>
      <c r="F7" s="465">
        <f>SUM(F8:F11)</f>
        <v>65939442.180000007</v>
      </c>
      <c r="G7" s="465">
        <f>SUM(G8:G11)</f>
        <v>69091801.039999992</v>
      </c>
      <c r="H7" s="466">
        <f t="shared" ref="H7:H53" si="1">F7+G7</f>
        <v>135031243.22</v>
      </c>
    </row>
    <row r="8" spans="1:8" s="15" customFormat="1">
      <c r="A8" s="186">
        <v>1.1000000000000001</v>
      </c>
      <c r="B8" s="235" t="s">
        <v>305</v>
      </c>
      <c r="C8" s="467">
        <v>6155791.8399999999</v>
      </c>
      <c r="D8" s="467">
        <v>5887789.4800000004</v>
      </c>
      <c r="E8" s="465">
        <f t="shared" ref="E8:E52" si="2">C8+D8</f>
        <v>12043581.32</v>
      </c>
      <c r="F8" s="467">
        <v>5267308.8999999994</v>
      </c>
      <c r="G8" s="467">
        <v>5347057.78</v>
      </c>
      <c r="H8" s="466">
        <f t="shared" si="1"/>
        <v>10614366.68</v>
      </c>
    </row>
    <row r="9" spans="1:8" s="15" customFormat="1">
      <c r="A9" s="186">
        <v>1.2</v>
      </c>
      <c r="B9" s="235" t="s">
        <v>306</v>
      </c>
      <c r="C9" s="467">
        <v>114124.17000000016</v>
      </c>
      <c r="D9" s="467">
        <v>0</v>
      </c>
      <c r="E9" s="465">
        <f t="shared" si="2"/>
        <v>114124.17000000016</v>
      </c>
      <c r="F9" s="467">
        <v>7075343.3399999999</v>
      </c>
      <c r="G9" s="467">
        <v>0</v>
      </c>
      <c r="H9" s="466">
        <f t="shared" si="1"/>
        <v>7075343.3399999999</v>
      </c>
    </row>
    <row r="10" spans="1:8" s="15" customFormat="1">
      <c r="A10" s="186">
        <v>1.3</v>
      </c>
      <c r="B10" s="235" t="s">
        <v>307</v>
      </c>
      <c r="C10" s="467">
        <v>72003264.849999994</v>
      </c>
      <c r="D10" s="467">
        <v>50405854.630000003</v>
      </c>
      <c r="E10" s="465">
        <f t="shared" si="2"/>
        <v>122409119.47999999</v>
      </c>
      <c r="F10" s="467">
        <v>53396789.940000013</v>
      </c>
      <c r="G10" s="467">
        <v>63635945.869999997</v>
      </c>
      <c r="H10" s="466">
        <f t="shared" si="1"/>
        <v>117032735.81</v>
      </c>
    </row>
    <row r="11" spans="1:8" s="15" customFormat="1">
      <c r="A11" s="186">
        <v>1.4</v>
      </c>
      <c r="B11" s="235" t="s">
        <v>288</v>
      </c>
      <c r="C11" s="467">
        <v>400000</v>
      </c>
      <c r="D11" s="467">
        <v>0</v>
      </c>
      <c r="E11" s="465">
        <f t="shared" si="2"/>
        <v>400000</v>
      </c>
      <c r="F11" s="467">
        <v>200000</v>
      </c>
      <c r="G11" s="467">
        <v>108797.39</v>
      </c>
      <c r="H11" s="466">
        <f t="shared" si="1"/>
        <v>308797.39</v>
      </c>
    </row>
    <row r="12" spans="1:8" s="15" customFormat="1" ht="29.25" customHeight="1">
      <c r="A12" s="186">
        <v>2</v>
      </c>
      <c r="B12" s="189" t="s">
        <v>309</v>
      </c>
      <c r="C12" s="465">
        <v>0</v>
      </c>
      <c r="D12" s="465">
        <v>0</v>
      </c>
      <c r="E12" s="465">
        <f t="shared" si="2"/>
        <v>0</v>
      </c>
      <c r="F12" s="465">
        <v>0</v>
      </c>
      <c r="G12" s="465">
        <v>0</v>
      </c>
      <c r="H12" s="466">
        <f t="shared" si="1"/>
        <v>0</v>
      </c>
    </row>
    <row r="13" spans="1:8" s="15" customFormat="1" ht="19.899999999999999" customHeight="1">
      <c r="A13" s="186">
        <v>3</v>
      </c>
      <c r="B13" s="189" t="s">
        <v>308</v>
      </c>
      <c r="C13" s="465">
        <f>SUM(C14:C15)</f>
        <v>230091000</v>
      </c>
      <c r="D13" s="465">
        <f t="shared" ref="D13" si="3">SUM(D14:D15)</f>
        <v>0</v>
      </c>
      <c r="E13" s="465">
        <f t="shared" si="2"/>
        <v>230091000</v>
      </c>
      <c r="F13" s="465">
        <f>SUM(F14:F15)</f>
        <v>0</v>
      </c>
      <c r="G13" s="465">
        <f t="shared" ref="G13" si="4">SUM(G14:G15)</f>
        <v>0</v>
      </c>
      <c r="H13" s="466">
        <f t="shared" si="1"/>
        <v>0</v>
      </c>
    </row>
    <row r="14" spans="1:8" s="15" customFormat="1">
      <c r="A14" s="186">
        <v>3.1</v>
      </c>
      <c r="B14" s="236" t="s">
        <v>289</v>
      </c>
      <c r="C14" s="467">
        <v>230091000</v>
      </c>
      <c r="D14" s="467">
        <v>0</v>
      </c>
      <c r="E14" s="465">
        <f t="shared" si="2"/>
        <v>230091000</v>
      </c>
      <c r="F14" s="467">
        <v>0</v>
      </c>
      <c r="G14" s="467">
        <v>0</v>
      </c>
      <c r="H14" s="466">
        <f t="shared" si="1"/>
        <v>0</v>
      </c>
    </row>
    <row r="15" spans="1:8" s="15" customFormat="1">
      <c r="A15" s="186">
        <v>3.2</v>
      </c>
      <c r="B15" s="236" t="s">
        <v>290</v>
      </c>
      <c r="C15" s="467">
        <v>0</v>
      </c>
      <c r="D15" s="467">
        <v>0</v>
      </c>
      <c r="E15" s="465">
        <f t="shared" si="2"/>
        <v>0</v>
      </c>
      <c r="F15" s="467">
        <v>0</v>
      </c>
      <c r="G15" s="467">
        <v>0</v>
      </c>
      <c r="H15" s="466">
        <f t="shared" si="1"/>
        <v>0</v>
      </c>
    </row>
    <row r="16" spans="1:8" s="15" customFormat="1">
      <c r="A16" s="186">
        <v>4</v>
      </c>
      <c r="B16" s="239" t="s">
        <v>319</v>
      </c>
      <c r="C16" s="465">
        <f>SUM(C17:C18)</f>
        <v>442581019.18000001</v>
      </c>
      <c r="D16" s="465">
        <f t="shared" ref="D16" si="5">SUM(D17:D18)</f>
        <v>3636729692.0699997</v>
      </c>
      <c r="E16" s="465">
        <f t="shared" si="2"/>
        <v>4079310711.2499995</v>
      </c>
      <c r="F16" s="465">
        <f t="shared" ref="F16" si="6">SUM(F17:F18)</f>
        <v>518650222.13000011</v>
      </c>
      <c r="G16" s="465">
        <f>SUM(G17:G18)</f>
        <v>2556873601.5899997</v>
      </c>
      <c r="H16" s="466">
        <f t="shared" si="1"/>
        <v>3075523823.7199998</v>
      </c>
    </row>
    <row r="17" spans="1:8" s="15" customFormat="1">
      <c r="A17" s="186">
        <v>4.0999999999999996</v>
      </c>
      <c r="B17" s="236" t="s">
        <v>310</v>
      </c>
      <c r="C17" s="467">
        <v>0</v>
      </c>
      <c r="D17" s="467">
        <v>0</v>
      </c>
      <c r="E17" s="465">
        <f t="shared" si="2"/>
        <v>0</v>
      </c>
      <c r="F17" s="467">
        <v>0</v>
      </c>
      <c r="G17" s="467">
        <v>0</v>
      </c>
      <c r="H17" s="466">
        <f t="shared" si="1"/>
        <v>0</v>
      </c>
    </row>
    <row r="18" spans="1:8" s="15" customFormat="1">
      <c r="A18" s="186">
        <v>4.2</v>
      </c>
      <c r="B18" s="236" t="s">
        <v>304</v>
      </c>
      <c r="C18" s="467">
        <v>442581019.18000001</v>
      </c>
      <c r="D18" s="467">
        <v>3636729692.0699997</v>
      </c>
      <c r="E18" s="465">
        <f t="shared" si="2"/>
        <v>4079310711.2499995</v>
      </c>
      <c r="F18" s="467">
        <v>518650222.13000011</v>
      </c>
      <c r="G18" s="467">
        <v>2556873601.5899997</v>
      </c>
      <c r="H18" s="466">
        <f t="shared" si="1"/>
        <v>3075523823.7199998</v>
      </c>
    </row>
    <row r="19" spans="1:8" s="15" customFormat="1">
      <c r="A19" s="186">
        <v>5</v>
      </c>
      <c r="B19" s="189" t="s">
        <v>318</v>
      </c>
      <c r="C19" s="465">
        <f>SUM(C20,C21,C22,C28,C29,C30,C31)</f>
        <v>232418276.53</v>
      </c>
      <c r="D19" s="465">
        <f t="shared" ref="D19" si="7">SUM(D20,D21,D22,D28,D29,D30,D31)</f>
        <v>3290703910.5500002</v>
      </c>
      <c r="E19" s="465">
        <f>C19+D19</f>
        <v>3523122187.0800004</v>
      </c>
      <c r="F19" s="465">
        <f>SUM(F20,F21,F22,F28,F29,F30,F31)</f>
        <v>150466730.94999999</v>
      </c>
      <c r="G19" s="465">
        <f t="shared" ref="G19" si="8">SUM(G20,G21,G22,G28,G29,G30,G31)</f>
        <v>2494342128.0690246</v>
      </c>
      <c r="H19" s="466">
        <f>F19+G19</f>
        <v>2644808859.0190244</v>
      </c>
    </row>
    <row r="20" spans="1:8" s="15" customFormat="1">
      <c r="A20" s="186">
        <v>5.0999999999999996</v>
      </c>
      <c r="B20" s="237" t="s">
        <v>293</v>
      </c>
      <c r="C20" s="467">
        <v>15477375.859999999</v>
      </c>
      <c r="D20" s="467">
        <v>3629744.25</v>
      </c>
      <c r="E20" s="465">
        <f t="shared" si="2"/>
        <v>19107120.109999999</v>
      </c>
      <c r="F20" s="467">
        <v>5939198.5800000001</v>
      </c>
      <c r="G20" s="467">
        <v>34039472.57</v>
      </c>
      <c r="H20" s="466">
        <f>F20+G20</f>
        <v>39978671.149999999</v>
      </c>
    </row>
    <row r="21" spans="1:8" s="15" customFormat="1">
      <c r="A21" s="186">
        <v>5.2</v>
      </c>
      <c r="B21" s="237" t="s">
        <v>292</v>
      </c>
      <c r="C21" s="467">
        <v>78775493.230000004</v>
      </c>
      <c r="D21" s="467">
        <v>107400163</v>
      </c>
      <c r="E21" s="465">
        <f t="shared" si="2"/>
        <v>186175656.23000002</v>
      </c>
      <c r="F21" s="467">
        <v>81613423.980000004</v>
      </c>
      <c r="G21" s="467">
        <v>110791163.09999999</v>
      </c>
      <c r="H21" s="466">
        <f>F21+G21</f>
        <v>192404587.07999998</v>
      </c>
    </row>
    <row r="22" spans="1:8" s="15" customFormat="1">
      <c r="A22" s="186">
        <v>5.3</v>
      </c>
      <c r="B22" s="237" t="s">
        <v>291</v>
      </c>
      <c r="C22" s="465">
        <f>SUM(C23:C27)</f>
        <v>579500</v>
      </c>
      <c r="D22" s="465">
        <f>SUM(D23:D27)</f>
        <v>1992287804</v>
      </c>
      <c r="E22" s="465">
        <f>C22+D22</f>
        <v>1992867304</v>
      </c>
      <c r="F22" s="465">
        <f>SUM(F23:F27)</f>
        <v>327246.44</v>
      </c>
      <c r="G22" s="465">
        <f>SUM(G23:G27)</f>
        <v>1440189918.3990247</v>
      </c>
      <c r="H22" s="466">
        <f t="shared" si="1"/>
        <v>1440517164.8390248</v>
      </c>
    </row>
    <row r="23" spans="1:8" s="15" customFormat="1">
      <c r="A23" s="186" t="s">
        <v>15</v>
      </c>
      <c r="B23" s="190" t="s">
        <v>75</v>
      </c>
      <c r="C23" s="467">
        <v>348800</v>
      </c>
      <c r="D23" s="467">
        <v>1033158249.3622394</v>
      </c>
      <c r="E23" s="465">
        <f t="shared" si="2"/>
        <v>1033507049.3622394</v>
      </c>
      <c r="F23" s="467">
        <v>169715.22</v>
      </c>
      <c r="G23" s="467">
        <v>478835389.57952476</v>
      </c>
      <c r="H23" s="466">
        <f t="shared" si="1"/>
        <v>479005104.79952478</v>
      </c>
    </row>
    <row r="24" spans="1:8" s="15" customFormat="1">
      <c r="A24" s="186" t="s">
        <v>16</v>
      </c>
      <c r="B24" s="190" t="s">
        <v>76</v>
      </c>
      <c r="C24" s="467">
        <v>11000</v>
      </c>
      <c r="D24" s="467">
        <v>549657230.4034003</v>
      </c>
      <c r="E24" s="465">
        <f t="shared" si="2"/>
        <v>549668230.4034003</v>
      </c>
      <c r="F24" s="467">
        <v>11000</v>
      </c>
      <c r="G24" s="467">
        <v>262313899.20999998</v>
      </c>
      <c r="H24" s="466">
        <f t="shared" si="1"/>
        <v>262324899.20999998</v>
      </c>
    </row>
    <row r="25" spans="1:8" s="15" customFormat="1">
      <c r="A25" s="186" t="s">
        <v>17</v>
      </c>
      <c r="B25" s="190" t="s">
        <v>77</v>
      </c>
      <c r="C25" s="467">
        <v>0</v>
      </c>
      <c r="D25" s="467">
        <v>54970925.011799991</v>
      </c>
      <c r="E25" s="465">
        <f t="shared" si="2"/>
        <v>54970925.011799991</v>
      </c>
      <c r="F25" s="467">
        <v>0</v>
      </c>
      <c r="G25" s="467">
        <v>16153174.284499999</v>
      </c>
      <c r="H25" s="466">
        <f t="shared" si="1"/>
        <v>16153174.284499999</v>
      </c>
    </row>
    <row r="26" spans="1:8" s="15" customFormat="1">
      <c r="A26" s="186" t="s">
        <v>18</v>
      </c>
      <c r="B26" s="190" t="s">
        <v>78</v>
      </c>
      <c r="C26" s="467">
        <v>184700</v>
      </c>
      <c r="D26" s="467">
        <v>262342945.30440015</v>
      </c>
      <c r="E26" s="465">
        <f t="shared" si="2"/>
        <v>262527645.30440015</v>
      </c>
      <c r="F26" s="467">
        <v>0</v>
      </c>
      <c r="G26" s="467">
        <v>51511043.414999992</v>
      </c>
      <c r="H26" s="466">
        <f t="shared" si="1"/>
        <v>51511043.414999992</v>
      </c>
    </row>
    <row r="27" spans="1:8" s="15" customFormat="1">
      <c r="A27" s="186" t="s">
        <v>19</v>
      </c>
      <c r="B27" s="190" t="s">
        <v>79</v>
      </c>
      <c r="C27" s="467">
        <v>35000</v>
      </c>
      <c r="D27" s="467">
        <v>92158453.918160021</v>
      </c>
      <c r="E27" s="465">
        <f t="shared" si="2"/>
        <v>92193453.918160021</v>
      </c>
      <c r="F27" s="467">
        <v>146531.22</v>
      </c>
      <c r="G27" s="467">
        <v>631376411.90999997</v>
      </c>
      <c r="H27" s="466">
        <f t="shared" si="1"/>
        <v>631522943.13</v>
      </c>
    </row>
    <row r="28" spans="1:8" s="15" customFormat="1">
      <c r="A28" s="186">
        <v>5.4</v>
      </c>
      <c r="B28" s="237" t="s">
        <v>294</v>
      </c>
      <c r="C28" s="467">
        <v>3843791.84</v>
      </c>
      <c r="D28" s="467">
        <v>191336799.30000001</v>
      </c>
      <c r="E28" s="465">
        <f t="shared" si="2"/>
        <v>195180591.14000002</v>
      </c>
      <c r="F28" s="467">
        <v>4841663.95</v>
      </c>
      <c r="G28" s="467">
        <v>180968272.5</v>
      </c>
      <c r="H28" s="466">
        <f t="shared" si="1"/>
        <v>185809936.44999999</v>
      </c>
    </row>
    <row r="29" spans="1:8" s="15" customFormat="1">
      <c r="A29" s="186">
        <v>5.5</v>
      </c>
      <c r="B29" s="237" t="s">
        <v>295</v>
      </c>
      <c r="C29" s="467">
        <v>10000000</v>
      </c>
      <c r="D29" s="467">
        <v>361489603.39999998</v>
      </c>
      <c r="E29" s="465">
        <f t="shared" si="2"/>
        <v>371489603.39999998</v>
      </c>
      <c r="F29" s="467">
        <v>10000000</v>
      </c>
      <c r="G29" s="467">
        <v>209386100</v>
      </c>
      <c r="H29" s="466">
        <f t="shared" si="1"/>
        <v>219386100</v>
      </c>
    </row>
    <row r="30" spans="1:8" s="15" customFormat="1">
      <c r="A30" s="186">
        <v>5.6</v>
      </c>
      <c r="B30" s="237" t="s">
        <v>296</v>
      </c>
      <c r="C30" s="467">
        <v>9000000</v>
      </c>
      <c r="D30" s="467">
        <v>234365591.40000001</v>
      </c>
      <c r="E30" s="465">
        <f t="shared" si="2"/>
        <v>243365591.40000001</v>
      </c>
      <c r="F30" s="467">
        <v>9000000</v>
      </c>
      <c r="G30" s="467">
        <v>213136670.40000001</v>
      </c>
      <c r="H30" s="466">
        <f t="shared" si="1"/>
        <v>222136670.40000001</v>
      </c>
    </row>
    <row r="31" spans="1:8" s="15" customFormat="1">
      <c r="A31" s="186">
        <v>5.7</v>
      </c>
      <c r="B31" s="237" t="s">
        <v>79</v>
      </c>
      <c r="C31" s="467">
        <v>114742115.59999999</v>
      </c>
      <c r="D31" s="467">
        <v>400194205.19999999</v>
      </c>
      <c r="E31" s="465">
        <f t="shared" si="2"/>
        <v>514936320.79999995</v>
      </c>
      <c r="F31" s="467">
        <v>38745198</v>
      </c>
      <c r="G31" s="467">
        <v>305830531.10000002</v>
      </c>
      <c r="H31" s="466">
        <f t="shared" si="1"/>
        <v>344575729.10000002</v>
      </c>
    </row>
    <row r="32" spans="1:8" s="15" customFormat="1">
      <c r="A32" s="186">
        <v>6</v>
      </c>
      <c r="B32" s="189" t="s">
        <v>324</v>
      </c>
      <c r="C32" s="465">
        <f>SUM(C33:C39)</f>
        <v>161736395.00000009</v>
      </c>
      <c r="D32" s="465">
        <f>SUM(D33:D39)</f>
        <v>424241844.76999998</v>
      </c>
      <c r="E32" s="465">
        <f t="shared" si="2"/>
        <v>585978239.7700001</v>
      </c>
      <c r="F32" s="465">
        <f>SUM(F33:F39)</f>
        <v>172101921.50999999</v>
      </c>
      <c r="G32" s="465">
        <f>SUM(G33:G39)</f>
        <v>425090805.75999999</v>
      </c>
      <c r="H32" s="466">
        <f t="shared" si="1"/>
        <v>597192727.26999998</v>
      </c>
    </row>
    <row r="33" spans="1:8" s="15" customFormat="1">
      <c r="A33" s="186">
        <v>6.1</v>
      </c>
      <c r="B33" s="238" t="s">
        <v>314</v>
      </c>
      <c r="C33" s="467">
        <v>19008347.00000006</v>
      </c>
      <c r="D33" s="467">
        <v>267343886.83999997</v>
      </c>
      <c r="E33" s="465">
        <f t="shared" si="2"/>
        <v>286352233.84000003</v>
      </c>
      <c r="F33" s="467">
        <v>91737864.50999999</v>
      </c>
      <c r="G33" s="467">
        <v>199680837.5</v>
      </c>
      <c r="H33" s="466">
        <f t="shared" si="1"/>
        <v>291418702.00999999</v>
      </c>
    </row>
    <row r="34" spans="1:8" s="15" customFormat="1">
      <c r="A34" s="186">
        <v>6.2</v>
      </c>
      <c r="B34" s="238" t="s">
        <v>315</v>
      </c>
      <c r="C34" s="467">
        <v>142728048.00000003</v>
      </c>
      <c r="D34" s="467">
        <v>156897957.92999998</v>
      </c>
      <c r="E34" s="465">
        <f t="shared" si="2"/>
        <v>299626005.93000001</v>
      </c>
      <c r="F34" s="467">
        <v>80364057</v>
      </c>
      <c r="G34" s="467">
        <v>225409968.25999999</v>
      </c>
      <c r="H34" s="466">
        <f t="shared" si="1"/>
        <v>305774025.25999999</v>
      </c>
    </row>
    <row r="35" spans="1:8" s="15" customFormat="1">
      <c r="A35" s="186">
        <v>6.3</v>
      </c>
      <c r="B35" s="238" t="s">
        <v>311</v>
      </c>
      <c r="C35" s="467">
        <v>0</v>
      </c>
      <c r="D35" s="467">
        <v>0</v>
      </c>
      <c r="E35" s="465">
        <f t="shared" si="2"/>
        <v>0</v>
      </c>
      <c r="F35" s="467">
        <v>0</v>
      </c>
      <c r="G35" s="467">
        <v>0</v>
      </c>
      <c r="H35" s="466">
        <f t="shared" si="1"/>
        <v>0</v>
      </c>
    </row>
    <row r="36" spans="1:8" s="15" customFormat="1">
      <c r="A36" s="186">
        <v>6.4</v>
      </c>
      <c r="B36" s="238" t="s">
        <v>312</v>
      </c>
      <c r="C36" s="467">
        <v>0</v>
      </c>
      <c r="D36" s="467">
        <v>0</v>
      </c>
      <c r="E36" s="465">
        <f t="shared" si="2"/>
        <v>0</v>
      </c>
      <c r="F36" s="467">
        <v>0</v>
      </c>
      <c r="G36" s="467">
        <v>0</v>
      </c>
      <c r="H36" s="466">
        <f t="shared" si="1"/>
        <v>0</v>
      </c>
    </row>
    <row r="37" spans="1:8" s="15" customFormat="1">
      <c r="A37" s="186">
        <v>6.5</v>
      </c>
      <c r="B37" s="238" t="s">
        <v>313</v>
      </c>
      <c r="C37" s="467">
        <v>0</v>
      </c>
      <c r="D37" s="467">
        <v>0</v>
      </c>
      <c r="E37" s="465">
        <f t="shared" si="2"/>
        <v>0</v>
      </c>
      <c r="F37" s="467">
        <v>0</v>
      </c>
      <c r="G37" s="467">
        <v>0</v>
      </c>
      <c r="H37" s="466">
        <f t="shared" si="1"/>
        <v>0</v>
      </c>
    </row>
    <row r="38" spans="1:8" s="15" customFormat="1">
      <c r="A38" s="186">
        <v>6.6</v>
      </c>
      <c r="B38" s="238" t="s">
        <v>316</v>
      </c>
      <c r="C38" s="467">
        <v>0</v>
      </c>
      <c r="D38" s="467">
        <v>0</v>
      </c>
      <c r="E38" s="465">
        <f t="shared" si="2"/>
        <v>0</v>
      </c>
      <c r="F38" s="467">
        <v>0</v>
      </c>
      <c r="G38" s="467">
        <v>0</v>
      </c>
      <c r="H38" s="466">
        <f t="shared" si="1"/>
        <v>0</v>
      </c>
    </row>
    <row r="39" spans="1:8" s="15" customFormat="1">
      <c r="A39" s="186">
        <v>6.7</v>
      </c>
      <c r="B39" s="238" t="s">
        <v>317</v>
      </c>
      <c r="C39" s="467">
        <v>0</v>
      </c>
      <c r="D39" s="467">
        <v>0</v>
      </c>
      <c r="E39" s="465">
        <f t="shared" si="2"/>
        <v>0</v>
      </c>
      <c r="F39" s="467">
        <v>0</v>
      </c>
      <c r="G39" s="467">
        <v>0</v>
      </c>
      <c r="H39" s="466">
        <f t="shared" si="1"/>
        <v>0</v>
      </c>
    </row>
    <row r="40" spans="1:8" s="15" customFormat="1">
      <c r="A40" s="186">
        <v>7</v>
      </c>
      <c r="B40" s="189" t="s">
        <v>320</v>
      </c>
      <c r="C40" s="465">
        <f>SUM(C41:C44)-C41-C42</f>
        <v>110804177.02999972</v>
      </c>
      <c r="D40" s="465">
        <f>SUM(D41:D44)-D41-D42</f>
        <v>2038412.90379271</v>
      </c>
      <c r="E40" s="465">
        <f t="shared" si="2"/>
        <v>112842589.93379243</v>
      </c>
      <c r="F40" s="465">
        <f>SUM(F41:F44)-F41-F42</f>
        <v>110190925.71999973</v>
      </c>
      <c r="G40" s="465">
        <f>SUM(G41:G44)-G41-G42</f>
        <v>2025156.6545747099</v>
      </c>
      <c r="H40" s="466">
        <f t="shared" si="1"/>
        <v>112216082.37457444</v>
      </c>
    </row>
    <row r="41" spans="1:8" s="15" customFormat="1">
      <c r="A41" s="186">
        <v>7.1</v>
      </c>
      <c r="B41" s="188" t="s">
        <v>321</v>
      </c>
      <c r="C41" s="467">
        <v>796559.77999999921</v>
      </c>
      <c r="D41" s="467">
        <v>0</v>
      </c>
      <c r="E41" s="465">
        <f t="shared" si="2"/>
        <v>796559.77999999921</v>
      </c>
      <c r="F41" s="467">
        <v>179672.4</v>
      </c>
      <c r="G41" s="467">
        <v>0</v>
      </c>
      <c r="H41" s="466">
        <f t="shared" si="1"/>
        <v>179672.4</v>
      </c>
    </row>
    <row r="42" spans="1:8" s="15" customFormat="1" ht="27">
      <c r="A42" s="186">
        <v>7.2</v>
      </c>
      <c r="B42" s="188" t="s">
        <v>322</v>
      </c>
      <c r="C42" s="467">
        <v>0</v>
      </c>
      <c r="D42" s="467">
        <v>0</v>
      </c>
      <c r="E42" s="465">
        <f t="shared" si="2"/>
        <v>0</v>
      </c>
      <c r="F42" s="467">
        <v>0</v>
      </c>
      <c r="G42" s="467">
        <v>0</v>
      </c>
      <c r="H42" s="466">
        <f t="shared" si="1"/>
        <v>0</v>
      </c>
    </row>
    <row r="43" spans="1:8" s="15" customFormat="1" ht="27">
      <c r="A43" s="186">
        <v>7.3</v>
      </c>
      <c r="B43" s="188" t="s">
        <v>325</v>
      </c>
      <c r="C43" s="467">
        <v>110804177.02999972</v>
      </c>
      <c r="D43" s="467">
        <v>2038412.90379271</v>
      </c>
      <c r="E43" s="465">
        <f t="shared" si="2"/>
        <v>112842589.93379243</v>
      </c>
      <c r="F43" s="467">
        <v>110190925.71999973</v>
      </c>
      <c r="G43" s="467">
        <v>2025156.6545747099</v>
      </c>
      <c r="H43" s="466">
        <f t="shared" si="1"/>
        <v>112216082.37457444</v>
      </c>
    </row>
    <row r="44" spans="1:8" s="15" customFormat="1" ht="27">
      <c r="A44" s="186">
        <v>7.4</v>
      </c>
      <c r="B44" s="188" t="s">
        <v>326</v>
      </c>
      <c r="C44" s="467">
        <v>0</v>
      </c>
      <c r="D44" s="467">
        <v>0</v>
      </c>
      <c r="E44" s="465">
        <f t="shared" si="2"/>
        <v>0</v>
      </c>
      <c r="F44" s="467">
        <v>0</v>
      </c>
      <c r="G44" s="467">
        <v>0</v>
      </c>
      <c r="H44" s="466">
        <f t="shared" si="1"/>
        <v>0</v>
      </c>
    </row>
    <row r="45" spans="1:8" s="15" customFormat="1">
      <c r="A45" s="186">
        <v>8</v>
      </c>
      <c r="B45" s="189" t="s">
        <v>303</v>
      </c>
      <c r="C45" s="465">
        <f>SUM(C46:C52)</f>
        <v>5085303.8942539655</v>
      </c>
      <c r="D45" s="465">
        <f t="shared" ref="D45" si="9">SUM(D46:D52)</f>
        <v>46686650.707479</v>
      </c>
      <c r="E45" s="465">
        <f t="shared" si="2"/>
        <v>51771954.601732969</v>
      </c>
      <c r="F45" s="465">
        <f t="shared" ref="F45:G45" si="10">SUM(F46:F52)</f>
        <v>2928773.8696236759</v>
      </c>
      <c r="G45" s="465">
        <f t="shared" si="10"/>
        <v>54195346.861369073</v>
      </c>
      <c r="H45" s="466">
        <f t="shared" si="1"/>
        <v>57124120.730992749</v>
      </c>
    </row>
    <row r="46" spans="1:8" s="15" customFormat="1">
      <c r="A46" s="186">
        <v>8.1</v>
      </c>
      <c r="B46" s="236" t="s">
        <v>327</v>
      </c>
      <c r="C46" s="467">
        <v>0</v>
      </c>
      <c r="D46" s="467">
        <v>0</v>
      </c>
      <c r="E46" s="465">
        <f t="shared" si="2"/>
        <v>0</v>
      </c>
      <c r="F46" s="467">
        <v>0</v>
      </c>
      <c r="G46" s="467">
        <v>0</v>
      </c>
      <c r="H46" s="466">
        <f t="shared" si="1"/>
        <v>0</v>
      </c>
    </row>
    <row r="47" spans="1:8" s="15" customFormat="1">
      <c r="A47" s="186">
        <v>8.1999999999999993</v>
      </c>
      <c r="B47" s="236" t="s">
        <v>328</v>
      </c>
      <c r="C47" s="467">
        <v>1706403.9107903449</v>
      </c>
      <c r="D47" s="467">
        <v>9132338.6446759999</v>
      </c>
      <c r="E47" s="465">
        <f t="shared" si="2"/>
        <v>10838742.555466345</v>
      </c>
      <c r="F47" s="467">
        <v>479467.36962367583</v>
      </c>
      <c r="G47" s="467">
        <v>10119991.74614026</v>
      </c>
      <c r="H47" s="466">
        <f t="shared" si="1"/>
        <v>10599459.115763936</v>
      </c>
    </row>
    <row r="48" spans="1:8" s="15" customFormat="1">
      <c r="A48" s="186">
        <v>8.3000000000000007</v>
      </c>
      <c r="B48" s="236" t="s">
        <v>329</v>
      </c>
      <c r="C48" s="467">
        <v>1325964.4834636201</v>
      </c>
      <c r="D48" s="467">
        <v>8054089.2034279993</v>
      </c>
      <c r="E48" s="465">
        <f t="shared" si="2"/>
        <v>9380053.6868916191</v>
      </c>
      <c r="F48" s="467">
        <v>430433</v>
      </c>
      <c r="G48" s="467">
        <v>9196877.5688702632</v>
      </c>
      <c r="H48" s="466">
        <f t="shared" si="1"/>
        <v>9627310.5688702632</v>
      </c>
    </row>
    <row r="49" spans="1:8" s="15" customFormat="1">
      <c r="A49" s="186">
        <v>8.4</v>
      </c>
      <c r="B49" s="236" t="s">
        <v>330</v>
      </c>
      <c r="C49" s="467">
        <v>462188</v>
      </c>
      <c r="D49" s="467">
        <v>6809604.4472279996</v>
      </c>
      <c r="E49" s="465">
        <f t="shared" si="2"/>
        <v>7271792.4472279996</v>
      </c>
      <c r="F49" s="467">
        <v>387488</v>
      </c>
      <c r="G49" s="467">
        <v>8202004.7194852633</v>
      </c>
      <c r="H49" s="466">
        <f t="shared" si="1"/>
        <v>8589492.7194852643</v>
      </c>
    </row>
    <row r="50" spans="1:8" s="15" customFormat="1">
      <c r="A50" s="186">
        <v>8.5</v>
      </c>
      <c r="B50" s="236" t="s">
        <v>331</v>
      </c>
      <c r="C50" s="467">
        <v>415008</v>
      </c>
      <c r="D50" s="467">
        <v>6209216.3540279996</v>
      </c>
      <c r="E50" s="465">
        <f t="shared" si="2"/>
        <v>6624224.3540279996</v>
      </c>
      <c r="F50" s="467">
        <v>368788</v>
      </c>
      <c r="G50" s="467">
        <v>6440916.7798052635</v>
      </c>
      <c r="H50" s="466">
        <f t="shared" si="1"/>
        <v>6809704.7798052635</v>
      </c>
    </row>
    <row r="51" spans="1:8" s="15" customFormat="1">
      <c r="A51" s="186">
        <v>8.6</v>
      </c>
      <c r="B51" s="236" t="s">
        <v>332</v>
      </c>
      <c r="C51" s="467">
        <v>406238</v>
      </c>
      <c r="D51" s="467">
        <v>5053349.6910279999</v>
      </c>
      <c r="E51" s="465">
        <f t="shared" si="2"/>
        <v>5459587.6910279999</v>
      </c>
      <c r="F51" s="467">
        <v>332568</v>
      </c>
      <c r="G51" s="467">
        <v>5544581.6959692659</v>
      </c>
      <c r="H51" s="466">
        <f t="shared" si="1"/>
        <v>5877149.6959692659</v>
      </c>
    </row>
    <row r="52" spans="1:8" s="15" customFormat="1">
      <c r="A52" s="186">
        <v>8.6999999999999993</v>
      </c>
      <c r="B52" s="236" t="s">
        <v>333</v>
      </c>
      <c r="C52" s="467">
        <v>769501.5</v>
      </c>
      <c r="D52" s="467">
        <v>11428052.367091</v>
      </c>
      <c r="E52" s="465">
        <f t="shared" si="2"/>
        <v>12197553.867091</v>
      </c>
      <c r="F52" s="467">
        <v>930029.5</v>
      </c>
      <c r="G52" s="467">
        <v>14690974.351098755</v>
      </c>
      <c r="H52" s="466">
        <f t="shared" si="1"/>
        <v>15621003.851098755</v>
      </c>
    </row>
    <row r="53" spans="1:8" s="15" customFormat="1" ht="16.5" thickBot="1">
      <c r="A53" s="191">
        <v>9</v>
      </c>
      <c r="B53" s="192" t="s">
        <v>323</v>
      </c>
      <c r="C53" s="468">
        <v>236266</v>
      </c>
      <c r="D53" s="468">
        <v>4942866.0599999996</v>
      </c>
      <c r="E53" s="468">
        <f>C53+D53</f>
        <v>5179132.0599999996</v>
      </c>
      <c r="F53" s="468">
        <v>480025</v>
      </c>
      <c r="G53" s="468">
        <v>4545116</v>
      </c>
      <c r="H53" s="469">
        <f t="shared" si="1"/>
        <v>5025141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3.5"/>
  <cols>
    <col min="1" max="1" width="9.5703125" style="472" bestFit="1" customWidth="1"/>
    <col min="2" max="2" width="75.42578125" style="472" customWidth="1"/>
    <col min="3" max="4" width="13.42578125" style="472" customWidth="1"/>
    <col min="5" max="7" width="13.42578125" style="473" customWidth="1"/>
    <col min="8" max="11" width="9.7109375" style="473" customWidth="1"/>
    <col min="12" max="16384" width="9.140625" style="473"/>
  </cols>
  <sheetData>
    <row r="1" spans="1:8">
      <c r="A1" s="470" t="s">
        <v>30</v>
      </c>
      <c r="B1" s="471" t="str">
        <f>'Info '!C2</f>
        <v>JSC "Liberty Bank"</v>
      </c>
      <c r="C1" s="471"/>
    </row>
    <row r="2" spans="1:8">
      <c r="A2" s="470" t="s">
        <v>31</v>
      </c>
      <c r="B2" s="474">
        <v>44286</v>
      </c>
      <c r="C2" s="475"/>
      <c r="D2" s="476"/>
      <c r="E2" s="477"/>
      <c r="F2" s="477"/>
      <c r="G2" s="477"/>
      <c r="H2" s="477"/>
    </row>
    <row r="3" spans="1:8">
      <c r="A3" s="470"/>
      <c r="B3" s="471"/>
      <c r="C3" s="475"/>
      <c r="D3" s="476"/>
      <c r="E3" s="477"/>
      <c r="F3" s="477"/>
      <c r="G3" s="477"/>
      <c r="H3" s="477"/>
    </row>
    <row r="4" spans="1:8" ht="15" customHeight="1" thickBot="1">
      <c r="A4" s="476" t="s">
        <v>198</v>
      </c>
      <c r="B4" s="478" t="s">
        <v>297</v>
      </c>
      <c r="C4" s="479" t="s">
        <v>73</v>
      </c>
    </row>
    <row r="5" spans="1:8" ht="15" customHeight="1">
      <c r="A5" s="480" t="s">
        <v>6</v>
      </c>
      <c r="B5" s="481"/>
      <c r="C5" s="502" t="str">
        <f>INT((MONTH($B$2))/3)&amp;"Q"&amp;"-"&amp;YEAR($B$2)</f>
        <v>1Q-2021</v>
      </c>
      <c r="D5" s="502" t="str">
        <f>IF(INT(MONTH($B$2))=3, "4"&amp;"Q"&amp;"-"&amp;YEAR($B$2)-1, IF(INT(MONTH($B$2))=6, "1"&amp;"Q"&amp;"-"&amp;YEAR($B$2), IF(INT(MONTH($B$2))=9, "2"&amp;"Q"&amp;"-"&amp;YEAR($B$2),IF(INT(MONTH($B$2))=12, "3"&amp;"Q"&amp;"-"&amp;YEAR($B$2), 0))))</f>
        <v>4Q-2020</v>
      </c>
      <c r="E5" s="502" t="str">
        <f>IF(INT(MONTH($B$2))=3, "3"&amp;"Q"&amp;"-"&amp;YEAR($B$2)-1, IF(INT(MONTH($B$2))=6, "4"&amp;"Q"&amp;"-"&amp;YEAR($B$2)-1, IF(INT(MONTH($B$2))=9, "1"&amp;"Q"&amp;"-"&amp;YEAR($B$2),IF(INT(MONTH($B$2))=12, "2"&amp;"Q"&amp;"-"&amp;YEAR($B$2), 0))))</f>
        <v>3Q-2020</v>
      </c>
      <c r="F5" s="502" t="str">
        <f>IF(INT(MONTH($B$2))=3, "2"&amp;"Q"&amp;"-"&amp;YEAR($B$2)-1, IF(INT(MONTH($B$2))=6, "3"&amp;"Q"&amp;"-"&amp;YEAR($B$2)-1, IF(INT(MONTH($B$2))=9, "4"&amp;"Q"&amp;"-"&amp;YEAR($B$2)-1,IF(INT(MONTH($B$2))=12, "1"&amp;"Q"&amp;"-"&amp;YEAR($B$2), 0))))</f>
        <v>2Q-2020</v>
      </c>
      <c r="G5" s="503" t="str">
        <f>IF(INT(MONTH($B$2))=3, "1"&amp;"Q"&amp;"-"&amp;YEAR($B$2)-1, IF(INT(MONTH($B$2))=6, "2"&amp;"Q"&amp;"-"&amp;YEAR($B$2)-1, IF(INT(MONTH($B$2))=9, "3"&amp;"Q"&amp;"-"&amp;YEAR($B$2)-1,IF(INT(MONTH($B$2))=12, "4"&amp;"Q"&amp;"-"&amp;YEAR($B$2)-1, 0))))</f>
        <v>1Q-2020</v>
      </c>
    </row>
    <row r="6" spans="1:8" ht="15" customHeight="1">
      <c r="A6" s="482">
        <v>1</v>
      </c>
      <c r="B6" s="483" t="s">
        <v>301</v>
      </c>
      <c r="C6" s="484">
        <f>C7+C9+C10</f>
        <v>1800373041.6831629</v>
      </c>
      <c r="D6" s="485">
        <f>D7+D9+D10</f>
        <v>1802773675.9819503</v>
      </c>
      <c r="E6" s="486">
        <f t="shared" ref="E6:G6" si="0">E7+E9+E10</f>
        <v>1648923127.4430413</v>
      </c>
      <c r="F6" s="484">
        <f t="shared" si="0"/>
        <v>1454246070.8102753</v>
      </c>
      <c r="G6" s="487">
        <f t="shared" si="0"/>
        <v>1435994606.2166858</v>
      </c>
    </row>
    <row r="7" spans="1:8" ht="15" customHeight="1">
      <c r="A7" s="482">
        <v>1.1000000000000001</v>
      </c>
      <c r="B7" s="483" t="s">
        <v>481</v>
      </c>
      <c r="C7" s="488">
        <v>1761942211.0842853</v>
      </c>
      <c r="D7" s="489">
        <v>1764850263.7941375</v>
      </c>
      <c r="E7" s="488">
        <v>1599721772.1414185</v>
      </c>
      <c r="F7" s="488">
        <v>1408185152.1574531</v>
      </c>
      <c r="G7" s="490">
        <v>1396865777.8308215</v>
      </c>
    </row>
    <row r="8" spans="1:8" ht="27">
      <c r="A8" s="482" t="s">
        <v>14</v>
      </c>
      <c r="B8" s="483" t="s">
        <v>197</v>
      </c>
      <c r="C8" s="488">
        <v>0</v>
      </c>
      <c r="D8" s="489">
        <v>0</v>
      </c>
      <c r="E8" s="488">
        <v>0</v>
      </c>
      <c r="F8" s="488">
        <v>0</v>
      </c>
      <c r="G8" s="490">
        <v>0</v>
      </c>
    </row>
    <row r="9" spans="1:8" ht="15" customHeight="1">
      <c r="A9" s="482">
        <v>1.2</v>
      </c>
      <c r="B9" s="491" t="s">
        <v>196</v>
      </c>
      <c r="C9" s="488">
        <v>21616449.361900996</v>
      </c>
      <c r="D9" s="489">
        <v>22533462.118989997</v>
      </c>
      <c r="E9" s="488">
        <v>36684352.895354643</v>
      </c>
      <c r="F9" s="488">
        <v>33326941.373222239</v>
      </c>
      <c r="G9" s="490">
        <v>24841004.886264306</v>
      </c>
    </row>
    <row r="10" spans="1:8" ht="15" customHeight="1">
      <c r="A10" s="482">
        <v>1.3</v>
      </c>
      <c r="B10" s="483" t="s">
        <v>28</v>
      </c>
      <c r="C10" s="492">
        <v>16814381.236976728</v>
      </c>
      <c r="D10" s="489">
        <v>15389950.068822881</v>
      </c>
      <c r="E10" s="492">
        <v>12517002.406268001</v>
      </c>
      <c r="F10" s="488">
        <v>12733977.279600002</v>
      </c>
      <c r="G10" s="493">
        <v>14287823.499600001</v>
      </c>
    </row>
    <row r="11" spans="1:8" ht="15" customHeight="1">
      <c r="A11" s="482">
        <v>2</v>
      </c>
      <c r="B11" s="483" t="s">
        <v>298</v>
      </c>
      <c r="C11" s="488">
        <v>37835354.849999949</v>
      </c>
      <c r="D11" s="489">
        <v>42402189.649999894</v>
      </c>
      <c r="E11" s="488">
        <v>17478868.699999623</v>
      </c>
      <c r="F11" s="488">
        <v>6201184.3965417342</v>
      </c>
      <c r="G11" s="490">
        <v>12991351.009206977</v>
      </c>
    </row>
    <row r="12" spans="1:8" ht="15" customHeight="1">
      <c r="A12" s="482">
        <v>3</v>
      </c>
      <c r="B12" s="483" t="s">
        <v>299</v>
      </c>
      <c r="C12" s="492">
        <v>381833772.73749995</v>
      </c>
      <c r="D12" s="489">
        <v>381833772.73749995</v>
      </c>
      <c r="E12" s="492">
        <v>400856479.99999988</v>
      </c>
      <c r="F12" s="488">
        <v>400856479.99999988</v>
      </c>
      <c r="G12" s="493">
        <v>400856479.99999988</v>
      </c>
    </row>
    <row r="13" spans="1:8" ht="15" customHeight="1" thickBot="1">
      <c r="A13" s="494">
        <v>4</v>
      </c>
      <c r="B13" s="495" t="s">
        <v>300</v>
      </c>
      <c r="C13" s="496">
        <f>C6+C11+C12</f>
        <v>2220042169.2706628</v>
      </c>
      <c r="D13" s="497">
        <f>D6+D11+D12</f>
        <v>2227009638.3694501</v>
      </c>
      <c r="E13" s="498">
        <f t="shared" ref="E13:G13" si="1">E6+E11+E12</f>
        <v>2067258476.1430407</v>
      </c>
      <c r="F13" s="496">
        <f t="shared" si="1"/>
        <v>1861303735.2068172</v>
      </c>
      <c r="G13" s="499">
        <f t="shared" si="1"/>
        <v>1849842437.2258925</v>
      </c>
    </row>
    <row r="14" spans="1:8">
      <c r="B14" s="500"/>
    </row>
    <row r="15" spans="1:8" ht="27">
      <c r="B15" s="501" t="s">
        <v>482</v>
      </c>
    </row>
    <row r="16" spans="1:8">
      <c r="B16" s="501"/>
    </row>
    <row r="17" spans="1:4" ht="11.25">
      <c r="A17" s="473"/>
      <c r="B17" s="473"/>
      <c r="C17" s="473"/>
      <c r="D17" s="473"/>
    </row>
    <row r="18" spans="1:4" ht="11.25">
      <c r="A18" s="473"/>
      <c r="B18" s="473"/>
      <c r="C18" s="473"/>
      <c r="D18" s="473"/>
    </row>
    <row r="19" spans="1:4" ht="11.25">
      <c r="A19" s="473"/>
      <c r="B19" s="473"/>
      <c r="C19" s="473"/>
      <c r="D19" s="473"/>
    </row>
    <row r="20" spans="1:4" ht="11.25">
      <c r="A20" s="473"/>
      <c r="B20" s="473"/>
      <c r="C20" s="473"/>
      <c r="D20" s="473"/>
    </row>
    <row r="21" spans="1:4" ht="11.25">
      <c r="A21" s="473"/>
      <c r="B21" s="473"/>
      <c r="C21" s="473"/>
      <c r="D21" s="473"/>
    </row>
    <row r="22" spans="1:4" ht="11.25">
      <c r="A22" s="473"/>
      <c r="B22" s="473"/>
      <c r="C22" s="473"/>
      <c r="D22" s="473"/>
    </row>
    <row r="23" spans="1:4" ht="11.25">
      <c r="A23" s="473"/>
      <c r="B23" s="473"/>
      <c r="C23" s="473"/>
      <c r="D23" s="473"/>
    </row>
    <row r="24" spans="1:4" ht="11.25">
      <c r="A24" s="473"/>
      <c r="B24" s="473"/>
      <c r="C24" s="473"/>
      <c r="D24" s="473"/>
    </row>
    <row r="25" spans="1:4" ht="11.25">
      <c r="A25" s="473"/>
      <c r="B25" s="473"/>
      <c r="C25" s="473"/>
      <c r="D25" s="473"/>
    </row>
    <row r="26" spans="1:4" ht="11.25">
      <c r="A26" s="473"/>
      <c r="B26" s="473"/>
      <c r="C26" s="473"/>
      <c r="D26" s="473"/>
    </row>
    <row r="27" spans="1:4" ht="11.25">
      <c r="A27" s="473"/>
      <c r="B27" s="473"/>
      <c r="C27" s="473"/>
      <c r="D27" s="473"/>
    </row>
    <row r="28" spans="1:4" ht="11.25">
      <c r="A28" s="473"/>
      <c r="B28" s="473"/>
      <c r="C28" s="473"/>
      <c r="D28" s="473"/>
    </row>
    <row r="29" spans="1:4" ht="11.25">
      <c r="A29" s="473"/>
      <c r="B29" s="473"/>
      <c r="C29" s="473"/>
      <c r="D29" s="473"/>
    </row>
  </sheetData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pane xSplit="1" ySplit="4" topLeftCell="B5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5.75"/>
  <cols>
    <col min="1" max="1" width="9.5703125" style="4" bestFit="1" customWidth="1"/>
    <col min="2" max="2" width="65.5703125" style="4" customWidth="1"/>
    <col min="3" max="3" width="31.85546875" style="4" customWidth="1"/>
    <col min="4" max="16384" width="9.140625" style="5"/>
  </cols>
  <sheetData>
    <row r="1" spans="1:3">
      <c r="A1" s="2" t="s">
        <v>30</v>
      </c>
      <c r="B1" s="3" t="str">
        <f>'Info '!C2</f>
        <v>JSC "Liberty Bank"</v>
      </c>
    </row>
    <row r="2" spans="1:3">
      <c r="A2" s="2" t="s">
        <v>31</v>
      </c>
      <c r="B2" s="374">
        <v>44286</v>
      </c>
    </row>
    <row r="4" spans="1:3" ht="26.25" thickBot="1">
      <c r="A4" s="51" t="s">
        <v>80</v>
      </c>
      <c r="B4" s="52" t="s">
        <v>267</v>
      </c>
      <c r="C4" s="53"/>
    </row>
    <row r="5" spans="1:3">
      <c r="A5" s="54"/>
      <c r="B5" s="359" t="s">
        <v>81</v>
      </c>
      <c r="C5" s="360" t="s">
        <v>495</v>
      </c>
    </row>
    <row r="6" spans="1:3">
      <c r="A6" s="55">
        <v>1</v>
      </c>
      <c r="B6" s="404" t="s">
        <v>502</v>
      </c>
      <c r="C6" s="56" t="s">
        <v>517</v>
      </c>
    </row>
    <row r="7" spans="1:3">
      <c r="A7" s="55">
        <v>2</v>
      </c>
      <c r="B7" s="404" t="s">
        <v>505</v>
      </c>
      <c r="C7" s="56" t="s">
        <v>518</v>
      </c>
    </row>
    <row r="8" spans="1:3">
      <c r="A8" s="55">
        <v>3</v>
      </c>
      <c r="B8" s="404" t="s">
        <v>506</v>
      </c>
      <c r="C8" s="56" t="s">
        <v>518</v>
      </c>
    </row>
    <row r="9" spans="1:3">
      <c r="A9" s="55">
        <v>4</v>
      </c>
      <c r="B9" s="404" t="s">
        <v>507</v>
      </c>
      <c r="C9" s="56" t="s">
        <v>518</v>
      </c>
    </row>
    <row r="10" spans="1:3">
      <c r="A10" s="55">
        <v>5</v>
      </c>
      <c r="B10" s="404" t="s">
        <v>508</v>
      </c>
      <c r="C10" s="56" t="s">
        <v>521</v>
      </c>
    </row>
    <row r="11" spans="1:3">
      <c r="A11" s="55"/>
      <c r="B11" s="404"/>
      <c r="C11" s="399"/>
    </row>
    <row r="12" spans="1:3">
      <c r="A12" s="55"/>
      <c r="B12" s="575"/>
      <c r="C12" s="576"/>
    </row>
    <row r="13" spans="1:3" ht="25.5">
      <c r="A13" s="55"/>
      <c r="B13" s="403" t="s">
        <v>82</v>
      </c>
      <c r="C13" s="400" t="s">
        <v>496</v>
      </c>
    </row>
    <row r="14" spans="1:3">
      <c r="A14" s="55">
        <v>1</v>
      </c>
      <c r="B14" s="404" t="s">
        <v>503</v>
      </c>
      <c r="C14" s="402" t="s">
        <v>522</v>
      </c>
    </row>
    <row r="15" spans="1:3">
      <c r="A15" s="55">
        <v>2</v>
      </c>
      <c r="B15" s="405" t="s">
        <v>515</v>
      </c>
      <c r="C15" s="402" t="s">
        <v>520</v>
      </c>
    </row>
    <row r="16" spans="1:3">
      <c r="A16" s="55">
        <v>3</v>
      </c>
      <c r="B16" s="405" t="s">
        <v>516</v>
      </c>
      <c r="C16" s="402" t="s">
        <v>519</v>
      </c>
    </row>
    <row r="17" spans="1:3">
      <c r="A17" s="55"/>
      <c r="B17" s="405"/>
      <c r="C17" s="402"/>
    </row>
    <row r="18" spans="1:3">
      <c r="A18" s="55"/>
      <c r="B18" s="575"/>
      <c r="C18" s="576"/>
    </row>
    <row r="19" spans="1:3">
      <c r="A19" s="55"/>
      <c r="B19" s="573" t="s">
        <v>83</v>
      </c>
      <c r="C19" s="574"/>
    </row>
    <row r="20" spans="1:3">
      <c r="A20" s="55">
        <v>1</v>
      </c>
      <c r="B20" s="406" t="s">
        <v>509</v>
      </c>
      <c r="C20" s="408">
        <v>0.91985393346850919</v>
      </c>
    </row>
    <row r="21" spans="1:3">
      <c r="A21" s="55">
        <v>2</v>
      </c>
      <c r="B21" s="406" t="s">
        <v>510</v>
      </c>
      <c r="C21" s="408">
        <v>4.2325970853703127E-2</v>
      </c>
    </row>
    <row r="22" spans="1:3">
      <c r="A22" s="55">
        <v>3</v>
      </c>
      <c r="B22" s="406" t="s">
        <v>511</v>
      </c>
      <c r="C22" s="409">
        <v>1.0720064667454319E-2</v>
      </c>
    </row>
    <row r="23" spans="1:3">
      <c r="A23" s="55">
        <v>4</v>
      </c>
      <c r="B23" s="406" t="s">
        <v>512</v>
      </c>
      <c r="C23" s="410">
        <v>2.7100031010333221E-2</v>
      </c>
    </row>
    <row r="24" spans="1:3">
      <c r="A24" s="55"/>
      <c r="B24" s="405"/>
      <c r="C24" s="399"/>
    </row>
    <row r="25" spans="1:3">
      <c r="A25" s="55"/>
      <c r="B25" s="575"/>
      <c r="C25" s="576"/>
    </row>
    <row r="26" spans="1:3">
      <c r="A26" s="55"/>
      <c r="B26" s="573" t="s">
        <v>84</v>
      </c>
      <c r="C26" s="574"/>
    </row>
    <row r="27" spans="1:3">
      <c r="A27" s="55">
        <v>1</v>
      </c>
      <c r="B27" s="406" t="s">
        <v>502</v>
      </c>
      <c r="C27" s="408">
        <v>0.30661797782283562</v>
      </c>
    </row>
    <row r="28" spans="1:3">
      <c r="A28" s="401">
        <v>2</v>
      </c>
      <c r="B28" s="407" t="s">
        <v>513</v>
      </c>
      <c r="C28" s="408">
        <v>0.3066179778228359</v>
      </c>
    </row>
    <row r="29" spans="1:3">
      <c r="A29" s="401">
        <v>3</v>
      </c>
      <c r="B29" s="406" t="s">
        <v>514</v>
      </c>
      <c r="C29" s="409">
        <v>0.3066179778228359</v>
      </c>
    </row>
    <row r="30" spans="1:3" ht="16.5" thickBot="1">
      <c r="A30" s="57"/>
      <c r="B30" s="571"/>
      <c r="C30" s="572"/>
    </row>
  </sheetData>
  <mergeCells count="6">
    <mergeCell ref="B30:C30"/>
    <mergeCell ref="B26:C26"/>
    <mergeCell ref="B19:C19"/>
    <mergeCell ref="B12:C12"/>
    <mergeCell ref="B18:C18"/>
    <mergeCell ref="B25:C25"/>
  </mergeCells>
  <dataValidations count="1">
    <dataValidation type="list" allowBlank="1" showInputMessage="1" showErrorMessage="1" sqref="C6:C11">
      <formula1>"Independent chair, Non-independent chair, Independent member, Non-independent member"</formula1>
    </dataValidation>
  </dataValidations>
  <pageMargins left="0.7" right="0.7" top="0.75" bottom="0.75" header="0.3" footer="0.3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5.7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69" t="s">
        <v>30</v>
      </c>
      <c r="B1" s="3" t="str">
        <f>'Info '!C2</f>
        <v>JSC "Liberty Bank"</v>
      </c>
      <c r="C1" s="70"/>
      <c r="D1" s="70"/>
      <c r="E1" s="70"/>
      <c r="F1" s="15"/>
    </row>
    <row r="2" spans="1:7" s="58" customFormat="1" ht="15.75" customHeight="1">
      <c r="A2" s="269" t="s">
        <v>31</v>
      </c>
      <c r="B2" s="374">
        <v>44286</v>
      </c>
    </row>
    <row r="3" spans="1:7" s="58" customFormat="1" ht="15.75" customHeight="1">
      <c r="A3" s="269"/>
    </row>
    <row r="4" spans="1:7" s="58" customFormat="1" ht="15.75" customHeight="1" thickBot="1">
      <c r="A4" s="270" t="s">
        <v>202</v>
      </c>
      <c r="B4" s="581" t="s">
        <v>347</v>
      </c>
      <c r="C4" s="582"/>
      <c r="D4" s="582"/>
      <c r="E4" s="582"/>
    </row>
    <row r="5" spans="1:7" s="62" customFormat="1" ht="17.45" customHeight="1">
      <c r="A5" s="203"/>
      <c r="B5" s="204"/>
      <c r="C5" s="60" t="s">
        <v>0</v>
      </c>
      <c r="D5" s="60" t="s">
        <v>1</v>
      </c>
      <c r="E5" s="61" t="s">
        <v>2</v>
      </c>
    </row>
    <row r="6" spans="1:7" s="15" customFormat="1" ht="14.45" customHeight="1">
      <c r="A6" s="271"/>
      <c r="B6" s="577" t="s">
        <v>354</v>
      </c>
      <c r="C6" s="577" t="s">
        <v>93</v>
      </c>
      <c r="D6" s="579" t="s">
        <v>201</v>
      </c>
      <c r="E6" s="580"/>
      <c r="G6" s="5"/>
    </row>
    <row r="7" spans="1:7" s="15" customFormat="1" ht="99.6" customHeight="1">
      <c r="A7" s="271"/>
      <c r="B7" s="578"/>
      <c r="C7" s="577"/>
      <c r="D7" s="280" t="s">
        <v>200</v>
      </c>
      <c r="E7" s="281" t="s">
        <v>355</v>
      </c>
      <c r="G7" s="5"/>
    </row>
    <row r="8" spans="1:7">
      <c r="A8" s="272">
        <v>1</v>
      </c>
      <c r="B8" s="282" t="s">
        <v>35</v>
      </c>
      <c r="C8" s="550">
        <v>254371317.88999999</v>
      </c>
      <c r="D8" s="550"/>
      <c r="E8" s="551">
        <f>C8-D8</f>
        <v>254371317.88999999</v>
      </c>
      <c r="F8" s="15"/>
    </row>
    <row r="9" spans="1:7">
      <c r="A9" s="272">
        <v>2</v>
      </c>
      <c r="B9" s="282" t="s">
        <v>36</v>
      </c>
      <c r="C9" s="550">
        <v>143555657.44</v>
      </c>
      <c r="D9" s="550"/>
      <c r="E9" s="551">
        <f t="shared" ref="E9:E20" si="0">C9-D9</f>
        <v>143555657.44</v>
      </c>
      <c r="F9" s="15"/>
    </row>
    <row r="10" spans="1:7">
      <c r="A10" s="272">
        <v>3</v>
      </c>
      <c r="B10" s="282" t="s">
        <v>37</v>
      </c>
      <c r="C10" s="550">
        <v>91083680.760000005</v>
      </c>
      <c r="D10" s="550"/>
      <c r="E10" s="551">
        <f t="shared" si="0"/>
        <v>91083680.760000005</v>
      </c>
      <c r="F10" s="15"/>
    </row>
    <row r="11" spans="1:7">
      <c r="A11" s="272">
        <v>4</v>
      </c>
      <c r="B11" s="282" t="s">
        <v>38</v>
      </c>
      <c r="C11" s="550">
        <v>0</v>
      </c>
      <c r="D11" s="550"/>
      <c r="E11" s="551">
        <f t="shared" si="0"/>
        <v>0</v>
      </c>
      <c r="F11" s="15"/>
    </row>
    <row r="12" spans="1:7">
      <c r="A12" s="272">
        <v>5</v>
      </c>
      <c r="B12" s="282" t="s">
        <v>39</v>
      </c>
      <c r="C12" s="550">
        <v>258746377.63999999</v>
      </c>
      <c r="D12" s="550"/>
      <c r="E12" s="551">
        <f t="shared" si="0"/>
        <v>258746377.63999999</v>
      </c>
      <c r="F12" s="15"/>
    </row>
    <row r="13" spans="1:7">
      <c r="A13" s="272">
        <v>6.1</v>
      </c>
      <c r="B13" s="283" t="s">
        <v>40</v>
      </c>
      <c r="C13" s="552">
        <v>1775423599.2400024</v>
      </c>
      <c r="D13" s="550"/>
      <c r="E13" s="551">
        <f>C13-D13</f>
        <v>1775423599.2400024</v>
      </c>
      <c r="F13" s="15"/>
    </row>
    <row r="14" spans="1:7">
      <c r="A14" s="272">
        <v>6.2</v>
      </c>
      <c r="B14" s="284" t="s">
        <v>41</v>
      </c>
      <c r="C14" s="552">
        <v>-123885457.3299997</v>
      </c>
      <c r="D14" s="550"/>
      <c r="E14" s="551">
        <f t="shared" si="0"/>
        <v>-123885457.3299997</v>
      </c>
      <c r="F14" s="15"/>
    </row>
    <row r="15" spans="1:7">
      <c r="A15" s="272">
        <v>6</v>
      </c>
      <c r="B15" s="282" t="s">
        <v>42</v>
      </c>
      <c r="C15" s="550">
        <v>1651538141.9100027</v>
      </c>
      <c r="D15" s="550"/>
      <c r="E15" s="551">
        <f t="shared" si="0"/>
        <v>1651538141.9100027</v>
      </c>
      <c r="F15" s="15"/>
    </row>
    <row r="16" spans="1:7">
      <c r="A16" s="272">
        <v>7</v>
      </c>
      <c r="B16" s="282" t="s">
        <v>43</v>
      </c>
      <c r="C16" s="550">
        <v>36038347.909999996</v>
      </c>
      <c r="D16" s="550"/>
      <c r="E16" s="551">
        <f t="shared" si="0"/>
        <v>36038347.909999996</v>
      </c>
      <c r="F16" s="15"/>
    </row>
    <row r="17" spans="1:7">
      <c r="A17" s="272">
        <v>8</v>
      </c>
      <c r="B17" s="282" t="s">
        <v>199</v>
      </c>
      <c r="C17" s="550">
        <v>103192</v>
      </c>
      <c r="D17" s="550"/>
      <c r="E17" s="551">
        <f t="shared" si="0"/>
        <v>103192</v>
      </c>
      <c r="F17" s="273"/>
      <c r="G17" s="64"/>
    </row>
    <row r="18" spans="1:7">
      <c r="A18" s="272">
        <v>9</v>
      </c>
      <c r="B18" s="282" t="s">
        <v>44</v>
      </c>
      <c r="C18" s="550">
        <v>106733.3</v>
      </c>
      <c r="D18" s="550">
        <v>106733.3</v>
      </c>
      <c r="E18" s="551">
        <f>C18-D18</f>
        <v>0</v>
      </c>
      <c r="F18" s="15"/>
      <c r="G18" s="64"/>
    </row>
    <row r="19" spans="1:7">
      <c r="A19" s="272">
        <v>10</v>
      </c>
      <c r="B19" s="282" t="s">
        <v>45</v>
      </c>
      <c r="C19" s="550">
        <v>233214657.25000009</v>
      </c>
      <c r="D19" s="550">
        <v>80798652.550000012</v>
      </c>
      <c r="E19" s="551">
        <f t="shared" si="0"/>
        <v>152416004.70000008</v>
      </c>
      <c r="F19" s="15"/>
      <c r="G19" s="64"/>
    </row>
    <row r="20" spans="1:7">
      <c r="A20" s="272">
        <v>11</v>
      </c>
      <c r="B20" s="282" t="s">
        <v>46</v>
      </c>
      <c r="C20" s="550">
        <v>59626444.469999999</v>
      </c>
      <c r="D20" s="550"/>
      <c r="E20" s="551">
        <f t="shared" si="0"/>
        <v>59626444.469999999</v>
      </c>
      <c r="F20" s="15"/>
    </row>
    <row r="21" spans="1:7" ht="26.25" thickBot="1">
      <c r="A21" s="158"/>
      <c r="B21" s="274" t="s">
        <v>357</v>
      </c>
      <c r="C21" s="205">
        <f>SUM(C8:C12, C15:C20)</f>
        <v>2728384550.5700026</v>
      </c>
      <c r="D21" s="205">
        <f>SUM(D8:D12, D15:D20)</f>
        <v>80905385.850000009</v>
      </c>
      <c r="E21" s="285">
        <f>SUM(E8:E12, E15:E20)</f>
        <v>2647479164.7200027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65"/>
      <c r="F25" s="5"/>
      <c r="G25" s="5"/>
    </row>
    <row r="26" spans="1:7" s="4" customFormat="1">
      <c r="B26" s="65"/>
      <c r="F26" s="5"/>
      <c r="G26" s="5"/>
    </row>
    <row r="27" spans="1:7" s="4" customFormat="1">
      <c r="B27" s="65"/>
      <c r="F27" s="5"/>
      <c r="G27" s="5"/>
    </row>
    <row r="28" spans="1:7" s="4" customFormat="1">
      <c r="B28" s="65"/>
      <c r="F28" s="5"/>
      <c r="G28" s="5"/>
    </row>
    <row r="29" spans="1:7" s="4" customFormat="1">
      <c r="B29" s="65"/>
      <c r="F29" s="5"/>
      <c r="G29" s="5"/>
    </row>
    <row r="30" spans="1:7" s="4" customFormat="1">
      <c r="B30" s="65"/>
      <c r="F30" s="5"/>
      <c r="G30" s="5"/>
    </row>
    <row r="31" spans="1:7" s="4" customFormat="1">
      <c r="B31" s="65"/>
      <c r="F31" s="5"/>
      <c r="G31" s="5"/>
    </row>
    <row r="32" spans="1:7" s="4" customFormat="1">
      <c r="B32" s="65"/>
      <c r="F32" s="5"/>
      <c r="G32" s="5"/>
    </row>
    <row r="33" spans="2:7" s="4" customFormat="1">
      <c r="B33" s="65"/>
      <c r="F33" s="5"/>
      <c r="G33" s="5"/>
    </row>
    <row r="34" spans="2:7" s="4" customFormat="1">
      <c r="B34" s="65"/>
      <c r="F34" s="5"/>
      <c r="G34" s="5"/>
    </row>
    <row r="35" spans="2:7" s="4" customFormat="1">
      <c r="B35" s="65"/>
      <c r="F35" s="5"/>
      <c r="G35" s="5"/>
    </row>
    <row r="36" spans="2:7" s="4" customFormat="1">
      <c r="B36" s="65"/>
      <c r="F36" s="5"/>
      <c r="G36" s="5"/>
    </row>
    <row r="37" spans="2:7" s="4" customFormat="1">
      <c r="B37" s="65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3.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3" t="str">
        <f>'Info '!C2</f>
        <v>JSC "Liberty Bank"</v>
      </c>
    </row>
    <row r="2" spans="1:6" s="58" customFormat="1" ht="15.75" customHeight="1">
      <c r="A2" s="2" t="s">
        <v>31</v>
      </c>
      <c r="B2" s="374">
        <v>44286</v>
      </c>
      <c r="C2" s="4"/>
      <c r="D2" s="4"/>
      <c r="E2" s="4"/>
      <c r="F2" s="4"/>
    </row>
    <row r="3" spans="1:6" s="58" customFormat="1" ht="15.75" customHeight="1">
      <c r="C3" s="4"/>
      <c r="D3" s="4"/>
      <c r="E3" s="4"/>
      <c r="F3" s="4"/>
    </row>
    <row r="4" spans="1:6" s="58" customFormat="1" ht="14.25" thickBot="1">
      <c r="A4" s="58" t="s">
        <v>85</v>
      </c>
      <c r="B4" s="275" t="s">
        <v>334</v>
      </c>
      <c r="C4" s="59" t="s">
        <v>73</v>
      </c>
      <c r="D4" s="4"/>
      <c r="E4" s="4"/>
      <c r="F4" s="4"/>
    </row>
    <row r="5" spans="1:6">
      <c r="A5" s="210">
        <v>1</v>
      </c>
      <c r="B5" s="276" t="s">
        <v>356</v>
      </c>
      <c r="C5" s="211">
        <f>'7. LI1 '!E21</f>
        <v>2647479164.7200027</v>
      </c>
    </row>
    <row r="6" spans="1:6" s="212" customFormat="1">
      <c r="A6" s="66">
        <v>2.1</v>
      </c>
      <c r="B6" s="207" t="s">
        <v>335</v>
      </c>
      <c r="C6" s="146">
        <v>134566824.9684</v>
      </c>
    </row>
    <row r="7" spans="1:6" s="49" customFormat="1" outlineLevel="1">
      <c r="A7" s="44">
        <v>2.2000000000000002</v>
      </c>
      <c r="B7" s="45" t="s">
        <v>336</v>
      </c>
      <c r="C7" s="213">
        <v>287305092.86383641</v>
      </c>
    </row>
    <row r="8" spans="1:6" s="49" customFormat="1" ht="26.25">
      <c r="A8" s="44">
        <v>3</v>
      </c>
      <c r="B8" s="208" t="s">
        <v>337</v>
      </c>
      <c r="C8" s="214">
        <f>SUM(C5:C7)</f>
        <v>3069351082.5522389</v>
      </c>
    </row>
    <row r="9" spans="1:6" s="212" customFormat="1">
      <c r="A9" s="66">
        <v>4</v>
      </c>
      <c r="B9" s="68" t="s">
        <v>87</v>
      </c>
      <c r="C9" s="146">
        <v>30800942.408866201</v>
      </c>
    </row>
    <row r="10" spans="1:6" s="49" customFormat="1" outlineLevel="1">
      <c r="A10" s="44">
        <v>5.0999999999999996</v>
      </c>
      <c r="B10" s="45" t="s">
        <v>338</v>
      </c>
      <c r="C10" s="213">
        <v>-108929652.28987201</v>
      </c>
    </row>
    <row r="11" spans="1:6" s="49" customFormat="1" outlineLevel="1">
      <c r="A11" s="44">
        <v>5.2</v>
      </c>
      <c r="B11" s="45" t="s">
        <v>339</v>
      </c>
      <c r="C11" s="213">
        <v>-270490711.62685966</v>
      </c>
    </row>
    <row r="12" spans="1:6" s="49" customFormat="1">
      <c r="A12" s="44">
        <v>6</v>
      </c>
      <c r="B12" s="206" t="s">
        <v>483</v>
      </c>
      <c r="C12" s="213">
        <v>0</v>
      </c>
    </row>
    <row r="13" spans="1:6" s="49" customFormat="1" ht="14.25" thickBot="1">
      <c r="A13" s="46">
        <v>7</v>
      </c>
      <c r="B13" s="209" t="s">
        <v>285</v>
      </c>
      <c r="C13" s="215">
        <f>SUM(C8:C12)</f>
        <v>2720731661.0443735</v>
      </c>
    </row>
    <row r="15" spans="1:6" ht="27">
      <c r="A15" s="228"/>
      <c r="B15" s="50" t="s">
        <v>484</v>
      </c>
    </row>
    <row r="16" spans="1:6">
      <c r="A16" s="228"/>
      <c r="B16" s="228"/>
    </row>
    <row r="17" spans="1:5" ht="15">
      <c r="A17" s="223"/>
      <c r="B17" s="224"/>
      <c r="C17" s="228"/>
      <c r="D17" s="228"/>
      <c r="E17" s="228"/>
    </row>
    <row r="18" spans="1:5" ht="15">
      <c r="A18" s="229"/>
      <c r="B18" s="230"/>
      <c r="C18" s="228"/>
      <c r="D18" s="228"/>
      <c r="E18" s="228"/>
    </row>
    <row r="19" spans="1:5">
      <c r="A19" s="231"/>
      <c r="B19" s="225"/>
      <c r="C19" s="228"/>
      <c r="D19" s="228"/>
      <c r="E19" s="228"/>
    </row>
    <row r="20" spans="1:5">
      <c r="A20" s="232"/>
      <c r="B20" s="226"/>
      <c r="C20" s="228"/>
      <c r="D20" s="228"/>
      <c r="E20" s="228"/>
    </row>
    <row r="21" spans="1:5">
      <c r="A21" s="232"/>
      <c r="B21" s="230"/>
      <c r="C21" s="228"/>
      <c r="D21" s="228"/>
      <c r="E21" s="228"/>
    </row>
    <row r="22" spans="1:5">
      <c r="A22" s="231"/>
      <c r="B22" s="227"/>
      <c r="C22" s="228"/>
      <c r="D22" s="228"/>
      <c r="E22" s="228"/>
    </row>
    <row r="23" spans="1:5">
      <c r="A23" s="232"/>
      <c r="B23" s="226"/>
      <c r="C23" s="228"/>
      <c r="D23" s="228"/>
      <c r="E23" s="228"/>
    </row>
    <row r="24" spans="1:5">
      <c r="A24" s="232"/>
      <c r="B24" s="226"/>
      <c r="C24" s="228"/>
      <c r="D24" s="228"/>
      <c r="E24" s="228"/>
    </row>
    <row r="25" spans="1:5">
      <c r="A25" s="232"/>
      <c r="B25" s="233"/>
      <c r="C25" s="228"/>
      <c r="D25" s="228"/>
      <c r="E25" s="228"/>
    </row>
    <row r="26" spans="1:5">
      <c r="A26" s="232"/>
      <c r="B26" s="230"/>
      <c r="C26" s="228"/>
      <c r="D26" s="228"/>
      <c r="E26" s="228"/>
    </row>
    <row r="27" spans="1:5">
      <c r="A27" s="228"/>
      <c r="B27" s="234"/>
      <c r="C27" s="228"/>
      <c r="D27" s="228"/>
      <c r="E27" s="228"/>
    </row>
    <row r="28" spans="1:5">
      <c r="A28" s="228"/>
      <c r="B28" s="234"/>
      <c r="C28" s="228"/>
      <c r="D28" s="228"/>
      <c r="E28" s="228"/>
    </row>
    <row r="29" spans="1:5">
      <c r="A29" s="228"/>
      <c r="B29" s="234"/>
      <c r="C29" s="228"/>
      <c r="D29" s="228"/>
      <c r="E29" s="228"/>
    </row>
    <row r="30" spans="1:5">
      <c r="A30" s="228"/>
      <c r="B30" s="234"/>
      <c r="C30" s="228"/>
      <c r="D30" s="228"/>
      <c r="E30" s="228"/>
    </row>
    <row r="31" spans="1:5">
      <c r="A31" s="228"/>
      <c r="B31" s="234"/>
      <c r="C31" s="228"/>
      <c r="D31" s="228"/>
      <c r="E31" s="228"/>
    </row>
    <row r="32" spans="1:5">
      <c r="A32" s="228"/>
      <c r="B32" s="234"/>
      <c r="C32" s="228"/>
      <c r="D32" s="228"/>
      <c r="E32" s="228"/>
    </row>
    <row r="33" spans="1:5">
      <c r="A33" s="228"/>
      <c r="B33" s="234"/>
      <c r="C33" s="228"/>
      <c r="D33" s="228"/>
      <c r="E33" s="228"/>
    </row>
  </sheetData>
  <pageMargins left="0.7" right="0.7" top="0.75" bottom="0.75" header="0.3" footer="0.3"/>
  <pageSetup paperSize="9" scale="58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2EVvJQ1h2IIngohJdF97GrTUg3bIGC5A/4mNXsb8bHk=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OYdHDKLkrLf1EL20ZdKTu7YQ4LIV15Uk2VKBjxW0OKA=</DigestValue>
    </Reference>
  </SignedInfo>
  <SignatureValue>vQ9LlAgjMXIfhEv8OpQxQgxNcwMjnAQJc8rcIabflLcwXiImecmg81WsSEROu7p5xrjoEWibVe7a
U4+cRq4ylI9yMhnTM2ieuabFrE81bwQLfv9ahOYxRu9/roGMmC9Ab55OmvAeiyAiYeJZwh9Vb3+9
KE2RiWxikUgpdp70/OyPrbHzN1/PJmOYnPhe27qrvpIJbLzD6S8NfvshKeROy3Dm1gaiVRmRpnp8
zCKqYG2EQV50FqVSh+XfS19RHTdvj34ehHjuZm+HxQeEI4rQigjVNmiThw493dRHIKbynki/UAKc
o6nsf/rpAGEApzFpT8QLsj9WrrGChILfejtypg==</SignatureValue>
  <KeyInfo>
    <X509Data>
      <X509Certificate>MIIGQjCCBSqgAwIBAgIKUd1r8wACAAGVmDANBgkqhkiG9w0BAQsFADBKMRIwEAYKCZImiZPyLGQBGRYCZ2UxEzARBgoJkiaJk/IsZAEZFgNuYmcxHzAdBgNVBAMTFk5CRyBDbGFzcyAyIElOVCBTdWIgQ0EwHhcNMjAwNzE3MTM0NTEzWhcNMjExMjIyMDk0NjU2WjBAMRgwFgYDVQQKEw9KU0MgTGliZXR5IEJhbmsxJDAiBgNVBAMTG0JMQiAtIFZha2h0YW5nIEJhYnVuYXNodmlsaTCCASIwDQYJKoZIhvcNAQEBBQADggEPADCCAQoCggEBANbHdtfPNTLVvdkjfAobxjXaCpZchlVOZ8CUpK7spJpDUR3/TjmNC34KxUUCGI19Vkqsdvgmh6ARe3u8SwLHwZgdz9LcYgmCdqulValXskjfag4ExKdZaa8/9Xepga2GgeBUHG8Jj5KKaj2dYT+qDfDVga7nWgtPO0u1KmArYrLXjBTY16zgROKFh9FJO9d13DiyZ+fTrYE6uU/bUiwBUIvLrdnXZ46hNsxUdM9iZXqtVn+5jbZ7P6ct8Csji0CqVOameD1YInHoDO/1OqZoI88DG6A6r9w4bO1hQUWjJnAhPmJv8dOkvTlrh9s2odkFGwwLwavSYVYvKadlsSmYQNECAwEAAaOCAzIwggMuMDwGCSsGAQQBgjcVBwQvMC0GJSsGAQQBgjcVCOayYION9USGgZkJg7ihSoO+hHEEg8SRM4SDiF0CAWQCASMwHQYDVR0lBBYwFAYIKwYBBQUHAwIGCCsGAQUFBwMEMAsGA1UdDwQEAwIHgDAnBgkrBgEEAYI3FQoEGjAYMAoGCCsGAQUFBwMCMAoGCCsGAQUFBwMEMB0GA1UdDgQWBBSMQlDShYTNUBwDr9KWuKJSnTMEo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P6XA4SHKW9oqx/bWr/YUq75HOb6z2ntytBbk6kC/X4xTTvm0MLabh9bQTPmVWdO9jFtM+4EpBbbmO9bv4nMwbySiz+ntvlS8KMr7qiF/9Jyr2WJEvZluKplkxtScHQj3A+bdHJknWjGTmnzQgEVjPhraUT04h7Ip02LY2Z7dnPfznDKGID7BbGtdLJjF32X+iW7cNdfGJjNWDuqlsU1dxRcOeMkhmQkWCd09d5Djq7/TLrlm3sKA6rXykmnMbdNgulsbz0N7CHkO18nwA9EL7co/P2ftCKrhyzmn4PP59FdaB9by/BjXPwofRqdgUaqcAlFQhX7ctdlqTG/98jVug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Xy6PRIzkbEHBfAK/EhqkOYzxPy/8s3rTCoUnLf3iKCk=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Rg9gsMwG7ZF70XMK+AX4cy09kY3LN3OadHQKn943QRA=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HFbP/L9KcbOsDgjdhPyTWLsbGD0IGKSSFjqmteK86Sg=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IU0I/DZN2zosRXE+Fgi/4bFYQEZdWjCpaAuX8p4zQEA=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gZCS2Y0LptaQubR++72Tq9C6NyX+G9ip9EMiXXG2tPo=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Mq07aqOauglow6d1jqlg2scJkp8OHbMDFILCHedBcZQ=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B1orkxAS2NWwWMGbap/xATJqTsJWxJ/29DN0WnbXp18=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095NUuoe2pC/wFv3sOXq2gRarvbwKjm/jc9suqYD3BA=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dOKygQDVmY32jBlIgxxRaN5YfRjmgU1xl4qXzj1YA5s=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zIDyifY2nU4t1j9/gLG3ND2j5fXLYiMweS+62L8zOxw=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zIDyifY2nU4t1j9/gLG3ND2j5fXLYiMweS+62L8zOxw=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00lFHLQvXAZY9GUEs7ZC5F/79C4rDT36ZDaGgOCf5cw=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IU0I/DZN2zosRXE+Fgi/4bFYQEZdWjCpaAuX8p4zQEA=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hJxPdkHuvMSL+L4kkhyIA/q0L0IOqP9GtskBZ/nxU2k=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QLXog43/gxxjg1to6XxliV/QlZywLn0wl+a9lNbztJE=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etRTitMkcjeU+MjhB0oZeDifhxt3NrrbR01ObULUT/w=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IU0I/DZN2zosRXE+Fgi/4bFYQEZdWjCpaAuX8p4zQEA=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pK9Guzx4OAIVS2ZL5iCEeBh4BKaWVs3wrVD0YJJRh+k=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QLXog43/gxxjg1to6XxliV/QlZywLn0wl+a9lNbztJE=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hJxPdkHuvMSL+L4kkhyIA/q0L0IOqP9GtskBZ/nxU2k=</DigestValue>
      </Reference>
      <Reference URI="/xl/sharedStrings.xml?ContentType=application/vnd.openxmlformats-officedocument.spreadsheetml.sharedStrings+xml">
        <DigestMethod Algorithm="http://www.w3.org/2001/04/xmlenc#sha256"/>
        <DigestValue>WxeJlntb/GejQil03i2IH15uomMqD7PmXPvgdBi8Kjs=</DigestValue>
      </Reference>
      <Reference URI="/xl/styles.xml?ContentType=application/vnd.openxmlformats-officedocument.spreadsheetml.styles+xml">
        <DigestMethod Algorithm="http://www.w3.org/2001/04/xmlenc#sha256"/>
        <DigestValue>w2fNuoR/YFNVO2m2z0VSPkr5b3AsmUDZt5q1gC+YE1A=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qfh/81Iy8886QYTZ09mmer1R0qS36Dy3IsgmKa+U5gU=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MUMB2kL44JmqVwxNHS1n8Zq+A68+5Enrd6uv5al+gV0=</DigestValue>
      </Reference>
      <Reference URI="/xl/worksheets/sheet10.xml?ContentType=application/vnd.openxmlformats-officedocument.spreadsheetml.worksheet+xml">
        <DigestMethod Algorithm="http://www.w3.org/2001/04/xmlenc#sha256"/>
        <DigestValue>cCSYFM7RH7bvx7ICoDt1agd4ZEp9sJUzD9riuMy6El8=</DigestValue>
      </Reference>
      <Reference URI="/xl/worksheets/sheet11.xml?ContentType=application/vnd.openxmlformats-officedocument.spreadsheetml.worksheet+xml">
        <DigestMethod Algorithm="http://www.w3.org/2001/04/xmlenc#sha256"/>
        <DigestValue>gU9b7uNCsGoWMVuiBGjOhdttFT5oLdASengQexvdlSE=</DigestValue>
      </Reference>
      <Reference URI="/xl/worksheets/sheet12.xml?ContentType=application/vnd.openxmlformats-officedocument.spreadsheetml.worksheet+xml">
        <DigestMethod Algorithm="http://www.w3.org/2001/04/xmlenc#sha256"/>
        <DigestValue>o6UHyeliGG7xT8qyp7OSK7vL8DLo48ewCzdIyGmE69U=</DigestValue>
      </Reference>
      <Reference URI="/xl/worksheets/sheet13.xml?ContentType=application/vnd.openxmlformats-officedocument.spreadsheetml.worksheet+xml">
        <DigestMethod Algorithm="http://www.w3.org/2001/04/xmlenc#sha256"/>
        <DigestValue>3W54Xuh2l515/LC4Q7/OxT/oQ7GbdaBY8zuP3eeIDTo=</DigestValue>
      </Reference>
      <Reference URI="/xl/worksheets/sheet14.xml?ContentType=application/vnd.openxmlformats-officedocument.spreadsheetml.worksheet+xml">
        <DigestMethod Algorithm="http://www.w3.org/2001/04/xmlenc#sha256"/>
        <DigestValue>i/TRvieqsWKWiQgnCRZx2JyuKW5/ic3f0FT5bVWtNpo=</DigestValue>
      </Reference>
      <Reference URI="/xl/worksheets/sheet15.xml?ContentType=application/vnd.openxmlformats-officedocument.spreadsheetml.worksheet+xml">
        <DigestMethod Algorithm="http://www.w3.org/2001/04/xmlenc#sha256"/>
        <DigestValue>zTiwxvJDCGvOPIik8gy9fA87TH6Sw/BhLhpLGNyA9tY=</DigestValue>
      </Reference>
      <Reference URI="/xl/worksheets/sheet16.xml?ContentType=application/vnd.openxmlformats-officedocument.spreadsheetml.worksheet+xml">
        <DigestMethod Algorithm="http://www.w3.org/2001/04/xmlenc#sha256"/>
        <DigestValue>mgplvz1/zTwC9z/dnnu1UrTaj3svWro1V6o/SLegqCw=</DigestValue>
      </Reference>
      <Reference URI="/xl/worksheets/sheet17.xml?ContentType=application/vnd.openxmlformats-officedocument.spreadsheetml.worksheet+xml">
        <DigestMethod Algorithm="http://www.w3.org/2001/04/xmlenc#sha256"/>
        <DigestValue>9U8dFJmiz2BVW1CzHkJR4mPQmG8nZMam5DGCLmncry4=</DigestValue>
      </Reference>
      <Reference URI="/xl/worksheets/sheet18.xml?ContentType=application/vnd.openxmlformats-officedocument.spreadsheetml.worksheet+xml">
        <DigestMethod Algorithm="http://www.w3.org/2001/04/xmlenc#sha256"/>
        <DigestValue>NzrQRVXb0mJGU+Li5yrYXt9rrS8LEEcPm5x6iUWCPNQ=</DigestValue>
      </Reference>
      <Reference URI="/xl/worksheets/sheet2.xml?ContentType=application/vnd.openxmlformats-officedocument.spreadsheetml.worksheet+xml">
        <DigestMethod Algorithm="http://www.w3.org/2001/04/xmlenc#sha256"/>
        <DigestValue>qNHGZYc8SvkcD5h39qXJ6fqyc38UoARWEH/3/LDkWVI=</DigestValue>
      </Reference>
      <Reference URI="/xl/worksheets/sheet3.xml?ContentType=application/vnd.openxmlformats-officedocument.spreadsheetml.worksheet+xml">
        <DigestMethod Algorithm="http://www.w3.org/2001/04/xmlenc#sha256"/>
        <DigestValue>KBZCjzSLN9C7ADE+7gm1cIqtL7GyUjfYt9+iKcEPE1Q=</DigestValue>
      </Reference>
      <Reference URI="/xl/worksheets/sheet4.xml?ContentType=application/vnd.openxmlformats-officedocument.spreadsheetml.worksheet+xml">
        <DigestMethod Algorithm="http://www.w3.org/2001/04/xmlenc#sha256"/>
        <DigestValue>du6+knWK13GNcGJEcrxftoTmn3qcjWPtfNHbdnWmVng=</DigestValue>
      </Reference>
      <Reference URI="/xl/worksheets/sheet5.xml?ContentType=application/vnd.openxmlformats-officedocument.spreadsheetml.worksheet+xml">
        <DigestMethod Algorithm="http://www.w3.org/2001/04/xmlenc#sha256"/>
        <DigestValue>eA1iq6Hh7yUL7YM0LoAn12b8Z2VDqdn8cVxktQ6dEj4=</DigestValue>
      </Reference>
      <Reference URI="/xl/worksheets/sheet6.xml?ContentType=application/vnd.openxmlformats-officedocument.spreadsheetml.worksheet+xml">
        <DigestMethod Algorithm="http://www.w3.org/2001/04/xmlenc#sha256"/>
        <DigestValue>mGcnfDx6tD2Au5xfO0Yav2i6N4HwqrGK/fkEUgxBljM=</DigestValue>
      </Reference>
      <Reference URI="/xl/worksheets/sheet7.xml?ContentType=application/vnd.openxmlformats-officedocument.spreadsheetml.worksheet+xml">
        <DigestMethod Algorithm="http://www.w3.org/2001/04/xmlenc#sha256"/>
        <DigestValue>aMYHd/7d+fV1QJbm7KL0qQgYQD41veD+o41cxkPAzpg=</DigestValue>
      </Reference>
      <Reference URI="/xl/worksheets/sheet8.xml?ContentType=application/vnd.openxmlformats-officedocument.spreadsheetml.worksheet+xml">
        <DigestMethod Algorithm="http://www.w3.org/2001/04/xmlenc#sha256"/>
        <DigestValue>m1X8s1bFjMARAONBMQ5+5J0AjUw7glXcKncBh5zNrWA=</DigestValue>
      </Reference>
      <Reference URI="/xl/worksheets/sheet9.xml?ContentType=application/vnd.openxmlformats-officedocument.spreadsheetml.worksheet+xml">
        <DigestMethod Algorithm="http://www.w3.org/2001/04/xmlenc#sha256"/>
        <DigestValue>OOK3zZqaxM2lS/qwB7IaGHOAvrIGU4Skc3NK9wK22ic=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2021-05-04T16:38:58Z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2021-05-04T16:38:58Z</xd:SigningTime>
          <xd:SigningCertificate>
            <xd:Cert>
              <xd:CertDigest>
                <DigestMethod Algorithm="http://www.w3.org/2001/04/xmlenc#sha256"/>
                <DigestValue>ALI4z2GcQxbZXzZl4KS2OkcbXec8zyDveQQkjnO5/I8=</DigestValue>
              </xd:CertDigest>
              <xd:IssuerSerial>
                <X509IssuerName>CN=NBG Class 2 INT Sub CA, DC=nbg, DC=ge</X509IssuerName>
                <X509SerialNumber>386596194113721062233496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ej9b5/aZii+vTU3mR/I35BvYQSf4nwNl5rljfhhe6RE=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GnT+qzXkIVXw/fBwaAFT38Zg5KNKf7AnJKPjuG+JAvA=</DigestValue>
    </Reference>
  </SignedInfo>
  <SignatureValue>u++CmgopCiyDNMXkbAU52XHXdQ9484xJLNYY/RJJcloa98iBJV3qJS4n9RzXxmX7kL/UaJvCYBo1
UHNn8o3qPNm43EgrToOj507SgttbDwSd0hNqWir+3Ng8mV+GXGYl5kdFSYhSAyiFUJOydTXPZDnM
JNfY1SzarjnC33fen7UHlfba5j9r0M3gjK05XTOJXXQLaMHRVT8LFqQrEahK6c5OJ7hauTu9VDyl
I+lhocgF+bd9RtiA51tjDuR2s2WImD3P2uO1ybEFzJPnW9LMMI6qbUgFGunYbpEA5auaJJ5aKZrU
oLHVAIv+ImyX7Qdwk5f/DmJdNb3sZTDQwPfglQ==</SignatureValue>
  <KeyInfo>
    <X509Data>
      <X509Certificate>MIIGPjCCBSagAwIBAgIKceS21gADAAHWTjANBgkqhkiG9w0BAQsFADBKMRIwEAYKCZImiZPyLGQBGRYCZ2UxEzARBgoJkiaJk/IsZAEZFgNuYmcxHzAdBgNVBAMTFk5CRyBDbGFzcyAyIElOVCBTdWIgQ0EwHhcNMjEwNDEyMDkwOTA0WhcNMjMwNDEyMDkwOTA0WjA8MRgwFgYDVQQKEw9KU0MgTGliZXR5IEJhbmsxIDAeBgNVBAMTF0JMQiAtIFRlb25hIEdpb3Jnb2JpYW5pMIIBIjANBgkqhkiG9w0BAQEFAAOCAQ8AMIIBCgKCAQEA8pM4wfd4iw4mZG1gDB6WXuTbyxasXtzDZlhBgGwSZ8qsccG/oyqAKwBtjPVmaRFCr35zPoTqaNU8gjUW9pl5GPbmmlZjesIz9kAe0eGWUSQFqZzLZbLGwNPn8kWPJ1th4bJe3oV3jLFxDAWfAqQecF2+gFV4ZbC2+hEVARI+MhGu08Q9tE1mXuh1MlEVQWt15Ik9ocPPmMbOLEy/WZ8gmiYBQXCsC2+4QEBRK9iNK17YUxHlzcUGacxSGWP286nDE2STlttsEHlAMS/2ilbkt9ZTe5cVzLKSlNJdoKfUHgBnOqvBdNxXDi9syEylnn8nguKwO4Bi5ZsBY5emcrub5QIDAQABo4IDMjCCAy4wPAYJKwYBBAGCNxUHBC8wLQYlKwYBBAGCNxUI5rJgg431RIaBmQmDuKFKg76EcQSDxJEzhIOIXQIBZAIBIzAdBgNVHSUEFjAUBggrBgEFBQcDAgYIKwYBBQUHAwQwCwYDVR0PBAQDAgeAMCcGCSsGAQQBgjcVCgQaMBgwCgYIKwYBBQUHAwIwCgYIKwYBBQUHAwQwHQYDVR0OBBYEFNrR1T2r2mjF2EBJdxwmpyxDWMdX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ykuY3J0MA0GCSqGSIb3DQEBCwUAA4IBAQA0neo2OnZfzYa0j3yQfby7jvUFy7uDnLQgeJpEAfpRNS59aXMqExDDZzhWgrQzsbYYHHug8honqIwA96Ov1nwkVO7CWZYPwMmTZjceqUnERLncdDfkDZlTFGxEonkjWNS6XT49kX31/nDG8FRF6lQk1w3sI7Uwc7YMPsFw674T3OjkKfCL+aJpiWDDLhKibmSVgpMvzJA0+wOxYQuYKx9qqm8jJE593fJjVjsmuzFMjD6+kwAt1Z+LKlL48DU5/sWxYrBLrN/RpmwV1p+x/mA+Vr5ks1l5/4c74gUR2AolItB8W8ohb8s3FfvGBIK8UsjEw4C+h5XMpL+/PyqGcBw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Xy6PRIzkbEHBfAK/EhqkOYzxPy/8s3rTCoUnLf3iKCk=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Rg9gsMwG7ZF70XMK+AX4cy09kY3LN3OadHQKn943QRA=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HFbP/L9KcbOsDgjdhPyTWLsbGD0IGKSSFjqmteK86Sg=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IU0I/DZN2zosRXE+Fgi/4bFYQEZdWjCpaAuX8p4zQEA=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gZCS2Y0LptaQubR++72Tq9C6NyX+G9ip9EMiXXG2tPo=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Mq07aqOauglow6d1jqlg2scJkp8OHbMDFILCHedBcZQ=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B1orkxAS2NWwWMGbap/xATJqTsJWxJ/29DN0WnbXp18=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095NUuoe2pC/wFv3sOXq2gRarvbwKjm/jc9suqYD3BA=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dOKygQDVmY32jBlIgxxRaN5YfRjmgU1xl4qXzj1YA5s=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zIDyifY2nU4t1j9/gLG3ND2j5fXLYiMweS+62L8zOxw=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zIDyifY2nU4t1j9/gLG3ND2j5fXLYiMweS+62L8zOxw=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00lFHLQvXAZY9GUEs7ZC5F/79C4rDT36ZDaGgOCf5cw=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IU0I/DZN2zosRXE+Fgi/4bFYQEZdWjCpaAuX8p4zQEA=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hJxPdkHuvMSL+L4kkhyIA/q0L0IOqP9GtskBZ/nxU2k=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QLXog43/gxxjg1to6XxliV/QlZywLn0wl+a9lNbztJE=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etRTitMkcjeU+MjhB0oZeDifhxt3NrrbR01ObULUT/w=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IU0I/DZN2zosRXE+Fgi/4bFYQEZdWjCpaAuX8p4zQEA=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pK9Guzx4OAIVS2ZL5iCEeBh4BKaWVs3wrVD0YJJRh+k=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QLXog43/gxxjg1to6XxliV/QlZywLn0wl+a9lNbztJE=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hJxPdkHuvMSL+L4kkhyIA/q0L0IOqP9GtskBZ/nxU2k=</DigestValue>
      </Reference>
      <Reference URI="/xl/sharedStrings.xml?ContentType=application/vnd.openxmlformats-officedocument.spreadsheetml.sharedStrings+xml">
        <DigestMethod Algorithm="http://www.w3.org/2001/04/xmlenc#sha256"/>
        <DigestValue>WxeJlntb/GejQil03i2IH15uomMqD7PmXPvgdBi8Kjs=</DigestValue>
      </Reference>
      <Reference URI="/xl/styles.xml?ContentType=application/vnd.openxmlformats-officedocument.spreadsheetml.styles+xml">
        <DigestMethod Algorithm="http://www.w3.org/2001/04/xmlenc#sha256"/>
        <DigestValue>w2fNuoR/YFNVO2m2z0VSPkr5b3AsmUDZt5q1gC+YE1A=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qfh/81Iy8886QYTZ09mmer1R0qS36Dy3IsgmKa+U5gU=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MUMB2kL44JmqVwxNHS1n8Zq+A68+5Enrd6uv5al+gV0=</DigestValue>
      </Reference>
      <Reference URI="/xl/worksheets/sheet10.xml?ContentType=application/vnd.openxmlformats-officedocument.spreadsheetml.worksheet+xml">
        <DigestMethod Algorithm="http://www.w3.org/2001/04/xmlenc#sha256"/>
        <DigestValue>cCSYFM7RH7bvx7ICoDt1agd4ZEp9sJUzD9riuMy6El8=</DigestValue>
      </Reference>
      <Reference URI="/xl/worksheets/sheet11.xml?ContentType=application/vnd.openxmlformats-officedocument.spreadsheetml.worksheet+xml">
        <DigestMethod Algorithm="http://www.w3.org/2001/04/xmlenc#sha256"/>
        <DigestValue>gU9b7uNCsGoWMVuiBGjOhdttFT5oLdASengQexvdlSE=</DigestValue>
      </Reference>
      <Reference URI="/xl/worksheets/sheet12.xml?ContentType=application/vnd.openxmlformats-officedocument.spreadsheetml.worksheet+xml">
        <DigestMethod Algorithm="http://www.w3.org/2001/04/xmlenc#sha256"/>
        <DigestValue>o6UHyeliGG7xT8qyp7OSK7vL8DLo48ewCzdIyGmE69U=</DigestValue>
      </Reference>
      <Reference URI="/xl/worksheets/sheet13.xml?ContentType=application/vnd.openxmlformats-officedocument.spreadsheetml.worksheet+xml">
        <DigestMethod Algorithm="http://www.w3.org/2001/04/xmlenc#sha256"/>
        <DigestValue>3W54Xuh2l515/LC4Q7/OxT/oQ7GbdaBY8zuP3eeIDTo=</DigestValue>
      </Reference>
      <Reference URI="/xl/worksheets/sheet14.xml?ContentType=application/vnd.openxmlformats-officedocument.spreadsheetml.worksheet+xml">
        <DigestMethod Algorithm="http://www.w3.org/2001/04/xmlenc#sha256"/>
        <DigestValue>i/TRvieqsWKWiQgnCRZx2JyuKW5/ic3f0FT5bVWtNpo=</DigestValue>
      </Reference>
      <Reference URI="/xl/worksheets/sheet15.xml?ContentType=application/vnd.openxmlformats-officedocument.spreadsheetml.worksheet+xml">
        <DigestMethod Algorithm="http://www.w3.org/2001/04/xmlenc#sha256"/>
        <DigestValue>zTiwxvJDCGvOPIik8gy9fA87TH6Sw/BhLhpLGNyA9tY=</DigestValue>
      </Reference>
      <Reference URI="/xl/worksheets/sheet16.xml?ContentType=application/vnd.openxmlformats-officedocument.spreadsheetml.worksheet+xml">
        <DigestMethod Algorithm="http://www.w3.org/2001/04/xmlenc#sha256"/>
        <DigestValue>mgplvz1/zTwC9z/dnnu1UrTaj3svWro1V6o/SLegqCw=</DigestValue>
      </Reference>
      <Reference URI="/xl/worksheets/sheet17.xml?ContentType=application/vnd.openxmlformats-officedocument.spreadsheetml.worksheet+xml">
        <DigestMethod Algorithm="http://www.w3.org/2001/04/xmlenc#sha256"/>
        <DigestValue>9U8dFJmiz2BVW1CzHkJR4mPQmG8nZMam5DGCLmncry4=</DigestValue>
      </Reference>
      <Reference URI="/xl/worksheets/sheet18.xml?ContentType=application/vnd.openxmlformats-officedocument.spreadsheetml.worksheet+xml">
        <DigestMethod Algorithm="http://www.w3.org/2001/04/xmlenc#sha256"/>
        <DigestValue>NzrQRVXb0mJGU+Li5yrYXt9rrS8LEEcPm5x6iUWCPNQ=</DigestValue>
      </Reference>
      <Reference URI="/xl/worksheets/sheet2.xml?ContentType=application/vnd.openxmlformats-officedocument.spreadsheetml.worksheet+xml">
        <DigestMethod Algorithm="http://www.w3.org/2001/04/xmlenc#sha256"/>
        <DigestValue>qNHGZYc8SvkcD5h39qXJ6fqyc38UoARWEH/3/LDkWVI=</DigestValue>
      </Reference>
      <Reference URI="/xl/worksheets/sheet3.xml?ContentType=application/vnd.openxmlformats-officedocument.spreadsheetml.worksheet+xml">
        <DigestMethod Algorithm="http://www.w3.org/2001/04/xmlenc#sha256"/>
        <DigestValue>KBZCjzSLN9C7ADE+7gm1cIqtL7GyUjfYt9+iKcEPE1Q=</DigestValue>
      </Reference>
      <Reference URI="/xl/worksheets/sheet4.xml?ContentType=application/vnd.openxmlformats-officedocument.spreadsheetml.worksheet+xml">
        <DigestMethod Algorithm="http://www.w3.org/2001/04/xmlenc#sha256"/>
        <DigestValue>du6+knWK13GNcGJEcrxftoTmn3qcjWPtfNHbdnWmVng=</DigestValue>
      </Reference>
      <Reference URI="/xl/worksheets/sheet5.xml?ContentType=application/vnd.openxmlformats-officedocument.spreadsheetml.worksheet+xml">
        <DigestMethod Algorithm="http://www.w3.org/2001/04/xmlenc#sha256"/>
        <DigestValue>eA1iq6Hh7yUL7YM0LoAn12b8Z2VDqdn8cVxktQ6dEj4=</DigestValue>
      </Reference>
      <Reference URI="/xl/worksheets/sheet6.xml?ContentType=application/vnd.openxmlformats-officedocument.spreadsheetml.worksheet+xml">
        <DigestMethod Algorithm="http://www.w3.org/2001/04/xmlenc#sha256"/>
        <DigestValue>mGcnfDx6tD2Au5xfO0Yav2i6N4HwqrGK/fkEUgxBljM=</DigestValue>
      </Reference>
      <Reference URI="/xl/worksheets/sheet7.xml?ContentType=application/vnd.openxmlformats-officedocument.spreadsheetml.worksheet+xml">
        <DigestMethod Algorithm="http://www.w3.org/2001/04/xmlenc#sha256"/>
        <DigestValue>aMYHd/7d+fV1QJbm7KL0qQgYQD41veD+o41cxkPAzpg=</DigestValue>
      </Reference>
      <Reference URI="/xl/worksheets/sheet8.xml?ContentType=application/vnd.openxmlformats-officedocument.spreadsheetml.worksheet+xml">
        <DigestMethod Algorithm="http://www.w3.org/2001/04/xmlenc#sha256"/>
        <DigestValue>m1X8s1bFjMARAONBMQ5+5J0AjUw7glXcKncBh5zNrWA=</DigestValue>
      </Reference>
      <Reference URI="/xl/worksheets/sheet9.xml?ContentType=application/vnd.openxmlformats-officedocument.spreadsheetml.worksheet+xml">
        <DigestMethod Algorithm="http://www.w3.org/2001/04/xmlenc#sha256"/>
        <DigestValue>OOK3zZqaxM2lS/qwB7IaGHOAvrIGU4Skc3NK9wK22ic=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2021-05-04T16:39:40Z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2021-05-04T16:39:40Z</xd:SigningTime>
          <xd:SigningCertificate>
            <xd:Cert>
              <xd:CertDigest>
                <DigestMethod Algorithm="http://www.w3.org/2001/04/xmlenc#sha256"/>
                <DigestValue>gvmWZbzG/3P8aIQqfm5HlCnrVH3uumQYKqFaSg/iyfI=</DigestValue>
              </xd:CertDigest>
              <xd:IssuerSerial>
                <X509IssuerName>CN=NBG Class 2 INT Sub CA, DC=nbg, DC=ge</X509IssuerName>
                <X509SerialNumber>537846444930848490903118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  <vt:lpstr>'9.Capital'!Print_Area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2021-05-04T16:07:49Z</dcterms:modified>
</cp:coreProperties>
</file>