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27"/>
  </bookViews>
  <sheets>
    <sheet name="Info " sheetId="82" r:id="rId1"/>
    <sheet name="1. key ratios " sheetId="84" r:id="rId2"/>
    <sheet name="2. RC" sheetId="83" r:id="rId3"/>
    <sheet name="3. 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 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10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10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10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10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10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10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10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10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10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10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10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10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10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10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9">'9. Capital'!$A$1:$C$53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iterate="1"/>
</workbook>
</file>

<file path=xl/calcChain.xml><?xml version="1.0" encoding="utf-8"?>
<calcChain xmlns="http://schemas.openxmlformats.org/spreadsheetml/2006/main">
  <c r="C21" i="94" l="1"/>
  <c r="C20" i="94"/>
  <c r="C19" i="94"/>
  <c r="G41" i="83" l="1"/>
  <c r="D41" i="83"/>
  <c r="C41" i="83"/>
  <c r="E41" i="83" s="1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H41" i="83" s="1"/>
  <c r="E31" i="83"/>
  <c r="D31" i="83"/>
  <c r="C31" i="83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F20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H14" i="83" s="1"/>
  <c r="E14" i="83"/>
  <c r="D14" i="83"/>
  <c r="D20" i="83" s="1"/>
  <c r="C14" i="83"/>
  <c r="C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20" i="83" l="1"/>
  <c r="E20" i="83"/>
  <c r="H31" i="83"/>
  <c r="C19" i="75"/>
  <c r="C22" i="75"/>
  <c r="E53" i="75" l="1"/>
  <c r="C35" i="95" l="1"/>
  <c r="C15" i="69" l="1"/>
  <c r="C25" i="69" s="1"/>
  <c r="C45" i="69"/>
  <c r="C37" i="69"/>
  <c r="H66" i="85" l="1"/>
  <c r="E66" i="85"/>
  <c r="H64" i="85"/>
  <c r="E64" i="85"/>
  <c r="G61" i="85"/>
  <c r="F61" i="85"/>
  <c r="H61" i="85" s="1"/>
  <c r="D61" i="85"/>
  <c r="C61" i="85"/>
  <c r="H60" i="85"/>
  <c r="E60" i="85"/>
  <c r="H59" i="85"/>
  <c r="E59" i="85"/>
  <c r="H58" i="85"/>
  <c r="E58" i="85"/>
  <c r="G53" i="85"/>
  <c r="F53" i="85"/>
  <c r="D53" i="85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G45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F34" i="85"/>
  <c r="F45" i="85" s="1"/>
  <c r="H45" i="85" s="1"/>
  <c r="D34" i="85"/>
  <c r="D45" i="85" s="1"/>
  <c r="D54" i="85" s="1"/>
  <c r="C34" i="85"/>
  <c r="C45" i="85" s="1"/>
  <c r="G30" i="85"/>
  <c r="F30" i="85"/>
  <c r="H30" i="85" s="1"/>
  <c r="D30" i="85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F9" i="85"/>
  <c r="F22" i="85" s="1"/>
  <c r="D9" i="85"/>
  <c r="D22" i="85" s="1"/>
  <c r="C9" i="85"/>
  <c r="C22" i="85" s="1"/>
  <c r="H8" i="85"/>
  <c r="E8" i="85"/>
  <c r="H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G45" i="75"/>
  <c r="F45" i="75"/>
  <c r="D45" i="75"/>
  <c r="C45" i="75"/>
  <c r="E45" i="75" s="1"/>
  <c r="H44" i="75"/>
  <c r="E44" i="75"/>
  <c r="H43" i="75"/>
  <c r="E43" i="75"/>
  <c r="H42" i="75"/>
  <c r="E42" i="75"/>
  <c r="H41" i="75"/>
  <c r="E41" i="75"/>
  <c r="G40" i="75"/>
  <c r="F40" i="75"/>
  <c r="D40" i="75"/>
  <c r="C40" i="75"/>
  <c r="E40" i="75" s="1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G32" i="75"/>
  <c r="F32" i="75"/>
  <c r="D32" i="75"/>
  <c r="C32" i="75"/>
  <c r="E32" i="75" s="1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G19" i="75" s="1"/>
  <c r="F22" i="75"/>
  <c r="D22" i="75"/>
  <c r="D19" i="75" s="1"/>
  <c r="H21" i="75"/>
  <c r="E21" i="75"/>
  <c r="H20" i="75"/>
  <c r="E20" i="75"/>
  <c r="H18" i="75"/>
  <c r="E18" i="75"/>
  <c r="H17" i="75"/>
  <c r="E17" i="75"/>
  <c r="G16" i="75"/>
  <c r="F16" i="75"/>
  <c r="D16" i="75"/>
  <c r="C16" i="75"/>
  <c r="H15" i="75"/>
  <c r="E15" i="75"/>
  <c r="H14" i="75"/>
  <c r="E14" i="75"/>
  <c r="G13" i="75"/>
  <c r="H13" i="75" s="1"/>
  <c r="F13" i="75"/>
  <c r="D13" i="75"/>
  <c r="C13" i="75"/>
  <c r="H12" i="75"/>
  <c r="E12" i="75"/>
  <c r="H11" i="75"/>
  <c r="E11" i="75"/>
  <c r="H10" i="75"/>
  <c r="E10" i="75"/>
  <c r="H9" i="75"/>
  <c r="E9" i="75"/>
  <c r="H8" i="75"/>
  <c r="E8" i="75"/>
  <c r="G7" i="75"/>
  <c r="F7" i="75"/>
  <c r="D7" i="75"/>
  <c r="C7" i="75"/>
  <c r="E7" i="75" s="1"/>
  <c r="H53" i="85" l="1"/>
  <c r="E30" i="85"/>
  <c r="H22" i="85"/>
  <c r="H22" i="75"/>
  <c r="E22" i="75"/>
  <c r="E13" i="75"/>
  <c r="E16" i="75"/>
  <c r="H40" i="75"/>
  <c r="H32" i="75"/>
  <c r="E19" i="75"/>
  <c r="H16" i="75"/>
  <c r="H7" i="75"/>
  <c r="E61" i="85"/>
  <c r="G54" i="85"/>
  <c r="G56" i="85" s="1"/>
  <c r="G63" i="85" s="1"/>
  <c r="G65" i="85" s="1"/>
  <c r="G67" i="85" s="1"/>
  <c r="C54" i="85"/>
  <c r="E54" i="85" s="1"/>
  <c r="E53" i="85"/>
  <c r="H34" i="85"/>
  <c r="D31" i="85"/>
  <c r="D56" i="85" s="1"/>
  <c r="D63" i="85" s="1"/>
  <c r="D65" i="85" s="1"/>
  <c r="D67" i="85" s="1"/>
  <c r="H9" i="85"/>
  <c r="H45" i="75"/>
  <c r="E22" i="85"/>
  <c r="C31" i="85"/>
  <c r="E45" i="85"/>
  <c r="E9" i="85"/>
  <c r="E34" i="85"/>
  <c r="F31" i="85"/>
  <c r="F54" i="85"/>
  <c r="H54" i="85" s="1"/>
  <c r="F19" i="75"/>
  <c r="H19" i="75" s="1"/>
  <c r="D6" i="86"/>
  <c r="D13" i="86" s="1"/>
  <c r="F56" i="85" l="1"/>
  <c r="H31" i="85"/>
  <c r="C56" i="85"/>
  <c r="E31" i="85"/>
  <c r="E56" i="85" l="1"/>
  <c r="C63" i="85"/>
  <c r="F63" i="85"/>
  <c r="H56" i="85"/>
  <c r="C65" i="85" l="1"/>
  <c r="E63" i="85"/>
  <c r="H63" i="85"/>
  <c r="F65" i="85"/>
  <c r="C47" i="89"/>
  <c r="C43" i="89"/>
  <c r="C35" i="89"/>
  <c r="C31" i="89"/>
  <c r="C30" i="89" s="1"/>
  <c r="C12" i="89"/>
  <c r="C6" i="89"/>
  <c r="D21" i="88"/>
  <c r="E21" i="88"/>
  <c r="C5" i="73" s="1"/>
  <c r="C8" i="73" s="1"/>
  <c r="C13" i="73" s="1"/>
  <c r="C21" i="88"/>
  <c r="C6" i="86"/>
  <c r="C13" i="86" s="1"/>
  <c r="C52" i="89" l="1"/>
  <c r="C41" i="89"/>
  <c r="C67" i="85"/>
  <c r="E67" i="85" s="1"/>
  <c r="E65" i="85"/>
  <c r="H65" i="85"/>
  <c r="F67" i="85"/>
  <c r="H67" i="85" s="1"/>
  <c r="C28" i="89"/>
  <c r="V7" i="64" l="1"/>
  <c r="M14" i="92" l="1"/>
  <c r="L14" i="92"/>
  <c r="K14" i="92"/>
  <c r="J14" i="92"/>
  <c r="I14" i="92"/>
  <c r="H14" i="92"/>
  <c r="G14" i="92"/>
  <c r="F14" i="92"/>
  <c r="M7" i="92"/>
  <c r="L7" i="92"/>
  <c r="K7" i="92"/>
  <c r="J7" i="92"/>
  <c r="I7" i="92"/>
  <c r="H7" i="92"/>
  <c r="G7" i="92"/>
  <c r="F7" i="92"/>
  <c r="H14" i="91"/>
  <c r="H21" i="91"/>
  <c r="H18" i="91"/>
  <c r="H17" i="91"/>
  <c r="H16" i="91"/>
  <c r="H15" i="91"/>
  <c r="H13" i="91"/>
  <c r="H8" i="91"/>
  <c r="B17" i="84" l="1"/>
  <c r="B16" i="84"/>
  <c r="B15" i="84"/>
  <c r="C30" i="95" l="1"/>
  <c r="C26" i="95"/>
  <c r="C8" i="95"/>
  <c r="B2" i="95"/>
  <c r="B1" i="95"/>
  <c r="M21" i="92"/>
  <c r="L21" i="92"/>
  <c r="K21" i="92"/>
  <c r="J21" i="92"/>
  <c r="I21" i="92"/>
  <c r="H21" i="92"/>
  <c r="G21" i="92"/>
  <c r="F21" i="92"/>
  <c r="N20" i="92"/>
  <c r="N19" i="92"/>
  <c r="E19" i="92"/>
  <c r="N18" i="92"/>
  <c r="E18" i="92"/>
  <c r="N17" i="92"/>
  <c r="E17" i="92"/>
  <c r="N16" i="92"/>
  <c r="E16" i="92"/>
  <c r="N15" i="92"/>
  <c r="E15" i="92"/>
  <c r="C14" i="92"/>
  <c r="N13" i="92"/>
  <c r="N12" i="92"/>
  <c r="E12" i="92"/>
  <c r="N11" i="92"/>
  <c r="E11" i="92"/>
  <c r="N10" i="92"/>
  <c r="E10" i="92"/>
  <c r="N9" i="92"/>
  <c r="E9" i="92"/>
  <c r="N8" i="92"/>
  <c r="E8" i="92"/>
  <c r="C7" i="92"/>
  <c r="B2" i="92"/>
  <c r="B1" i="92"/>
  <c r="B2" i="93"/>
  <c r="B1" i="93"/>
  <c r="G22" i="91"/>
  <c r="F22" i="91"/>
  <c r="E22" i="91"/>
  <c r="D22" i="91"/>
  <c r="C22" i="91"/>
  <c r="B2" i="91"/>
  <c r="B1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B2" i="64"/>
  <c r="B1" i="64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B2" i="90"/>
  <c r="B1" i="90"/>
  <c r="B2" i="69"/>
  <c r="B1" i="69"/>
  <c r="B2" i="94"/>
  <c r="B1" i="94"/>
  <c r="B2" i="89"/>
  <c r="B1" i="89"/>
  <c r="B2" i="73"/>
  <c r="B1" i="73"/>
  <c r="B2" i="88"/>
  <c r="B1" i="88"/>
  <c r="B2" i="52"/>
  <c r="B1" i="52"/>
  <c r="B2" i="86"/>
  <c r="B1" i="86"/>
  <c r="B2" i="75"/>
  <c r="B1" i="75"/>
  <c r="B2" i="85"/>
  <c r="B1" i="85"/>
  <c r="B2" i="83"/>
  <c r="B1" i="83"/>
  <c r="B1" i="84"/>
  <c r="E14" i="92" l="1"/>
  <c r="N7" i="92"/>
  <c r="N14" i="92"/>
  <c r="C21" i="92"/>
  <c r="E7" i="92"/>
  <c r="V21" i="64"/>
  <c r="H22" i="91"/>
  <c r="S22" i="90"/>
  <c r="N21" i="92" l="1"/>
  <c r="E21" i="92"/>
  <c r="C12" i="95" s="1"/>
  <c r="C18" i="95" s="1"/>
  <c r="C36" i="95" s="1"/>
  <c r="C38" i="95" s="1"/>
</calcChain>
</file>

<file path=xl/sharedStrings.xml><?xml version="1.0" encoding="utf-8"?>
<sst xmlns="http://schemas.openxmlformats.org/spreadsheetml/2006/main" count="732" uniqueCount="514">
  <si>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</si>
  <si>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</si>
  <si>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</si>
  <si>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</si>
  <si>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</si>
  <si>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</si>
  <si>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</si>
  <si>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</si>
  <si>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</si>
  <si>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</si>
  <si>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</si>
  <si>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</si>
  <si>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</si>
  <si>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</si>
  <si>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</si>
  <si>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</si>
  <si>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</si>
  <si>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</si>
  <si>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</si>
  <si>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</si>
  <si>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</si>
  <si>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</si>
  <si>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</si>
  <si>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</si>
  <si>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</si>
  <si>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</si>
  <si>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</si>
  <si>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</si>
  <si>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</si>
  <si>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</si>
  <si>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</si>
  <si>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</si>
  <si>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</si>
  <si>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</si>
  <si>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</si>
  <si>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</si>
  <si>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</si>
  <si>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</si>
  <si>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</si>
  <si>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</si>
  <si>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</si>
  <si>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</si>
  <si>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</si>
  <si>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</si>
  <si>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</si>
  <si>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</si>
  <si>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</si>
  <si>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</si>
  <si>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</si>
  <si>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</si>
  <si>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</si>
  <si>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</si>
  <si>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</si>
  <si>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</si>
  <si>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</si>
  <si>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</si>
  <si>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</si>
  <si>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</si>
  <si>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</si>
  <si>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</si>
  <si>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</si>
  <si>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</si>
  <si>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</si>
  <si>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</si>
  <si>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</si>
  <si>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</si>
  <si>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</si>
  <si>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</si>
  <si>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</si>
  <si>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</si>
  <si>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</si>
  <si>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</si>
  <si>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</si>
  <si>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</si>
  <si>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</si>
  <si>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</si>
  <si>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</si>
  <si>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</si>
  <si>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</si>
  <si>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</si>
  <si>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</si>
  <si>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</si>
  <si>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</si>
  <si>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</si>
  <si>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</si>
  <si>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</si>
  <si>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</si>
  <si>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</si>
  <si>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</si>
  <si>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</si>
  <si>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</si>
  <si>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</si>
  <si>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</si>
  <si>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</si>
  <si>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</si>
  <si>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</si>
  <si>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</si>
  <si>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</si>
  <si>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</si>
  <si>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</si>
  <si>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</si>
  <si>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</si>
  <si>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</si>
  <si>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</si>
  <si>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</si>
  <si>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</si>
  <si>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</si>
  <si>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</si>
  <si>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</si>
  <si>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</si>
  <si>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</si>
  <si>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</si>
  <si>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</si>
  <si>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</si>
  <si>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</si>
  <si>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</si>
  <si>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</si>
  <si>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</si>
  <si>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</si>
  <si>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</si>
  <si>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</si>
  <si>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</si>
  <si>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</si>
  <si>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</si>
  <si>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</si>
  <si>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</si>
  <si>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</si>
  <si>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</si>
  <si>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</si>
  <si>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</si>
  <si>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</si>
  <si>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</si>
  <si>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</si>
  <si>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</si>
  <si>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</si>
  <si>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</si>
  <si>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</si>
  <si>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</si>
  <si>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</si>
  <si>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</si>
  <si>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</si>
  <si>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</si>
  <si>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</si>
  <si>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</si>
  <si>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</si>
  <si>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</si>
  <si>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</si>
  <si>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</si>
  <si>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</si>
  <si>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</si>
  <si>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</si>
  <si>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</si>
  <si>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</si>
  <si>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</si>
  <si>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</si>
  <si>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</si>
  <si>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</si>
  <si>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</si>
  <si>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</si>
  <si>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</si>
  <si>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</si>
  <si>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</si>
  <si>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</si>
  <si>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</si>
  <si>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</si>
  <si>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</si>
  <si>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</si>
  <si>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</si>
  <si>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</si>
  <si>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</si>
  <si>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</si>
  <si>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</si>
  <si>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</si>
  <si>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</si>
  <si>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</si>
  <si>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</si>
  <si>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</si>
  <si>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</si>
  <si>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</si>
  <si>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</si>
  <si>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</si>
  <si>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</si>
  <si>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</si>
  <si>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</si>
  <si>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</si>
  <si>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</si>
  <si>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</si>
  <si>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</si>
  <si>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</si>
  <si>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</si>
  <si>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</si>
  <si>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</si>
  <si>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</si>
  <si>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</si>
  <si>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</si>
  <si>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</si>
  <si>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</si>
  <si>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</si>
  <si>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</si>
  <si>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</si>
  <si>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</si>
  <si>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</si>
  <si>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</si>
  <si>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</si>
  <si>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</si>
  <si>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</si>
  <si>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</si>
  <si>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</si>
  <si>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</si>
  <si>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</si>
  <si>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</si>
  <si>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</si>
  <si>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</si>
  <si>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</si>
  <si>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</si>
  <si>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</si>
  <si>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</si>
  <si>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</si>
  <si>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</si>
  <si>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</si>
  <si>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</si>
  <si>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</si>
  <si>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</si>
  <si>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</si>
  <si>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</si>
  <si>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</si>
  <si>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</si>
  <si>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</si>
  <si>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</si>
  <si>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</si>
  <si>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</si>
  <si>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</si>
  <si>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</si>
  <si>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</si>
  <si>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</si>
  <si>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</si>
  <si>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</si>
  <si>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</si>
  <si>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</si>
  <si>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</si>
  <si>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</si>
  <si>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</si>
  <si>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</si>
  <si>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</si>
  <si>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</si>
  <si>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</si>
  <si>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</si>
  <si>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</si>
  <si>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</si>
  <si>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</si>
  <si>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</si>
  <si>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</si>
  <si>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</si>
  <si>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</si>
  <si>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</si>
  <si>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</si>
  <si>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</si>
  <si>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</si>
  <si>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</si>
  <si>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</si>
  <si>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</si>
  <si>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</si>
  <si>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</si>
  <si>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</si>
  <si>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</si>
  <si>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</si>
  <si>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</si>
  <si>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</si>
  <si>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</si>
  <si>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</si>
  <si>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</si>
  <si>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</si>
  <si>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</si>
  <si>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</si>
  <si>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</si>
  <si>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</si>
  <si>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</si>
  <si>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</si>
  <si>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</si>
  <si>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</si>
  <si>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</si>
  <si>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</si>
  <si>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</si>
  <si>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</si>
  <si>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</si>
  <si>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</si>
  <si>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</si>
  <si>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</si>
  <si>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</si>
  <si>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</si>
  <si>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</si>
  <si>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</si>
  <si>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</si>
  <si>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</si>
  <si>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</si>
  <si>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</si>
  <si>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</si>
  <si>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</si>
  <si>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</si>
  <si>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</si>
  <si>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</si>
  <si>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</si>
  <si>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</si>
  <si>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</si>
  <si>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</si>
  <si>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</si>
  <si>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</si>
  <si>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</si>
  <si>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</si>
  <si>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</si>
  <si>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</si>
  <si>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</si>
  <si>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</si>
  <si>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</si>
  <si>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</si>
  <si>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</si>
  <si>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</si>
  <si>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</si>
  <si>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</si>
  <si>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</si>
  <si>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</si>
  <si>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</si>
  <si>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</si>
  <si>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</si>
  <si>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</si>
  <si>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</si>
  <si>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</si>
  <si>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</si>
  <si>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</si>
  <si>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</si>
  <si>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</si>
  <si>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</si>
  <si>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</si>
  <si>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</si>
  <si>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</si>
  <si>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</si>
  <si>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</si>
  <si>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</si>
  <si>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</si>
  <si>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</si>
  <si>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</si>
  <si>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</si>
  <si>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</si>
  <si>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</si>
  <si>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</si>
  <si>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</si>
  <si>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</si>
  <si>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</si>
  <si>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</si>
  <si>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</si>
  <si>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</si>
  <si>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</si>
  <si>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</si>
  <si>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</si>
  <si>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</si>
  <si>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</si>
  <si>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</si>
  <si>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</si>
  <si>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</si>
  <si>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</si>
  <si>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</si>
  <si>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</si>
  <si>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</si>
  <si>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</si>
  <si>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</si>
  <si>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</si>
  <si>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</si>
  <si>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</si>
  <si>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</si>
  <si>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</si>
  <si>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</si>
  <si>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</si>
  <si>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</si>
  <si>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</si>
  <si>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</si>
  <si>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</si>
  <si>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</si>
  <si>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</si>
  <si>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</si>
  <si>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</si>
  <si>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</si>
  <si>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</si>
  <si>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</si>
  <si>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</si>
  <si>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</si>
  <si>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</si>
  <si>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</si>
  <si>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</si>
  <si>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</si>
  <si>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</si>
  <si>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</si>
  <si>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</si>
  <si>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</si>
  <si>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</si>
  <si>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</si>
  <si>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</si>
  <si>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</si>
  <si>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</si>
  <si>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</si>
  <si>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</si>
  <si>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</si>
  <si>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</si>
  <si>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</si>
  <si>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</si>
  <si>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</si>
  <si>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</si>
  <si>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</si>
  <si>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</si>
  <si>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</si>
  <si>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</si>
  <si>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</si>
  <si>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</si>
  <si>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</si>
  <si>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</si>
  <si>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</si>
  <si>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</si>
  <si>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</si>
  <si>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</si>
  <si>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</si>
  <si>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</si>
  <si>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</si>
  <si>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</si>
  <si>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</si>
  <si>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</si>
  <si>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</si>
  <si>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</si>
  <si>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</si>
  <si>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</si>
  <si>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</si>
  <si>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</si>
  <si>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</si>
  <si>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</si>
  <si>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</si>
  <si>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</si>
  <si>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</si>
  <si>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</si>
  <si>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</si>
  <si>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</si>
  <si>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</si>
  <si>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</si>
  <si>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</si>
  <si>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</si>
  <si>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</si>
  <si>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</si>
  <si>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</si>
  <si>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</si>
  <si>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</si>
  <si>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</si>
  <si>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</si>
  <si>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</si>
  <si>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</si>
  <si>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</si>
  <si>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</si>
  <si>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</si>
  <si>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</si>
  <si>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</si>
  <si>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</si>
  <si>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</si>
  <si>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</si>
  <si>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</si>
  <si>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</si>
  <si>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</si>
  <si>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</si>
  <si>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</si>
  <si>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</si>
  <si>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</si>
  <si>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</si>
  <si>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</si>
  <si>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</si>
  <si>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</si>
  <si>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</si>
  <si>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</si>
  <si>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</si>
  <si>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</si>
  <si>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</si>
  <si>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</si>
  <si>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</si>
  <si>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</si>
  <si>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</si>
  <si>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</si>
  <si>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</si>
  <si>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</si>
  <si>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</si>
  <si>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</si>
  <si>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Irakli Otar Rukhadze</t>
  </si>
  <si>
    <t>Levan Tkhelidze</t>
  </si>
  <si>
    <t>Mamuka Kvaratskhelia</t>
  </si>
  <si>
    <t xml:space="preserve">Benjamin Albert Marson </t>
  </si>
  <si>
    <t>Igor Alexeev</t>
  </si>
  <si>
    <t>Georgian Financial Group B.V.</t>
  </si>
  <si>
    <t>JSC "Heritage Securities" (Nominal owner)</t>
  </si>
  <si>
    <t>JSC "GALT &amp; TAGGART" (Nominal owner)</t>
  </si>
  <si>
    <t>Other shareholders</t>
  </si>
  <si>
    <t>JSC "Liberty Bank"</t>
  </si>
  <si>
    <t>www.libertybank.ge</t>
  </si>
  <si>
    <t>nmf</t>
  </si>
  <si>
    <t>6.2.1</t>
  </si>
  <si>
    <t>of which off-balance general reserves</t>
  </si>
  <si>
    <t>of which loan loss general reserves</t>
  </si>
  <si>
    <t>Mamuka Tsereteli</t>
  </si>
  <si>
    <t>Murtaz Kikoria</t>
  </si>
  <si>
    <t>Magda Magradze</t>
  </si>
  <si>
    <t>Vasil Khodeli</t>
  </si>
  <si>
    <t>4Q 2019</t>
  </si>
  <si>
    <t>1Q 2020</t>
  </si>
  <si>
    <t>2Q 2020</t>
  </si>
  <si>
    <t>3Q 2020</t>
  </si>
  <si>
    <t>Davit Tsiklauri</t>
  </si>
  <si>
    <t>of which Covid-19 reserve</t>
  </si>
  <si>
    <t>6.2.2</t>
  </si>
  <si>
    <t>table 9 (Capital), N10</t>
  </si>
  <si>
    <t>4Q 2020</t>
  </si>
  <si>
    <t>Teymuraz Dzhorbenadze</t>
  </si>
  <si>
    <t>Beka Gogichaishvili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</si>
</sst>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  <charset val="204"/>
    </font>
    <font>
      <u/>
      <sz val="10"/>
      <color indexed="12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6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Fill="1"/>
    <xf numFmtId="0" fontId="88" fillId="0" borderId="0" xfId="0" applyFont="1"/>
    <xf numFmtId="0" fontId="46" fillId="0" borderId="0" xfId="0" applyFont="1" applyFill="1" applyBorder="1" applyAlignment="1" applyProtection="1">
      <alignment horizontal="right"/>
      <protection locked="0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2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3" fillId="0" borderId="0" xfId="11" applyFont="1" applyFill="1" applyBorder="1" applyAlignment="1" applyProtection="1"/>
    <xf numFmtId="0" fontId="94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6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36" borderId="83" xfId="0" applyFont="1" applyFill="1" applyBorder="1" applyAlignment="1">
      <alignment wrapText="1"/>
    </xf>
    <xf numFmtId="0" fontId="3" fillId="0" borderId="0" xfId="0" applyFont="1" applyFill="1"/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0" fontId="93" fillId="0" borderId="0" xfId="11" applyFont="1" applyFill="1" applyBorder="1" applyProtection="1"/>
    <xf numFmtId="0" fontId="95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8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49" fontId="99" fillId="0" borderId="24" xfId="5" applyNumberFormat="1" applyFont="1" applyFill="1" applyBorder="1" applyAlignment="1" applyProtection="1">
      <alignment horizontal="left" vertical="center"/>
      <protection locked="0"/>
    </xf>
    <xf numFmtId="0" fontId="100" fillId="0" borderId="25" xfId="9" applyFont="1" applyFill="1" applyBorder="1" applyAlignment="1" applyProtection="1">
      <alignment horizontal="left" vertical="center" wrapText="1"/>
      <protection locked="0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6" borderId="102" xfId="20964" applyFont="1" applyFill="1" applyBorder="1" applyAlignment="1">
      <alignment vertical="center"/>
    </xf>
    <xf numFmtId="0" fontId="45" fillId="76" borderId="103" xfId="20964" applyFont="1" applyFill="1" applyBorder="1" applyAlignment="1">
      <alignment vertical="center"/>
    </xf>
    <xf numFmtId="0" fontId="45" fillId="76" borderId="100" xfId="20964" applyFont="1" applyFill="1" applyBorder="1" applyAlignment="1">
      <alignment vertical="center"/>
    </xf>
    <xf numFmtId="0" fontId="102" fillId="70" borderId="99" xfId="20964" applyFont="1" applyFill="1" applyBorder="1" applyAlignment="1">
      <alignment horizontal="center" vertical="center"/>
    </xf>
    <xf numFmtId="0" fontId="102" fillId="70" borderId="100" xfId="20964" applyFont="1" applyFill="1" applyBorder="1" applyAlignment="1">
      <alignment horizontal="left" vertical="center" wrapText="1"/>
    </xf>
    <xf numFmtId="164" fontId="102" fillId="0" borderId="101" xfId="7" applyNumberFormat="1" applyFont="1" applyFill="1" applyBorder="1" applyAlignment="1" applyProtection="1">
      <alignment horizontal="right" vertical="center"/>
      <protection locked="0"/>
    </xf>
    <xf numFmtId="0" fontId="101" fillId="77" borderId="101" xfId="20964" applyFont="1" applyFill="1" applyBorder="1" applyAlignment="1">
      <alignment horizontal="center" vertical="center"/>
    </xf>
    <xf numFmtId="0" fontId="101" fillId="77" borderId="103" xfId="20964" applyFont="1" applyFill="1" applyBorder="1" applyAlignment="1">
      <alignment vertical="top" wrapText="1"/>
    </xf>
    <xf numFmtId="164" fontId="45" fillId="76" borderId="100" xfId="7" applyNumberFormat="1" applyFont="1" applyFill="1" applyBorder="1" applyAlignment="1">
      <alignment horizontal="right" vertical="center"/>
    </xf>
    <xf numFmtId="0" fontId="103" fillId="70" borderId="99" xfId="20964" applyFont="1" applyFill="1" applyBorder="1" applyAlignment="1">
      <alignment horizontal="center" vertical="center"/>
    </xf>
    <xf numFmtId="0" fontId="102" fillId="70" borderId="103" xfId="20964" applyFont="1" applyFill="1" applyBorder="1" applyAlignment="1">
      <alignment vertical="center" wrapText="1"/>
    </xf>
    <xf numFmtId="0" fontId="102" fillId="70" borderId="100" xfId="20964" applyFont="1" applyFill="1" applyBorder="1" applyAlignment="1">
      <alignment horizontal="left" vertical="center"/>
    </xf>
    <xf numFmtId="0" fontId="103" fillId="3" borderId="99" xfId="20964" applyFont="1" applyFill="1" applyBorder="1" applyAlignment="1">
      <alignment horizontal="center" vertical="center"/>
    </xf>
    <xf numFmtId="0" fontId="102" fillId="3" borderId="100" xfId="20964" applyFont="1" applyFill="1" applyBorder="1" applyAlignment="1">
      <alignment horizontal="left" vertical="center"/>
    </xf>
    <xf numFmtId="0" fontId="103" fillId="0" borderId="99" xfId="20964" applyFont="1" applyFill="1" applyBorder="1" applyAlignment="1">
      <alignment horizontal="center" vertical="center"/>
    </xf>
    <xf numFmtId="0" fontId="102" fillId="0" borderId="100" xfId="20964" applyFont="1" applyFill="1" applyBorder="1" applyAlignment="1">
      <alignment horizontal="left" vertical="center"/>
    </xf>
    <xf numFmtId="0" fontId="104" fillId="77" borderId="101" xfId="20964" applyFont="1" applyFill="1" applyBorder="1" applyAlignment="1">
      <alignment horizontal="center" vertical="center"/>
    </xf>
    <xf numFmtId="0" fontId="101" fillId="77" borderId="103" xfId="20964" applyFont="1" applyFill="1" applyBorder="1" applyAlignment="1">
      <alignment vertical="center"/>
    </xf>
    <xf numFmtId="164" fontId="102" fillId="77" borderId="101" xfId="7" applyNumberFormat="1" applyFont="1" applyFill="1" applyBorder="1" applyAlignment="1" applyProtection="1">
      <alignment horizontal="right" vertical="center"/>
      <protection locked="0"/>
    </xf>
    <xf numFmtId="0" fontId="101" fillId="76" borderId="102" xfId="20964" applyFont="1" applyFill="1" applyBorder="1" applyAlignment="1">
      <alignment vertical="center"/>
    </xf>
    <xf numFmtId="0" fontId="101" fillId="76" borderId="103" xfId="20964" applyFont="1" applyFill="1" applyBorder="1" applyAlignment="1">
      <alignment vertical="center"/>
    </xf>
    <xf numFmtId="164" fontId="101" fillId="76" borderId="100" xfId="7" applyNumberFormat="1" applyFont="1" applyFill="1" applyBorder="1" applyAlignment="1">
      <alignment horizontal="right" vertical="center"/>
    </xf>
    <xf numFmtId="0" fontId="106" fillId="3" borderId="99" xfId="20964" applyFont="1" applyFill="1" applyBorder="1" applyAlignment="1">
      <alignment horizontal="center" vertical="center"/>
    </xf>
    <xf numFmtId="0" fontId="107" fillId="77" borderId="101" xfId="20964" applyFont="1" applyFill="1" applyBorder="1" applyAlignment="1">
      <alignment horizontal="center" vertical="center"/>
    </xf>
    <xf numFmtId="0" fontId="45" fillId="77" borderId="103" xfId="20964" applyFont="1" applyFill="1" applyBorder="1" applyAlignment="1">
      <alignment vertical="center"/>
    </xf>
    <xf numFmtId="0" fontId="106" fillId="70" borderId="99" xfId="20964" applyFont="1" applyFill="1" applyBorder="1" applyAlignment="1">
      <alignment horizontal="center" vertical="center"/>
    </xf>
    <xf numFmtId="164" fontId="102" fillId="3" borderId="101" xfId="7" applyNumberFormat="1" applyFont="1" applyFill="1" applyBorder="1" applyAlignment="1" applyProtection="1">
      <alignment horizontal="right" vertical="center"/>
      <protection locked="0"/>
    </xf>
    <xf numFmtId="0" fontId="107" fillId="3" borderId="101" xfId="20964" applyFont="1" applyFill="1" applyBorder="1" applyAlignment="1">
      <alignment horizontal="center" vertical="center"/>
    </xf>
    <xf numFmtId="0" fontId="45" fillId="3" borderId="103" xfId="20964" applyFont="1" applyFill="1" applyBorder="1" applyAlignment="1">
      <alignment vertical="center"/>
    </xf>
    <xf numFmtId="0" fontId="103" fillId="70" borderId="101" xfId="20964" applyFont="1" applyFill="1" applyBorder="1" applyAlignment="1">
      <alignment horizontal="center" vertical="center"/>
    </xf>
    <xf numFmtId="0" fontId="19" fillId="70" borderId="101" xfId="20964" applyFont="1" applyFill="1" applyBorder="1" applyAlignment="1">
      <alignment horizontal="center" vertical="center"/>
    </xf>
    <xf numFmtId="0" fontId="98" fillId="0" borderId="101" xfId="0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center" vertical="center" wrapText="1"/>
    </xf>
    <xf numFmtId="0" fontId="4" fillId="36" borderId="101" xfId="0" applyFont="1" applyFill="1" applyBorder="1" applyAlignment="1">
      <alignment horizontal="left" vertical="center" wrapText="1"/>
    </xf>
    <xf numFmtId="0" fontId="3" fillId="0" borderId="10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0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1" xfId="0" applyFont="1" applyBorder="1"/>
    <xf numFmtId="0" fontId="6" fillId="0" borderId="101" xfId="17" applyFill="1" applyBorder="1" applyAlignment="1" applyProtection="1">
      <alignment horizontal="left" vertical="center"/>
    </xf>
    <xf numFmtId="0" fontId="6" fillId="0" borderId="101" xfId="17" applyBorder="1" applyAlignment="1" applyProtection="1"/>
    <xf numFmtId="0" fontId="84" fillId="0" borderId="101" xfId="0" applyFont="1" applyFill="1" applyBorder="1"/>
    <xf numFmtId="0" fontId="6" fillId="0" borderId="101" xfId="17" applyFill="1" applyBorder="1" applyAlignment="1" applyProtection="1">
      <alignment horizontal="left" vertical="center" wrapText="1"/>
    </xf>
    <xf numFmtId="0" fontId="6" fillId="0" borderId="101" xfId="17" applyFill="1" applyBorder="1" applyAlignment="1" applyProtection="1"/>
    <xf numFmtId="0" fontId="108" fillId="0" borderId="101" xfId="0" applyFont="1" applyBorder="1"/>
    <xf numFmtId="0" fontId="109" fillId="0" borderId="101" xfId="17" applyFont="1" applyBorder="1" applyAlignment="1" applyProtection="1"/>
    <xf numFmtId="193" fontId="112" fillId="0" borderId="101" xfId="0" applyNumberFormat="1" applyFont="1" applyFill="1" applyBorder="1" applyAlignment="1" applyProtection="1">
      <alignment vertical="center" wrapText="1"/>
      <protection locked="0"/>
    </xf>
    <xf numFmtId="169" fontId="113" fillId="37" borderId="0" xfId="20" applyFont="1" applyBorder="1"/>
    <xf numFmtId="10" fontId="113" fillId="0" borderId="101" xfId="20641" applyNumberFormat="1" applyFont="1" applyFill="1" applyBorder="1" applyAlignment="1" applyProtection="1">
      <alignment vertical="center" wrapText="1"/>
      <protection locked="0"/>
    </xf>
    <xf numFmtId="10" fontId="113" fillId="0" borderId="101" xfId="20641" applyNumberFormat="1" applyFont="1" applyBorder="1" applyAlignment="1" applyProtection="1">
      <alignment vertical="center" wrapText="1"/>
      <protection locked="0"/>
    </xf>
    <xf numFmtId="164" fontId="113" fillId="0" borderId="101" xfId="7" applyNumberFormat="1" applyFont="1" applyFill="1" applyBorder="1" applyAlignment="1" applyProtection="1">
      <alignment horizontal="right" vertical="center" wrapText="1"/>
      <protection locked="0"/>
    </xf>
    <xf numFmtId="10" fontId="113" fillId="0" borderId="25" xfId="20641" applyNumberFormat="1" applyFont="1" applyFill="1" applyBorder="1" applyAlignment="1" applyProtection="1">
      <alignment vertical="center"/>
      <protection locked="0"/>
    </xf>
    <xf numFmtId="0" fontId="5" fillId="0" borderId="0" xfId="11" applyFont="1" applyFill="1" applyBorder="1" applyProtection="1"/>
    <xf numFmtId="0" fontId="115" fillId="0" borderId="0" xfId="0" applyFont="1"/>
    <xf numFmtId="0" fontId="116" fillId="0" borderId="0" xfId="0" applyFont="1"/>
    <xf numFmtId="14" fontId="115" fillId="0" borderId="0" xfId="0" applyNumberFormat="1" applyFont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8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93" fillId="0" borderId="0" xfId="11" applyNumberFormat="1" applyFont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3" fontId="112" fillId="0" borderId="29" xfId="0" applyNumberFormat="1" applyFont="1" applyFill="1" applyBorder="1" applyAlignment="1">
      <alignment vertical="center"/>
    </xf>
    <xf numFmtId="3" fontId="112" fillId="0" borderId="20" xfId="0" applyNumberFormat="1" applyFont="1" applyFill="1" applyBorder="1" applyAlignment="1">
      <alignment vertical="center"/>
    </xf>
    <xf numFmtId="3" fontId="112" fillId="0" borderId="93" xfId="0" applyNumberFormat="1" applyFont="1" applyFill="1" applyBorder="1" applyAlignment="1">
      <alignment vertical="center"/>
    </xf>
    <xf numFmtId="3" fontId="112" fillId="0" borderId="94" xfId="0" applyNumberFormat="1" applyFont="1" applyFill="1" applyBorder="1" applyAlignment="1">
      <alignment vertical="center"/>
    </xf>
    <xf numFmtId="10" fontId="112" fillId="0" borderId="97" xfId="20962" applyNumberFormat="1" applyFont="1" applyFill="1" applyBorder="1" applyAlignment="1">
      <alignment vertical="center"/>
    </xf>
    <xf numFmtId="10" fontId="112" fillId="0" borderId="98" xfId="20962" applyNumberFormat="1" applyFont="1" applyFill="1" applyBorder="1" applyAlignment="1">
      <alignment vertical="center"/>
    </xf>
    <xf numFmtId="0" fontId="112" fillId="0" borderId="0" xfId="0" applyFont="1"/>
    <xf numFmtId="14" fontId="112" fillId="0" borderId="0" xfId="0" applyNumberFormat="1" applyFont="1" applyFill="1" applyAlignment="1">
      <alignment horizontal="left"/>
    </xf>
    <xf numFmtId="0" fontId="112" fillId="0" borderId="0" xfId="0" applyFont="1" applyFill="1"/>
    <xf numFmtId="0" fontId="110" fillId="0" borderId="0" xfId="0" applyFont="1" applyFill="1" applyAlignment="1">
      <alignment horizontal="center"/>
    </xf>
    <xf numFmtId="0" fontId="117" fillId="3" borderId="85" xfId="0" applyFont="1" applyFill="1" applyBorder="1" applyAlignment="1">
      <alignment horizontal="left"/>
    </xf>
    <xf numFmtId="0" fontId="110" fillId="3" borderId="88" xfId="0" applyFont="1" applyFill="1" applyBorder="1" applyAlignment="1">
      <alignment vertical="center"/>
    </xf>
    <xf numFmtId="0" fontId="112" fillId="3" borderId="89" xfId="0" applyFont="1" applyFill="1" applyBorder="1" applyAlignment="1">
      <alignment vertical="center"/>
    </xf>
    <xf numFmtId="0" fontId="112" fillId="0" borderId="73" xfId="0" applyFont="1" applyFill="1" applyBorder="1" applyAlignment="1">
      <alignment horizontal="center" vertical="center"/>
    </xf>
    <xf numFmtId="0" fontId="112" fillId="0" borderId="7" xfId="0" applyFont="1" applyFill="1" applyBorder="1" applyAlignment="1">
      <alignment vertical="center"/>
    </xf>
    <xf numFmtId="3" fontId="112" fillId="0" borderId="90" xfId="0" applyNumberFormat="1" applyFont="1" applyFill="1" applyBorder="1" applyAlignment="1">
      <alignment vertical="center"/>
    </xf>
    <xf numFmtId="3" fontId="112" fillId="0" borderId="70" xfId="0" applyNumberFormat="1" applyFont="1" applyFill="1" applyBorder="1" applyAlignment="1">
      <alignment vertical="center"/>
    </xf>
    <xf numFmtId="3" fontId="112" fillId="3" borderId="89" xfId="0" applyNumberFormat="1" applyFont="1" applyFill="1" applyBorder="1" applyAlignment="1">
      <alignment vertical="center"/>
    </xf>
    <xf numFmtId="0" fontId="112" fillId="0" borderId="21" xfId="0" applyFont="1" applyFill="1" applyBorder="1" applyAlignment="1">
      <alignment horizontal="center" vertical="center"/>
    </xf>
    <xf numFmtId="3" fontId="112" fillId="0" borderId="87" xfId="0" applyNumberFormat="1" applyFont="1" applyFill="1" applyBorder="1" applyAlignment="1">
      <alignment vertical="center"/>
    </xf>
    <xf numFmtId="0" fontId="112" fillId="0" borderId="24" xfId="0" applyFont="1" applyFill="1" applyBorder="1" applyAlignment="1">
      <alignment horizontal="center" vertical="center"/>
    </xf>
    <xf numFmtId="0" fontId="110" fillId="0" borderId="25" xfId="0" applyFont="1" applyFill="1" applyBorder="1" applyAlignment="1">
      <alignment vertical="center"/>
    </xf>
    <xf numFmtId="3" fontId="112" fillId="0" borderId="25" xfId="0" applyNumberFormat="1" applyFont="1" applyFill="1" applyBorder="1" applyAlignment="1">
      <alignment vertical="center"/>
    </xf>
    <xf numFmtId="3" fontId="112" fillId="0" borderId="27" xfId="0" applyNumberFormat="1" applyFont="1" applyFill="1" applyBorder="1" applyAlignment="1">
      <alignment vertical="center"/>
    </xf>
    <xf numFmtId="3" fontId="112" fillId="0" borderId="26" xfId="0" applyNumberFormat="1" applyFont="1" applyFill="1" applyBorder="1" applyAlignment="1">
      <alignment vertical="center"/>
    </xf>
    <xf numFmtId="0" fontId="112" fillId="3" borderId="69" xfId="0" applyFont="1" applyFill="1" applyBorder="1" applyAlignment="1">
      <alignment horizontal="center" vertical="center"/>
    </xf>
    <xf numFmtId="0" fontId="112" fillId="3" borderId="0" xfId="0" applyFont="1" applyFill="1" applyBorder="1" applyAlignment="1">
      <alignment vertical="center"/>
    </xf>
    <xf numFmtId="0" fontId="112" fillId="0" borderId="18" xfId="0" applyFont="1" applyFill="1" applyBorder="1" applyAlignment="1">
      <alignment horizontal="center" vertical="center"/>
    </xf>
    <xf numFmtId="0" fontId="112" fillId="0" borderId="19" xfId="0" applyFont="1" applyFill="1" applyBorder="1" applyAlignment="1">
      <alignment vertical="center"/>
    </xf>
    <xf numFmtId="0" fontId="112" fillId="0" borderId="91" xfId="0" applyFont="1" applyFill="1" applyBorder="1" applyAlignment="1">
      <alignment horizontal="center" vertical="center"/>
    </xf>
    <xf numFmtId="0" fontId="112" fillId="0" borderId="95" xfId="0" applyFont="1" applyFill="1" applyBorder="1" applyAlignment="1">
      <alignment horizontal="center" vertical="center"/>
    </xf>
    <xf numFmtId="0" fontId="112" fillId="0" borderId="96" xfId="0" applyFont="1" applyFill="1" applyBorder="1" applyAlignment="1">
      <alignment vertical="center"/>
    </xf>
    <xf numFmtId="0" fontId="113" fillId="0" borderId="3" xfId="0" applyFont="1" applyFill="1" applyBorder="1" applyAlignment="1">
      <alignment horizontal="center" vertical="center" wrapText="1"/>
    </xf>
    <xf numFmtId="3" fontId="113" fillId="37" borderId="0" xfId="20" applyNumberFormat="1" applyFont="1" applyBorder="1"/>
    <xf numFmtId="169" fontId="113" fillId="37" borderId="59" xfId="20" applyFont="1" applyBorder="1"/>
    <xf numFmtId="169" fontId="113" fillId="37" borderId="27" xfId="20" applyFont="1" applyBorder="1"/>
    <xf numFmtId="169" fontId="113" fillId="37" borderId="92" xfId="20" applyFont="1" applyBorder="1"/>
    <xf numFmtId="169" fontId="113" fillId="37" borderId="28" xfId="20" applyFont="1" applyBorder="1"/>
    <xf numFmtId="169" fontId="113" fillId="37" borderId="33" xfId="20" applyFont="1" applyBorder="1"/>
    <xf numFmtId="0" fontId="113" fillId="0" borderId="0" xfId="0" applyFont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2" fillId="0" borderId="19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84" fillId="0" borderId="101" xfId="0" applyFont="1" applyBorder="1" applyAlignment="1">
      <alignment vertical="center" wrapText="1"/>
    </xf>
    <xf numFmtId="14" fontId="2" fillId="3" borderId="101" xfId="8" quotePrefix="1" applyNumberFormat="1" applyFont="1" applyFill="1" applyBorder="1" applyAlignment="1" applyProtection="1">
      <alignment horizontal="left"/>
      <protection locked="0"/>
    </xf>
    <xf numFmtId="164" fontId="114" fillId="36" borderId="101" xfId="7" applyNumberFormat="1" applyFont="1" applyFill="1" applyBorder="1" applyAlignment="1" applyProtection="1">
      <alignment horizontal="right"/>
    </xf>
    <xf numFmtId="164" fontId="113" fillId="0" borderId="101" xfId="7" applyNumberFormat="1" applyFont="1" applyFill="1" applyBorder="1" applyAlignment="1" applyProtection="1">
      <alignment horizontal="right"/>
    </xf>
    <xf numFmtId="164" fontId="113" fillId="36" borderId="101" xfId="7" applyNumberFormat="1" applyFont="1" applyFill="1" applyBorder="1" applyAlignment="1" applyProtection="1">
      <alignment horizontal="right"/>
    </xf>
    <xf numFmtId="164" fontId="114" fillId="36" borderId="25" xfId="7" applyNumberFormat="1" applyFont="1" applyFill="1" applyBorder="1" applyAlignment="1" applyProtection="1">
      <alignment horizontal="right"/>
    </xf>
    <xf numFmtId="0" fontId="114" fillId="0" borderId="10" xfId="0" applyNumberFormat="1" applyFont="1" applyFill="1" applyBorder="1" applyAlignment="1">
      <alignment vertical="center" wrapText="1"/>
    </xf>
    <xf numFmtId="0" fontId="113" fillId="0" borderId="10" xfId="0" applyNumberFormat="1" applyFont="1" applyFill="1" applyBorder="1" applyAlignment="1">
      <alignment horizontal="left" vertical="center" wrapText="1"/>
    </xf>
    <xf numFmtId="0" fontId="113" fillId="0" borderId="0" xfId="11" applyFont="1" applyFill="1" applyBorder="1" applyProtection="1"/>
    <xf numFmtId="0" fontId="118" fillId="0" borderId="0" xfId="0" applyFont="1"/>
    <xf numFmtId="14" fontId="118" fillId="0" borderId="0" xfId="0" applyNumberFormat="1" applyFont="1" applyAlignment="1">
      <alignment horizontal="left"/>
    </xf>
    <xf numFmtId="0" fontId="113" fillId="0" borderId="0" xfId="0" applyFont="1" applyFill="1" applyBorder="1" applyAlignment="1">
      <alignment horizontal="center"/>
    </xf>
    <xf numFmtId="0" fontId="113" fillId="0" borderId="0" xfId="0" applyFont="1" applyFill="1" applyAlignment="1">
      <alignment horizontal="center"/>
    </xf>
    <xf numFmtId="0" fontId="119" fillId="0" borderId="0" xfId="0" applyFont="1" applyFill="1" applyAlignment="1">
      <alignment horizontal="right"/>
    </xf>
    <xf numFmtId="0" fontId="113" fillId="0" borderId="3" xfId="0" applyFont="1" applyFill="1" applyBorder="1" applyAlignment="1" applyProtection="1">
      <alignment horizontal="center" vertical="center" wrapText="1"/>
    </xf>
    <xf numFmtId="0" fontId="113" fillId="0" borderId="22" xfId="0" applyFont="1" applyFill="1" applyBorder="1" applyAlignment="1" applyProtection="1">
      <alignment horizontal="center" vertical="center" wrapText="1"/>
    </xf>
    <xf numFmtId="0" fontId="114" fillId="0" borderId="3" xfId="0" applyFont="1" applyFill="1" applyBorder="1" applyAlignment="1" applyProtection="1">
      <alignment horizontal="left"/>
      <protection locked="0"/>
    </xf>
    <xf numFmtId="0" fontId="118" fillId="0" borderId="0" xfId="0" applyFont="1" applyFill="1"/>
    <xf numFmtId="0" fontId="113" fillId="0" borderId="3" xfId="0" applyFont="1" applyFill="1" applyBorder="1" applyAlignment="1" applyProtection="1">
      <alignment horizontal="left" indent="4"/>
      <protection locked="0"/>
    </xf>
    <xf numFmtId="0" fontId="113" fillId="0" borderId="10" xfId="0" applyNumberFormat="1" applyFont="1" applyFill="1" applyBorder="1" applyAlignment="1">
      <alignment horizontal="left" vertical="center" wrapText="1" indent="4"/>
    </xf>
    <xf numFmtId="0" fontId="113" fillId="0" borderId="3" xfId="0" applyFont="1" applyFill="1" applyBorder="1" applyAlignment="1" applyProtection="1">
      <alignment horizontal="left" vertical="center" indent="11"/>
      <protection locked="0"/>
    </xf>
    <xf numFmtId="0" fontId="119" fillId="0" borderId="3" xfId="0" applyFont="1" applyFill="1" applyBorder="1" applyAlignment="1" applyProtection="1">
      <alignment horizontal="left" vertical="center" indent="17"/>
      <protection locked="0"/>
    </xf>
    <xf numFmtId="0" fontId="114" fillId="0" borderId="28" xfId="0" applyNumberFormat="1" applyFont="1" applyFill="1" applyBorder="1" applyAlignment="1">
      <alignment vertical="center" wrapText="1"/>
    </xf>
    <xf numFmtId="0" fontId="11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1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18" xfId="0" applyFont="1" applyBorder="1"/>
    <xf numFmtId="0" fontId="5" fillId="0" borderId="21" xfId="0" applyFont="1" applyBorder="1" applyAlignment="1">
      <alignment vertical="center"/>
    </xf>
    <xf numFmtId="0" fontId="5" fillId="0" borderId="102" xfId="0" applyFont="1" applyBorder="1" applyAlignment="1">
      <alignment wrapText="1"/>
    </xf>
    <xf numFmtId="0" fontId="5" fillId="0" borderId="91" xfId="0" applyFont="1" applyBorder="1" applyAlignment="1">
      <alignment vertical="center"/>
    </xf>
    <xf numFmtId="0" fontId="5" fillId="0" borderId="24" xfId="0" applyFont="1" applyBorder="1"/>
    <xf numFmtId="0" fontId="5" fillId="0" borderId="27" xfId="0" applyFont="1" applyBorder="1" applyAlignment="1">
      <alignment wrapText="1"/>
    </xf>
    <xf numFmtId="0" fontId="115" fillId="0" borderId="42" xfId="0" applyFont="1" applyBorder="1" applyAlignment="1"/>
    <xf numFmtId="0" fontId="113" fillId="0" borderId="0" xfId="0" applyFont="1"/>
    <xf numFmtId="0" fontId="113" fillId="0" borderId="0" xfId="0" applyFont="1" applyBorder="1"/>
    <xf numFmtId="0" fontId="112" fillId="0" borderId="0" xfId="0" applyFont="1" applyBorder="1"/>
    <xf numFmtId="0" fontId="113" fillId="0" borderId="0" xfId="0" applyFont="1" applyFill="1" applyBorder="1" applyProtection="1"/>
    <xf numFmtId="10" fontId="113" fillId="0" borderId="0" xfId="6" applyNumberFormat="1" applyFont="1" applyFill="1" applyBorder="1" applyProtection="1">
      <protection locked="0"/>
    </xf>
    <xf numFmtId="0" fontId="113" fillId="0" borderId="0" xfId="0" applyFont="1" applyFill="1" applyBorder="1" applyProtection="1">
      <protection locked="0"/>
    </xf>
    <xf numFmtId="0" fontId="119" fillId="0" borderId="0" xfId="0" applyFont="1" applyFill="1" applyBorder="1" applyAlignment="1" applyProtection="1">
      <alignment horizontal="right"/>
      <protection locked="0"/>
    </xf>
    <xf numFmtId="0" fontId="113" fillId="0" borderId="22" xfId="0" applyFont="1" applyFill="1" applyBorder="1" applyAlignment="1">
      <alignment horizontal="center" vertical="center" wrapText="1"/>
    </xf>
    <xf numFmtId="38" fontId="113" fillId="0" borderId="3" xfId="0" applyNumberFormat="1" applyFont="1" applyFill="1" applyBorder="1" applyAlignment="1" applyProtection="1">
      <alignment horizontal="right"/>
      <protection locked="0"/>
    </xf>
    <xf numFmtId="38" fontId="113" fillId="0" borderId="22" xfId="0" applyNumberFormat="1" applyFont="1" applyFill="1" applyBorder="1" applyAlignment="1" applyProtection="1">
      <alignment horizontal="right"/>
      <protection locked="0"/>
    </xf>
    <xf numFmtId="14" fontId="113" fillId="0" borderId="0" xfId="0" applyNumberFormat="1" applyFont="1" applyAlignment="1">
      <alignment horizontal="left"/>
    </xf>
    <xf numFmtId="0" fontId="113" fillId="0" borderId="0" xfId="0" applyFont="1" applyFill="1" applyBorder="1"/>
    <xf numFmtId="0" fontId="114" fillId="0" borderId="0" xfId="0" applyFont="1" applyAlignment="1">
      <alignment horizontal="center"/>
    </xf>
    <xf numFmtId="0" fontId="113" fillId="0" borderId="18" xfId="0" applyFont="1" applyFill="1" applyBorder="1" applyAlignment="1">
      <alignment horizontal="left" vertical="center" indent="1"/>
    </xf>
    <xf numFmtId="0" fontId="113" fillId="0" borderId="19" xfId="0" applyFont="1" applyFill="1" applyBorder="1" applyAlignment="1">
      <alignment horizontal="left" vertical="center"/>
    </xf>
    <xf numFmtId="0" fontId="113" fillId="0" borderId="21" xfId="0" applyFont="1" applyFill="1" applyBorder="1" applyAlignment="1">
      <alignment horizontal="left" vertical="center" indent="1"/>
    </xf>
    <xf numFmtId="0" fontId="113" fillId="0" borderId="3" xfId="0" applyFont="1" applyFill="1" applyBorder="1" applyAlignment="1">
      <alignment horizontal="left" vertical="center"/>
    </xf>
    <xf numFmtId="0" fontId="113" fillId="0" borderId="21" xfId="0" applyFont="1" applyFill="1" applyBorder="1" applyAlignment="1">
      <alignment horizontal="left" indent="1"/>
    </xf>
    <xf numFmtId="0" fontId="113" fillId="0" borderId="3" xfId="0" applyFont="1" applyFill="1" applyBorder="1" applyAlignment="1">
      <alignment horizontal="left" wrapText="1" indent="1"/>
    </xf>
    <xf numFmtId="0" fontId="113" fillId="0" borderId="3" xfId="0" applyFont="1" applyFill="1" applyBorder="1" applyAlignment="1">
      <alignment horizontal="left" wrapText="1" indent="2"/>
    </xf>
    <xf numFmtId="0" fontId="114" fillId="0" borderId="3" xfId="0" applyFont="1" applyFill="1" applyBorder="1" applyAlignment="1"/>
    <xf numFmtId="0" fontId="114" fillId="0" borderId="3" xfId="0" applyFont="1" applyFill="1" applyBorder="1" applyAlignment="1">
      <alignment horizontal="left"/>
    </xf>
    <xf numFmtId="0" fontId="114" fillId="0" borderId="3" xfId="0" applyFont="1" applyFill="1" applyBorder="1" applyAlignment="1">
      <alignment horizontal="center"/>
    </xf>
    <xf numFmtId="0" fontId="113" fillId="0" borderId="3" xfId="0" applyFont="1" applyFill="1" applyBorder="1" applyAlignment="1">
      <alignment horizontal="left" indent="1"/>
    </xf>
    <xf numFmtId="0" fontId="112" fillId="0" borderId="0" xfId="0" applyFont="1" applyAlignment="1">
      <alignment horizontal="left" indent="1"/>
    </xf>
    <xf numFmtId="0" fontId="114" fillId="0" borderId="3" xfId="0" applyFont="1" applyFill="1" applyBorder="1" applyAlignment="1">
      <alignment horizontal="left" indent="1"/>
    </xf>
    <xf numFmtId="0" fontId="114" fillId="0" borderId="3" xfId="0" applyFont="1" applyFill="1" applyBorder="1" applyAlignment="1">
      <alignment horizontal="left" vertical="center" wrapText="1"/>
    </xf>
    <xf numFmtId="0" fontId="113" fillId="0" borderId="24" xfId="0" applyFont="1" applyFill="1" applyBorder="1" applyAlignment="1">
      <alignment horizontal="left" vertical="center" indent="1"/>
    </xf>
    <xf numFmtId="0" fontId="114" fillId="0" borderId="25" xfId="0" applyFont="1" applyFill="1" applyBorder="1" applyAlignment="1"/>
    <xf numFmtId="14" fontId="112" fillId="0" borderId="0" xfId="0" applyNumberFormat="1" applyFont="1" applyAlignment="1">
      <alignment horizontal="left"/>
    </xf>
    <xf numFmtId="0" fontId="114" fillId="0" borderId="0" xfId="0" applyFont="1" applyFill="1" applyBorder="1" applyAlignment="1" applyProtection="1">
      <alignment horizontal="center" vertical="center"/>
    </xf>
    <xf numFmtId="0" fontId="119" fillId="0" borderId="0" xfId="0" applyFont="1" applyFill="1" applyBorder="1" applyProtection="1">
      <protection locked="0"/>
    </xf>
    <xf numFmtId="0" fontId="114" fillId="0" borderId="18" xfId="0" applyFont="1" applyFill="1" applyBorder="1" applyAlignment="1" applyProtection="1">
      <alignment horizontal="center" vertical="center"/>
    </xf>
    <xf numFmtId="0" fontId="113" fillId="0" borderId="19" xfId="0" applyFont="1" applyFill="1" applyBorder="1" applyProtection="1"/>
    <xf numFmtId="0" fontId="113" fillId="0" borderId="21" xfId="0" applyFont="1" applyFill="1" applyBorder="1" applyAlignment="1" applyProtection="1">
      <alignment horizontal="left" indent="1"/>
    </xf>
    <xf numFmtId="0" fontId="114" fillId="0" borderId="8" xfId="0" applyFont="1" applyFill="1" applyBorder="1" applyAlignment="1" applyProtection="1">
      <alignment horizontal="center"/>
    </xf>
    <xf numFmtId="0" fontId="113" fillId="0" borderId="8" xfId="0" applyFont="1" applyFill="1" applyBorder="1" applyAlignment="1" applyProtection="1">
      <alignment horizontal="left"/>
    </xf>
    <xf numFmtId="0" fontId="113" fillId="0" borderId="8" xfId="0" applyFont="1" applyFill="1" applyBorder="1" applyAlignment="1" applyProtection="1">
      <alignment horizontal="left" indent="2"/>
    </xf>
    <xf numFmtId="0" fontId="114" fillId="0" borderId="8" xfId="0" applyFont="1" applyFill="1" applyBorder="1" applyAlignment="1" applyProtection="1"/>
    <xf numFmtId="0" fontId="113" fillId="0" borderId="8" xfId="0" applyFont="1" applyFill="1" applyBorder="1" applyAlignment="1" applyProtection="1">
      <alignment horizontal="left" indent="1"/>
    </xf>
    <xf numFmtId="0" fontId="114" fillId="0" borderId="8" xfId="0" applyFont="1" applyFill="1" applyBorder="1" applyAlignment="1" applyProtection="1">
      <alignment horizontal="left"/>
    </xf>
    <xf numFmtId="0" fontId="113" fillId="0" borderId="24" xfId="0" applyFont="1" applyFill="1" applyBorder="1" applyAlignment="1" applyProtection="1">
      <alignment horizontal="left" indent="1"/>
    </xf>
    <xf numFmtId="0" fontId="114" fillId="0" borderId="74" xfId="0" applyFont="1" applyFill="1" applyBorder="1" applyAlignment="1" applyProtection="1"/>
    <xf numFmtId="0" fontId="117" fillId="0" borderId="0" xfId="0" applyFont="1" applyAlignment="1">
      <alignment vertical="center"/>
    </xf>
    <xf numFmtId="0" fontId="114" fillId="0" borderId="21" xfId="0" applyFont="1" applyFill="1" applyBorder="1" applyAlignment="1">
      <alignment horizontal="center" vertical="center" wrapText="1"/>
    </xf>
    <xf numFmtId="0" fontId="114" fillId="0" borderId="0" xfId="0" applyFont="1"/>
    <xf numFmtId="0" fontId="118" fillId="0" borderId="0" xfId="0" applyFont="1" applyBorder="1"/>
    <xf numFmtId="0" fontId="113" fillId="0" borderId="1" xfId="0" applyFont="1" applyBorder="1"/>
    <xf numFmtId="0" fontId="110" fillId="0" borderId="1" xfId="0" applyFont="1" applyBorder="1" applyAlignment="1">
      <alignment horizontal="center" vertical="center"/>
    </xf>
    <xf numFmtId="0" fontId="113" fillId="0" borderId="21" xfId="0" applyFont="1" applyBorder="1" applyAlignment="1">
      <alignment horizontal="right" vertical="center" wrapText="1"/>
    </xf>
    <xf numFmtId="0" fontId="113" fillId="0" borderId="19" xfId="0" applyFont="1" applyBorder="1" applyAlignment="1">
      <alignment vertical="center" wrapText="1"/>
    </xf>
    <xf numFmtId="0" fontId="114" fillId="0" borderId="3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20" fillId="0" borderId="3" xfId="0" applyFont="1" applyFill="1" applyBorder="1" applyAlignment="1">
      <alignment horizontal="left" vertical="center" wrapText="1"/>
    </xf>
    <xf numFmtId="0" fontId="113" fillId="0" borderId="21" xfId="0" applyFont="1" applyFill="1" applyBorder="1" applyAlignment="1">
      <alignment horizontal="right" vertical="center" wrapText="1"/>
    </xf>
    <xf numFmtId="0" fontId="113" fillId="0" borderId="3" xfId="0" applyFont="1" applyBorder="1" applyAlignment="1">
      <alignment vertical="center" wrapText="1"/>
    </xf>
    <xf numFmtId="0" fontId="120" fillId="0" borderId="3" xfId="0" applyFont="1" applyFill="1" applyBorder="1" applyAlignment="1">
      <alignment horizontal="center" vertical="center" wrapText="1"/>
    </xf>
    <xf numFmtId="0" fontId="113" fillId="2" borderId="21" xfId="0" applyFont="1" applyFill="1" applyBorder="1" applyAlignment="1">
      <alignment horizontal="right" vertical="center"/>
    </xf>
    <xf numFmtId="0" fontId="113" fillId="2" borderId="24" xfId="0" applyFont="1" applyFill="1" applyBorder="1" applyAlignment="1">
      <alignment horizontal="right" vertical="center"/>
    </xf>
    <xf numFmtId="0" fontId="113" fillId="0" borderId="25" xfId="0" applyFont="1" applyBorder="1" applyAlignment="1">
      <alignment vertical="center" wrapText="1"/>
    </xf>
    <xf numFmtId="0" fontId="113" fillId="0" borderId="0" xfId="0" applyFont="1" applyAlignment="1">
      <alignment horizontal="right"/>
    </xf>
    <xf numFmtId="164" fontId="84" fillId="0" borderId="22" xfId="7" applyNumberFormat="1" applyFont="1" applyBorder="1" applyAlignment="1"/>
    <xf numFmtId="164" fontId="4" fillId="36" borderId="87" xfId="7" applyNumberFormat="1" applyFont="1" applyFill="1" applyBorder="1" applyAlignment="1">
      <alignment horizontal="center" vertical="center" wrapText="1"/>
    </xf>
    <xf numFmtId="164" fontId="84" fillId="0" borderId="3" xfId="7" applyNumberFormat="1" applyFont="1" applyBorder="1" applyAlignment="1"/>
    <xf numFmtId="164" fontId="84" fillId="36" borderId="25" xfId="7" applyNumberFormat="1" applyFont="1" applyFill="1" applyBorder="1"/>
    <xf numFmtId="164" fontId="84" fillId="0" borderId="21" xfId="7" applyNumberFormat="1" applyFont="1" applyBorder="1" applyAlignment="1"/>
    <xf numFmtId="164" fontId="84" fillId="0" borderId="23" xfId="7" applyNumberFormat="1" applyFont="1" applyBorder="1" applyAlignment="1"/>
    <xf numFmtId="164" fontId="84" fillId="36" borderId="24" xfId="7" applyNumberFormat="1" applyFont="1" applyFill="1" applyBorder="1"/>
    <xf numFmtId="164" fontId="84" fillId="36" borderId="26" xfId="7" applyNumberFormat="1" applyFont="1" applyFill="1" applyBorder="1"/>
    <xf numFmtId="164" fontId="84" fillId="36" borderId="57" xfId="7" applyNumberFormat="1" applyFont="1" applyFill="1" applyBorder="1"/>
    <xf numFmtId="164" fontId="84" fillId="36" borderId="56" xfId="7" applyNumberFormat="1" applyFont="1" applyFill="1" applyBorder="1" applyAlignment="1"/>
    <xf numFmtId="164" fontId="2" fillId="3" borderId="25" xfId="7" applyNumberFormat="1" applyFont="1" applyFill="1" applyBorder="1" applyProtection="1">
      <protection locked="0"/>
    </xf>
    <xf numFmtId="164" fontId="45" fillId="36" borderId="26" xfId="7" applyNumberFormat="1" applyFont="1" applyFill="1" applyBorder="1" applyAlignment="1" applyProtection="1">
      <protection locked="0"/>
    </xf>
    <xf numFmtId="164" fontId="113" fillId="0" borderId="100" xfId="7" applyNumberFormat="1" applyFont="1" applyFill="1" applyBorder="1" applyAlignment="1" applyProtection="1">
      <alignment horizontal="right"/>
    </xf>
    <xf numFmtId="164" fontId="113" fillId="36" borderId="87" xfId="7" applyNumberFormat="1" applyFont="1" applyFill="1" applyBorder="1" applyAlignment="1" applyProtection="1">
      <alignment horizontal="right"/>
    </xf>
    <xf numFmtId="164" fontId="114" fillId="36" borderId="87" xfId="7" applyNumberFormat="1" applyFont="1" applyFill="1" applyBorder="1" applyAlignment="1" applyProtection="1">
      <alignment horizontal="right"/>
    </xf>
    <xf numFmtId="164" fontId="113" fillId="0" borderId="101" xfId="7" applyNumberFormat="1" applyFont="1" applyFill="1" applyBorder="1" applyAlignment="1" applyProtection="1">
      <alignment horizontal="right"/>
      <protection locked="0"/>
    </xf>
    <xf numFmtId="164" fontId="113" fillId="0" borderId="100" xfId="7" applyNumberFormat="1" applyFont="1" applyFill="1" applyBorder="1" applyAlignment="1" applyProtection="1">
      <alignment horizontal="right"/>
      <protection locked="0"/>
    </xf>
    <xf numFmtId="164" fontId="113" fillId="0" borderId="87" xfId="7" applyNumberFormat="1" applyFont="1" applyFill="1" applyBorder="1" applyAlignment="1" applyProtection="1">
      <alignment horizontal="right"/>
    </xf>
    <xf numFmtId="164" fontId="114" fillId="0" borderId="101" xfId="7" applyNumberFormat="1" applyFont="1" applyFill="1" applyBorder="1" applyAlignment="1" applyProtection="1">
      <alignment horizontal="right"/>
    </xf>
    <xf numFmtId="164" fontId="114" fillId="0" borderId="101" xfId="7" applyNumberFormat="1" applyFont="1" applyFill="1" applyBorder="1" applyAlignment="1" applyProtection="1">
      <alignment horizontal="right"/>
      <protection locked="0"/>
    </xf>
    <xf numFmtId="164" fontId="114" fillId="0" borderId="100" xfId="7" applyNumberFormat="1" applyFont="1" applyFill="1" applyBorder="1" applyAlignment="1" applyProtection="1">
      <alignment horizontal="right"/>
    </xf>
    <xf numFmtId="164" fontId="114" fillId="36" borderId="26" xfId="7" applyNumberFormat="1" applyFont="1" applyFill="1" applyBorder="1" applyAlignment="1" applyProtection="1">
      <alignment horizontal="right"/>
    </xf>
    <xf numFmtId="164" fontId="113" fillId="36" borderId="101" xfId="7" applyNumberFormat="1" applyFont="1" applyFill="1" applyBorder="1" applyAlignment="1">
      <alignment horizontal="right"/>
    </xf>
    <xf numFmtId="164" fontId="114" fillId="36" borderId="101" xfId="7" applyNumberFormat="1" applyFont="1" applyFill="1" applyBorder="1" applyAlignment="1">
      <alignment horizontal="right"/>
    </xf>
    <xf numFmtId="164" fontId="114" fillId="0" borderId="101" xfId="7" applyNumberFormat="1" applyFont="1" applyFill="1" applyBorder="1" applyAlignment="1">
      <alignment horizontal="center"/>
    </xf>
    <xf numFmtId="164" fontId="114" fillId="0" borderId="87" xfId="7" applyNumberFormat="1" applyFont="1" applyFill="1" applyBorder="1" applyAlignment="1">
      <alignment horizontal="center"/>
    </xf>
    <xf numFmtId="164" fontId="113" fillId="0" borderId="87" xfId="7" applyNumberFormat="1" applyFont="1" applyFill="1" applyBorder="1" applyAlignment="1" applyProtection="1">
      <alignment horizontal="right"/>
      <protection locked="0"/>
    </xf>
    <xf numFmtId="164" fontId="113" fillId="0" borderId="101" xfId="7" applyNumberFormat="1" applyFont="1" applyFill="1" applyBorder="1" applyAlignment="1" applyProtection="1">
      <protection locked="0"/>
    </xf>
    <xf numFmtId="164" fontId="113" fillId="36" borderId="101" xfId="7" applyNumberFormat="1" applyFont="1" applyFill="1" applyBorder="1" applyAlignment="1" applyProtection="1"/>
    <xf numFmtId="164" fontId="113" fillId="36" borderId="87" xfId="7" applyNumberFormat="1" applyFont="1" applyFill="1" applyBorder="1" applyAlignment="1" applyProtection="1"/>
    <xf numFmtId="164" fontId="113" fillId="0" borderId="101" xfId="7" applyNumberFormat="1" applyFont="1" applyFill="1" applyBorder="1" applyAlignment="1" applyProtection="1">
      <alignment horizontal="right" vertical="center"/>
      <protection locked="0"/>
    </xf>
    <xf numFmtId="164" fontId="114" fillId="36" borderId="25" xfId="7" applyNumberFormat="1" applyFont="1" applyFill="1" applyBorder="1" applyAlignment="1">
      <alignment horizontal="right"/>
    </xf>
    <xf numFmtId="3" fontId="112" fillId="36" borderId="101" xfId="0" applyNumberFormat="1" applyFont="1" applyFill="1" applyBorder="1" applyAlignment="1">
      <alignment vertical="center" wrapText="1"/>
    </xf>
    <xf numFmtId="3" fontId="112" fillId="36" borderId="87" xfId="0" applyNumberFormat="1" applyFont="1" applyFill="1" applyBorder="1" applyAlignment="1">
      <alignment vertical="center" wrapText="1"/>
    </xf>
    <xf numFmtId="164" fontId="112" fillId="0" borderId="101" xfId="7" applyNumberFormat="1" applyFont="1" applyBorder="1" applyAlignment="1">
      <alignment vertical="center" wrapText="1"/>
    </xf>
    <xf numFmtId="164" fontId="112" fillId="0" borderId="87" xfId="7" applyNumberFormat="1" applyFont="1" applyBorder="1" applyAlignment="1">
      <alignment vertical="center" wrapText="1"/>
    </xf>
    <xf numFmtId="164" fontId="112" fillId="0" borderId="101" xfId="7" applyNumberFormat="1" applyFont="1" applyFill="1" applyBorder="1" applyAlignment="1">
      <alignment vertical="center" wrapText="1"/>
    </xf>
    <xf numFmtId="3" fontId="112" fillId="36" borderId="25" xfId="0" applyNumberFormat="1" applyFont="1" applyFill="1" applyBorder="1" applyAlignment="1">
      <alignment vertical="center" wrapText="1"/>
    </xf>
    <xf numFmtId="0" fontId="2" fillId="3" borderId="101" xfId="5" applyFont="1" applyFill="1" applyBorder="1" applyProtection="1">
      <protection locked="0"/>
    </xf>
    <xf numFmtId="0" fontId="2" fillId="0" borderId="101" xfId="13" applyFont="1" applyFill="1" applyBorder="1" applyAlignment="1" applyProtection="1">
      <alignment horizontal="center" vertical="center" wrapText="1"/>
      <protection locked="0"/>
    </xf>
    <xf numFmtId="0" fontId="2" fillId="3" borderId="101" xfId="13" applyFont="1" applyFill="1" applyBorder="1" applyAlignment="1" applyProtection="1">
      <alignment horizontal="center" vertical="center" wrapText="1"/>
      <protection locked="0"/>
    </xf>
    <xf numFmtId="3" fontId="2" fillId="3" borderId="101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101" xfId="15" applyNumberFormat="1" applyFont="1" applyFill="1" applyBorder="1" applyAlignment="1" applyProtection="1">
      <alignment horizontal="center" vertical="center"/>
      <protection locked="0"/>
    </xf>
    <xf numFmtId="0" fontId="2" fillId="3" borderId="87" xfId="11" applyFont="1" applyFill="1" applyBorder="1" applyAlignment="1">
      <alignment horizontal="center" vertical="center" wrapText="1"/>
    </xf>
    <xf numFmtId="193" fontId="2" fillId="36" borderId="101" xfId="5" applyNumberFormat="1" applyFont="1" applyFill="1" applyBorder="1" applyProtection="1">
      <protection locked="0"/>
    </xf>
    <xf numFmtId="193" fontId="2" fillId="36" borderId="101" xfId="1" applyNumberFormat="1" applyFont="1" applyFill="1" applyBorder="1" applyProtection="1">
      <protection locked="0"/>
    </xf>
    <xf numFmtId="164" fontId="2" fillId="3" borderId="101" xfId="7" applyNumberFormat="1" applyFont="1" applyFill="1" applyBorder="1" applyProtection="1">
      <protection locked="0"/>
    </xf>
    <xf numFmtId="164" fontId="2" fillId="36" borderId="87" xfId="7" applyNumberFormat="1" applyFont="1" applyFill="1" applyBorder="1" applyProtection="1">
      <protection locked="0"/>
    </xf>
    <xf numFmtId="165" fontId="2" fillId="3" borderId="101" xfId="8" applyNumberFormat="1" applyFont="1" applyFill="1" applyBorder="1" applyAlignment="1" applyProtection="1">
      <alignment horizontal="right" wrapText="1"/>
      <protection locked="0"/>
    </xf>
    <xf numFmtId="165" fontId="2" fillId="4" borderId="101" xfId="8" applyNumberFormat="1" applyFont="1" applyFill="1" applyBorder="1" applyAlignment="1" applyProtection="1">
      <alignment horizontal="right" wrapText="1"/>
      <protection locked="0"/>
    </xf>
    <xf numFmtId="193" fontId="2" fillId="3" borderId="101" xfId="5" applyNumberFormat="1" applyFont="1" applyFill="1" applyBorder="1" applyProtection="1">
      <protection locked="0"/>
    </xf>
    <xf numFmtId="193" fontId="2" fillId="0" borderId="101" xfId="1" applyNumberFormat="1" applyFont="1" applyFill="1" applyBorder="1" applyProtection="1">
      <protection locked="0"/>
    </xf>
    <xf numFmtId="0" fontId="117" fillId="3" borderId="104" xfId="0" applyFont="1" applyFill="1" applyBorder="1" applyAlignment="1">
      <alignment horizontal="left"/>
    </xf>
    <xf numFmtId="0" fontId="113" fillId="0" borderId="101" xfId="0" applyFont="1" applyFill="1" applyBorder="1" applyAlignment="1">
      <alignment horizontal="center" vertical="center" wrapText="1"/>
    </xf>
    <xf numFmtId="0" fontId="113" fillId="0" borderId="87" xfId="0" applyFont="1" applyFill="1" applyBorder="1" applyAlignment="1">
      <alignment horizontal="center" vertical="center" wrapText="1"/>
    </xf>
    <xf numFmtId="0" fontId="112" fillId="3" borderId="103" xfId="0" applyFont="1" applyFill="1" applyBorder="1" applyAlignment="1">
      <alignment vertical="center"/>
    </xf>
    <xf numFmtId="3" fontId="112" fillId="3" borderId="103" xfId="0" applyNumberFormat="1" applyFont="1" applyFill="1" applyBorder="1" applyAlignment="1">
      <alignment vertical="center"/>
    </xf>
    <xf numFmtId="0" fontId="112" fillId="0" borderId="101" xfId="0" applyFont="1" applyFill="1" applyBorder="1" applyAlignment="1">
      <alignment vertical="center"/>
    </xf>
    <xf numFmtId="3" fontId="112" fillId="0" borderId="101" xfId="0" applyNumberFormat="1" applyFont="1" applyFill="1" applyBorder="1" applyAlignment="1">
      <alignment vertical="center"/>
    </xf>
    <xf numFmtId="3" fontId="112" fillId="0" borderId="102" xfId="0" applyNumberFormat="1" applyFont="1" applyFill="1" applyBorder="1" applyAlignment="1">
      <alignment vertical="center"/>
    </xf>
    <xf numFmtId="0" fontId="110" fillId="0" borderId="101" xfId="0" applyFont="1" applyFill="1" applyBorder="1" applyAlignment="1">
      <alignment vertical="center"/>
    </xf>
    <xf numFmtId="0" fontId="112" fillId="0" borderId="99" xfId="0" applyFont="1" applyFill="1" applyBorder="1" applyAlignment="1">
      <alignment vertical="center"/>
    </xf>
    <xf numFmtId="0" fontId="84" fillId="0" borderId="101" xfId="0" applyFont="1" applyBorder="1" applyAlignment="1">
      <alignment horizontal="center" vertical="center" wrapText="1"/>
    </xf>
    <xf numFmtId="0" fontId="2" fillId="3" borderId="101" xfId="11" applyFont="1" applyFill="1" applyBorder="1" applyAlignment="1">
      <alignment horizontal="left" vertical="center" wrapText="1"/>
    </xf>
    <xf numFmtId="164" fontId="84" fillId="0" borderId="101" xfId="7" applyNumberFormat="1" applyFont="1" applyBorder="1" applyAlignment="1"/>
    <xf numFmtId="167" fontId="84" fillId="0" borderId="87" xfId="0" applyNumberFormat="1" applyFont="1" applyBorder="1" applyAlignment="1"/>
    <xf numFmtId="167" fontId="84" fillId="36" borderId="26" xfId="0" applyNumberFormat="1" applyFont="1" applyFill="1" applyBorder="1"/>
    <xf numFmtId="167" fontId="112" fillId="0" borderId="87" xfId="0" applyNumberFormat="1" applyFont="1" applyBorder="1" applyAlignment="1">
      <alignment horizontal="center" vertical="center"/>
    </xf>
    <xf numFmtId="164" fontId="3" fillId="0" borderId="101" xfId="7" applyNumberFormat="1" applyFont="1" applyBorder="1"/>
    <xf numFmtId="164" fontId="3" fillId="0" borderId="101" xfId="7" applyNumberFormat="1" applyFont="1" applyFill="1" applyBorder="1"/>
    <xf numFmtId="164" fontId="3" fillId="0" borderId="102" xfId="7" applyNumberFormat="1" applyFont="1" applyBorder="1"/>
    <xf numFmtId="164" fontId="3" fillId="0" borderId="102" xfId="7" applyNumberFormat="1" applyFont="1" applyFill="1" applyBorder="1"/>
    <xf numFmtId="164" fontId="113" fillId="36" borderId="101" xfId="7" applyNumberFormat="1" applyFont="1" applyFill="1" applyBorder="1" applyProtection="1">
      <protection locked="0"/>
    </xf>
    <xf numFmtId="164" fontId="113" fillId="3" borderId="101" xfId="7" applyNumberFormat="1" applyFont="1" applyFill="1" applyBorder="1" applyProtection="1">
      <protection locked="0"/>
    </xf>
    <xf numFmtId="0" fontId="5" fillId="0" borderId="102" xfId="0" applyFont="1" applyFill="1" applyBorder="1" applyAlignment="1">
      <alignment wrapText="1"/>
    </xf>
    <xf numFmtId="0" fontId="84" fillId="0" borderId="0" xfId="0" applyFont="1" applyAlignment="1">
      <alignment horizontal="center"/>
    </xf>
    <xf numFmtId="0" fontId="2" fillId="3" borderId="21" xfId="11" applyFont="1" applyFill="1" applyBorder="1" applyAlignment="1">
      <alignment horizontal="center" vertical="center"/>
    </xf>
    <xf numFmtId="0" fontId="45" fillId="3" borderId="101" xfId="11" applyFont="1" applyFill="1" applyBorder="1" applyAlignment="1">
      <alignment wrapText="1"/>
    </xf>
    <xf numFmtId="0" fontId="2" fillId="0" borderId="101" xfId="11" applyFont="1" applyFill="1" applyBorder="1" applyAlignment="1">
      <alignment horizontal="left" vertical="center" wrapText="1"/>
    </xf>
    <xf numFmtId="0" fontId="45" fillId="0" borderId="101" xfId="11" applyFont="1" applyFill="1" applyBorder="1" applyAlignment="1">
      <alignment wrapText="1"/>
    </xf>
    <xf numFmtId="0" fontId="45" fillId="3" borderId="25" xfId="20961" applyFont="1" applyFill="1" applyBorder="1" applyAlignment="1" applyProtection="1"/>
    <xf numFmtId="164" fontId="112" fillId="0" borderId="87" xfId="7" applyNumberFormat="1" applyFont="1" applyFill="1" applyBorder="1" applyAlignment="1">
      <alignment vertical="center" wrapText="1"/>
    </xf>
    <xf numFmtId="3" fontId="112" fillId="36" borderId="42" xfId="0" applyNumberFormat="1" applyFont="1" applyFill="1" applyBorder="1" applyAlignment="1">
      <alignment vertical="center" wrapText="1"/>
    </xf>
    <xf numFmtId="167" fontId="112" fillId="0" borderId="101" xfId="0" applyNumberFormat="1" applyFont="1" applyBorder="1" applyAlignment="1">
      <alignment horizontal="center" vertical="center"/>
    </xf>
    <xf numFmtId="167" fontId="117" fillId="0" borderId="101" xfId="0" applyNumberFormat="1" applyFont="1" applyBorder="1" applyAlignment="1">
      <alignment horizontal="center" vertical="center"/>
    </xf>
    <xf numFmtId="167" fontId="110" fillId="36" borderId="25" xfId="0" applyNumberFormat="1" applyFont="1" applyFill="1" applyBorder="1" applyAlignment="1">
      <alignment horizontal="center" vertical="center"/>
    </xf>
    <xf numFmtId="167" fontId="110" fillId="36" borderId="26" xfId="0" applyNumberFormat="1" applyFont="1" applyFill="1" applyBorder="1" applyAlignment="1">
      <alignment horizontal="center" vertical="center"/>
    </xf>
    <xf numFmtId="164" fontId="5" fillId="36" borderId="87" xfId="7" applyNumberFormat="1" applyFont="1" applyFill="1" applyBorder="1" applyAlignment="1" applyProtection="1">
      <alignment vertical="top"/>
    </xf>
    <xf numFmtId="164" fontId="5" fillId="3" borderId="87" xfId="7" applyNumberFormat="1" applyFont="1" applyFill="1" applyBorder="1" applyAlignment="1" applyProtection="1">
      <alignment vertical="top"/>
      <protection locked="0"/>
    </xf>
    <xf numFmtId="164" fontId="5" fillId="36" borderId="87" xfId="7" applyNumberFormat="1" applyFont="1" applyFill="1" applyBorder="1" applyAlignment="1" applyProtection="1">
      <alignment vertical="top" wrapText="1"/>
    </xf>
    <xf numFmtId="164" fontId="5" fillId="3" borderId="87" xfId="7" applyNumberFormat="1" applyFont="1" applyFill="1" applyBorder="1" applyAlignment="1" applyProtection="1">
      <alignment vertical="top" wrapText="1"/>
      <protection locked="0"/>
    </xf>
    <xf numFmtId="164" fontId="5" fillId="36" borderId="87" xfId="7" applyNumberFormat="1" applyFont="1" applyFill="1" applyBorder="1" applyAlignment="1" applyProtection="1">
      <alignment vertical="top" wrapText="1"/>
      <protection locked="0"/>
    </xf>
    <xf numFmtId="164" fontId="5" fillId="36" borderId="26" xfId="7" applyNumberFormat="1" applyFont="1" applyFill="1" applyBorder="1" applyAlignment="1" applyProtection="1">
      <alignment vertical="top" wrapText="1"/>
    </xf>
    <xf numFmtId="164" fontId="115" fillId="36" borderId="20" xfId="7" applyNumberFormat="1" applyFont="1" applyFill="1" applyBorder="1" applyAlignment="1">
      <alignment horizontal="center" vertical="center"/>
    </xf>
    <xf numFmtId="164" fontId="115" fillId="0" borderId="87" xfId="7" applyNumberFormat="1" applyFont="1" applyBorder="1" applyAlignment="1"/>
    <xf numFmtId="164" fontId="115" fillId="0" borderId="87" xfId="7" applyNumberFormat="1" applyFont="1" applyBorder="1" applyAlignment="1">
      <alignment wrapText="1"/>
    </xf>
    <xf numFmtId="164" fontId="115" fillId="36" borderId="87" xfId="7" applyNumberFormat="1" applyFont="1" applyFill="1" applyBorder="1" applyAlignment="1">
      <alignment horizontal="center" vertical="center" wrapText="1"/>
    </xf>
    <xf numFmtId="164" fontId="115" fillId="0" borderId="87" xfId="7" applyNumberFormat="1" applyFont="1" applyFill="1" applyBorder="1" applyAlignment="1">
      <alignment wrapText="1"/>
    </xf>
    <xf numFmtId="164" fontId="115" fillId="36" borderId="26" xfId="7" applyNumberFormat="1" applyFont="1" applyFill="1" applyBorder="1" applyAlignment="1">
      <alignment horizontal="center" vertical="center" wrapText="1"/>
    </xf>
    <xf numFmtId="10" fontId="113" fillId="0" borderId="101" xfId="20962" applyNumberFormat="1" applyFont="1" applyFill="1" applyBorder="1" applyAlignment="1">
      <alignment horizontal="left" vertical="center" wrapText="1"/>
    </xf>
    <xf numFmtId="164" fontId="112" fillId="0" borderId="87" xfId="7" applyNumberFormat="1" applyFont="1" applyFill="1" applyBorder="1" applyAlignment="1">
      <alignment horizontal="right" vertical="center" wrapText="1"/>
    </xf>
    <xf numFmtId="10" fontId="112" fillId="0" borderId="101" xfId="20962" applyNumberFormat="1" applyFont="1" applyFill="1" applyBorder="1" applyAlignment="1">
      <alignment horizontal="left" vertical="center" wrapText="1"/>
    </xf>
    <xf numFmtId="10" fontId="110" fillId="36" borderId="101" xfId="0" applyNumberFormat="1" applyFont="1" applyFill="1" applyBorder="1" applyAlignment="1">
      <alignment horizontal="left" vertical="center" wrapText="1"/>
    </xf>
    <xf numFmtId="164" fontId="110" fillId="36" borderId="87" xfId="7" applyNumberFormat="1" applyFont="1" applyFill="1" applyBorder="1" applyAlignment="1">
      <alignment horizontal="right" vertical="center" wrapText="1"/>
    </xf>
    <xf numFmtId="10" fontId="110" fillId="36" borderId="101" xfId="20962" applyNumberFormat="1" applyFont="1" applyFill="1" applyBorder="1" applyAlignment="1">
      <alignment horizontal="left" vertical="center" wrapText="1"/>
    </xf>
    <xf numFmtId="164" fontId="113" fillId="0" borderId="26" xfId="7" applyNumberFormat="1" applyFont="1" applyFill="1" applyBorder="1" applyAlignment="1" applyProtection="1">
      <alignment horizontal="right" vertical="center"/>
    </xf>
    <xf numFmtId="167" fontId="46" fillId="0" borderId="65" xfId="0" applyNumberFormat="1" applyFont="1" applyFill="1" applyBorder="1" applyAlignment="1">
      <alignment horizontal="center"/>
    </xf>
    <xf numFmtId="10" fontId="121" fillId="77" borderId="101" xfId="20962" applyNumberFormat="1" applyFont="1" applyFill="1" applyBorder="1" applyAlignment="1" applyProtection="1">
      <alignment horizontal="right" vertical="center"/>
    </xf>
    <xf numFmtId="0" fontId="108" fillId="0" borderId="101" xfId="0" applyFont="1" applyFill="1" applyBorder="1"/>
    <xf numFmtId="14" fontId="110" fillId="0" borderId="0" xfId="0" applyNumberFormat="1" applyFont="1" applyFill="1" applyBorder="1" applyAlignment="1">
      <alignment horizontal="left"/>
    </xf>
    <xf numFmtId="0" fontId="112" fillId="0" borderId="19" xfId="0" applyFont="1" applyFill="1" applyBorder="1" applyAlignment="1">
      <alignment horizontal="center" vertical="center" wrapText="1"/>
    </xf>
    <xf numFmtId="0" fontId="114" fillId="0" borderId="1" xfId="0" applyFont="1" applyBorder="1" applyAlignment="1">
      <alignment horizontal="center" vertical="center"/>
    </xf>
    <xf numFmtId="0" fontId="112" fillId="0" borderId="20" xfId="0" applyFont="1" applyFill="1" applyBorder="1" applyAlignment="1">
      <alignment horizontal="center" vertical="center" wrapText="1"/>
    </xf>
    <xf numFmtId="169" fontId="113" fillId="37" borderId="106" xfId="20" applyFont="1" applyBorder="1"/>
    <xf numFmtId="193" fontId="112" fillId="0" borderId="87" xfId="0" applyNumberFormat="1" applyFont="1" applyFill="1" applyBorder="1" applyAlignment="1" applyProtection="1">
      <alignment vertical="center" wrapText="1"/>
      <protection locked="0"/>
    </xf>
    <xf numFmtId="10" fontId="113" fillId="0" borderId="87" xfId="20641" applyNumberFormat="1" applyFont="1" applyBorder="1" applyAlignment="1" applyProtection="1">
      <alignment vertical="center" wrapText="1"/>
      <protection locked="0"/>
    </xf>
    <xf numFmtId="10" fontId="113" fillId="0" borderId="87" xfId="20641" applyNumberFormat="1" applyFont="1" applyFill="1" applyBorder="1" applyAlignment="1" applyProtection="1">
      <alignment vertical="center" wrapText="1"/>
      <protection locked="0"/>
    </xf>
    <xf numFmtId="164" fontId="113" fillId="0" borderId="87" xfId="7" applyNumberFormat="1" applyFont="1" applyFill="1" applyBorder="1" applyAlignment="1" applyProtection="1">
      <alignment horizontal="right" vertical="center" wrapText="1"/>
      <protection locked="0"/>
    </xf>
    <xf numFmtId="10" fontId="113" fillId="0" borderId="26" xfId="20641" applyNumberFormat="1" applyFont="1" applyFill="1" applyBorder="1" applyAlignment="1" applyProtection="1">
      <alignment vertical="center"/>
      <protection locked="0"/>
    </xf>
    <xf numFmtId="0" fontId="90" fillId="0" borderId="101" xfId="20960" applyFont="1" applyFill="1" applyBorder="1" applyAlignment="1" applyProtection="1">
      <alignment horizontal="center" vertical="center"/>
    </xf>
    <xf numFmtId="0" fontId="6" fillId="0" borderId="7" xfId="17" applyBorder="1" applyAlignment="1" applyProtection="1"/>
    <xf numFmtId="0" fontId="86" fillId="0" borderId="1" xfId="0" applyFont="1" applyBorder="1" applyAlignment="1">
      <alignment horizontal="center" vertical="center" wrapText="1"/>
    </xf>
    <xf numFmtId="167" fontId="46" fillId="78" borderId="65" xfId="0" applyNumberFormat="1" applyFont="1" applyFill="1" applyBorder="1" applyAlignment="1">
      <alignment horizontal="center"/>
    </xf>
    <xf numFmtId="0" fontId="5" fillId="0" borderId="0" xfId="11" applyFont="1" applyFill="1" applyBorder="1" applyAlignment="1" applyProtection="1"/>
    <xf numFmtId="0" fontId="115" fillId="0" borderId="66" xfId="0" applyFont="1" applyFill="1" applyBorder="1" applyAlignment="1">
      <alignment horizontal="center" vertical="center" wrapText="1"/>
    </xf>
    <xf numFmtId="193" fontId="115" fillId="0" borderId="34" xfId="0" applyNumberFormat="1" applyFont="1" applyBorder="1" applyAlignment="1">
      <alignment vertical="center"/>
    </xf>
    <xf numFmtId="193" fontId="115" fillId="0" borderId="13" xfId="0" applyNumberFormat="1" applyFont="1" applyBorder="1" applyAlignment="1">
      <alignment vertical="center"/>
    </xf>
    <xf numFmtId="193" fontId="122" fillId="0" borderId="13" xfId="0" applyNumberFormat="1" applyFont="1" applyBorder="1" applyAlignment="1">
      <alignment vertical="center"/>
    </xf>
    <xf numFmtId="193" fontId="115" fillId="36" borderId="13" xfId="0" applyNumberFormat="1" applyFont="1" applyFill="1" applyBorder="1" applyAlignment="1">
      <alignment vertical="center"/>
    </xf>
    <xf numFmtId="193" fontId="115" fillId="0" borderId="14" xfId="0" applyNumberFormat="1" applyFont="1" applyBorder="1" applyAlignment="1">
      <alignment vertical="center"/>
    </xf>
    <xf numFmtId="193" fontId="123" fillId="36" borderId="16" xfId="0" applyNumberFormat="1" applyFont="1" applyFill="1" applyBorder="1" applyAlignment="1">
      <alignment vertical="center"/>
    </xf>
    <xf numFmtId="193" fontId="115" fillId="0" borderId="17" xfId="0" applyNumberFormat="1" applyFont="1" applyBorder="1" applyAlignment="1">
      <alignment vertical="center"/>
    </xf>
    <xf numFmtId="193" fontId="122" fillId="0" borderId="14" xfId="0" applyNumberFormat="1" applyFont="1" applyBorder="1" applyAlignment="1">
      <alignment vertical="center"/>
    </xf>
    <xf numFmtId="193" fontId="123" fillId="36" borderId="62" xfId="0" applyNumberFormat="1" applyFont="1" applyFill="1" applyBorder="1" applyAlignment="1">
      <alignment vertical="center"/>
    </xf>
    <xf numFmtId="9" fontId="3" fillId="0" borderId="87" xfId="20962" applyNumberFormat="1" applyFont="1" applyBorder="1" applyAlignment="1">
      <alignment horizontal="right"/>
    </xf>
    <xf numFmtId="9" fontId="3" fillId="36" borderId="26" xfId="20962" applyNumberFormat="1" applyFont="1" applyFill="1" applyBorder="1"/>
    <xf numFmtId="10" fontId="116" fillId="0" borderId="89" xfId="20962" applyNumberFormat="1" applyFont="1" applyFill="1" applyBorder="1"/>
    <xf numFmtId="10" fontId="116" fillId="0" borderId="105" xfId="20962" applyNumberFormat="1" applyFont="1" applyFill="1" applyBorder="1"/>
    <xf numFmtId="10" fontId="115" fillId="0" borderId="89" xfId="20962" applyNumberFormat="1" applyFont="1" applyFill="1" applyBorder="1"/>
    <xf numFmtId="10" fontId="115" fillId="0" borderId="105" xfId="20962" applyNumberFormat="1" applyFont="1" applyFill="1" applyBorder="1"/>
    <xf numFmtId="10" fontId="115" fillId="0" borderId="89" xfId="20962" applyNumberFormat="1" applyFont="1" applyFill="1" applyBorder="1" applyAlignment="1"/>
    <xf numFmtId="164" fontId="112" fillId="0" borderId="0" xfId="0" applyNumberFormat="1" applyFont="1"/>
    <xf numFmtId="0" fontId="115" fillId="0" borderId="89" xfId="0" applyFont="1" applyBorder="1" applyAlignment="1"/>
    <xf numFmtId="0" fontId="5" fillId="0" borderId="89" xfId="0" applyFont="1" applyBorder="1" applyAlignment="1"/>
    <xf numFmtId="0" fontId="5" fillId="0" borderId="89" xfId="0" applyFont="1" applyBorder="1" applyAlignment="1">
      <alignment wrapText="1"/>
    </xf>
    <xf numFmtId="0" fontId="115" fillId="0" borderId="89" xfId="0" applyFont="1" applyFill="1" applyBorder="1" applyAlignment="1"/>
    <xf numFmtId="0" fontId="5" fillId="0" borderId="107" xfId="0" applyFont="1" applyBorder="1" applyAlignment="1">
      <alignment wrapText="1"/>
    </xf>
    <xf numFmtId="0" fontId="116" fillId="0" borderId="0" xfId="0" applyFont="1" applyFill="1"/>
    <xf numFmtId="10" fontId="98" fillId="0" borderId="101" xfId="20962" applyNumberFormat="1" applyFont="1" applyFill="1" applyBorder="1" applyAlignment="1">
      <alignment horizontal="left" vertical="center" wrapText="1"/>
    </xf>
    <xf numFmtId="10" fontId="100" fillId="0" borderId="25" xfId="20962" applyNumberFormat="1" applyFont="1" applyFill="1" applyBorder="1" applyAlignment="1" applyProtection="1">
      <alignment horizontal="left" vertical="center"/>
    </xf>
    <xf numFmtId="164" fontId="88" fillId="0" borderId="0" xfId="7" applyNumberFormat="1" applyFont="1"/>
    <xf numFmtId="164" fontId="88" fillId="0" borderId="0" xfId="0" applyNumberFormat="1" applyFont="1"/>
    <xf numFmtId="167" fontId="88" fillId="0" borderId="0" xfId="0" applyNumberFormat="1" applyFont="1"/>
    <xf numFmtId="0" fontId="92" fillId="0" borderId="72" xfId="0" applyFont="1" applyBorder="1" applyAlignment="1">
      <alignment horizontal="left" wrapText="1"/>
    </xf>
    <xf numFmtId="0" fontId="92" fillId="0" borderId="71" xfId="0" applyFont="1" applyBorder="1" applyAlignment="1">
      <alignment horizontal="left" wrapText="1"/>
    </xf>
    <xf numFmtId="0" fontId="113" fillId="0" borderId="29" xfId="0" applyFont="1" applyFill="1" applyBorder="1" applyAlignment="1" applyProtection="1">
      <alignment horizontal="center"/>
    </xf>
    <xf numFmtId="0" fontId="113" fillId="0" borderId="30" xfId="0" applyFont="1" applyFill="1" applyBorder="1" applyAlignment="1" applyProtection="1">
      <alignment horizontal="center"/>
    </xf>
    <xf numFmtId="0" fontId="113" fillId="0" borderId="32" xfId="0" applyFont="1" applyFill="1" applyBorder="1" applyAlignment="1" applyProtection="1">
      <alignment horizontal="center"/>
    </xf>
    <xf numFmtId="0" fontId="113" fillId="0" borderId="31" xfId="0" applyFont="1" applyFill="1" applyBorder="1" applyAlignment="1" applyProtection="1">
      <alignment horizontal="center"/>
    </xf>
    <xf numFmtId="0" fontId="110" fillId="0" borderId="4" xfId="0" applyFont="1" applyBorder="1" applyAlignment="1">
      <alignment horizontal="center" vertical="center"/>
    </xf>
    <xf numFmtId="0" fontId="110" fillId="0" borderId="73" xfId="0" applyFont="1" applyBorder="1" applyAlignment="1">
      <alignment horizontal="center" vertical="center"/>
    </xf>
    <xf numFmtId="0" fontId="114" fillId="0" borderId="5" xfId="0" applyFont="1" applyFill="1" applyBorder="1" applyAlignment="1">
      <alignment horizontal="center" vertical="center"/>
    </xf>
    <xf numFmtId="0" fontId="114" fillId="0" borderId="7" xfId="0" applyFont="1" applyFill="1" applyBorder="1" applyAlignment="1">
      <alignment horizontal="center" vertical="center"/>
    </xf>
    <xf numFmtId="0" fontId="111" fillId="0" borderId="19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 wrapText="1"/>
    </xf>
    <xf numFmtId="0" fontId="111" fillId="0" borderId="101" xfId="0" applyFont="1" applyBorder="1" applyAlignment="1">
      <alignment horizontal="center" vertical="center" wrapText="1"/>
    </xf>
    <xf numFmtId="0" fontId="111" fillId="0" borderId="87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102" xfId="0" applyNumberFormat="1" applyFont="1" applyBorder="1" applyAlignment="1">
      <alignment horizontal="center" vertical="center"/>
    </xf>
    <xf numFmtId="9" fontId="3" fillId="0" borderId="100" xfId="0" applyNumberFormat="1" applyFont="1" applyBorder="1" applyAlignment="1">
      <alignment horizontal="center" vertical="center"/>
    </xf>
    <xf numFmtId="0" fontId="97" fillId="3" borderId="94" xfId="13" applyFont="1" applyFill="1" applyBorder="1" applyAlignment="1" applyProtection="1">
      <alignment horizontal="center" vertical="center" wrapText="1"/>
      <protection locked="0"/>
    </xf>
    <xf numFmtId="0" fontId="97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9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17" fillId="0" borderId="58" xfId="0" applyFont="1" applyFill="1" applyBorder="1" applyAlignment="1">
      <alignment horizontal="left" vertical="center"/>
    </xf>
    <xf numFmtId="0" fontId="117" fillId="0" borderId="59" xfId="0" applyFont="1" applyFill="1" applyBorder="1" applyAlignment="1">
      <alignment horizontal="left" vertical="center"/>
    </xf>
    <xf numFmtId="0" fontId="112" fillId="0" borderId="59" xfId="0" applyFont="1" applyFill="1" applyBorder="1" applyAlignment="1">
      <alignment horizontal="center" vertical="center" wrapText="1"/>
    </xf>
    <xf numFmtId="0" fontId="112" fillId="0" borderId="84" xfId="0" applyFont="1" applyFill="1" applyBorder="1" applyAlignment="1">
      <alignment horizontal="center" vertical="center" wrapText="1"/>
    </xf>
    <xf numFmtId="0" fontId="112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pane xSplit="1" ySplit="7" topLeftCell="B8" activePane="bottomRight" state="frozen"/>
      <selection activeCell="J8" sqref="J8"/>
      <selection pane="topRight" activeCell="J8" sqref="J8"/>
      <selection pane="bottomLeft" activeCell="J8" sqref="J8"/>
      <selection pane="bottomRight" activeCell="K22" sqref="K22"/>
    </sheetView>
  </sheetViews>
  <sheetFormatPr defaultColWidth="9.140625" defaultRowHeight="15.75"/>
  <cols>
    <col min="1" max="1" width="10.28515625" style="4" customWidth="1"/>
    <col min="2" max="2" width="113.7109375" style="5" customWidth="1"/>
    <col min="3" max="3" width="25.28515625" style="5" customWidth="1"/>
    <col min="4" max="6" width="9.140625" style="5"/>
    <col min="7" max="7" width="9.7109375" style="5" customWidth="1"/>
    <col min="8" max="16384" width="9.140625" style="5"/>
  </cols>
  <sheetData>
    <row r="1" spans="1:3">
      <c r="A1" s="93"/>
      <c r="B1" s="107" t="s">
        <v>350</v>
      </c>
      <c r="C1" s="93"/>
    </row>
    <row r="2" spans="1:3">
      <c r="A2" s="108">
        <v>1</v>
      </c>
      <c r="B2" s="187" t="s">
        <v>351</v>
      </c>
      <c r="C2" s="237" t="s">
        <v>493</v>
      </c>
    </row>
    <row r="3" spans="1:3">
      <c r="A3" s="108">
        <v>2</v>
      </c>
      <c r="B3" s="188" t="s">
        <v>347</v>
      </c>
      <c r="C3" s="502" t="s">
        <v>484</v>
      </c>
    </row>
    <row r="4" spans="1:3">
      <c r="A4" s="108">
        <v>3</v>
      </c>
      <c r="B4" s="189" t="s">
        <v>352</v>
      </c>
      <c r="C4" s="502" t="s">
        <v>502</v>
      </c>
    </row>
    <row r="5" spans="1:3">
      <c r="A5" s="109">
        <v>4</v>
      </c>
      <c r="B5" s="190" t="s">
        <v>348</v>
      </c>
      <c r="C5" s="238" t="s">
        <v>494</v>
      </c>
    </row>
    <row r="6" spans="1:3" s="110" customFormat="1" ht="51.75" customHeight="1">
      <c r="A6" s="547" t="s">
        <v>426</v>
      </c>
      <c r="B6" s="548"/>
      <c r="C6" s="548"/>
    </row>
    <row r="7" spans="1:3">
      <c r="A7" s="111" t="s">
        <v>29</v>
      </c>
      <c r="B7" s="513" t="s">
        <v>349</v>
      </c>
    </row>
    <row r="8" spans="1:3">
      <c r="A8" s="93">
        <v>1</v>
      </c>
      <c r="B8" s="514" t="s">
        <v>20</v>
      </c>
    </row>
    <row r="9" spans="1:3">
      <c r="A9" s="93">
        <v>2</v>
      </c>
      <c r="B9" s="140" t="s">
        <v>21</v>
      </c>
    </row>
    <row r="10" spans="1:3">
      <c r="A10" s="93">
        <v>3</v>
      </c>
      <c r="B10" s="140" t="s">
        <v>22</v>
      </c>
    </row>
    <row r="11" spans="1:3">
      <c r="A11" s="93">
        <v>4</v>
      </c>
      <c r="B11" s="140" t="s">
        <v>23</v>
      </c>
      <c r="C11" s="30"/>
    </row>
    <row r="12" spans="1:3">
      <c r="A12" s="93">
        <v>5</v>
      </c>
      <c r="B12" s="140" t="s">
        <v>24</v>
      </c>
    </row>
    <row r="13" spans="1:3">
      <c r="A13" s="93">
        <v>6</v>
      </c>
      <c r="B13" s="141" t="s">
        <v>359</v>
      </c>
    </row>
    <row r="14" spans="1:3">
      <c r="A14" s="93">
        <v>7</v>
      </c>
      <c r="B14" s="140" t="s">
        <v>353</v>
      </c>
    </row>
    <row r="15" spans="1:3">
      <c r="A15" s="93">
        <v>8</v>
      </c>
      <c r="B15" s="140" t="s">
        <v>354</v>
      </c>
    </row>
    <row r="16" spans="1:3">
      <c r="A16" s="93">
        <v>9</v>
      </c>
      <c r="B16" s="140" t="s">
        <v>25</v>
      </c>
    </row>
    <row r="17" spans="1:2">
      <c r="A17" s="186" t="s">
        <v>425</v>
      </c>
      <c r="B17" s="185" t="s">
        <v>411</v>
      </c>
    </row>
    <row r="18" spans="1:2">
      <c r="A18" s="93">
        <v>10</v>
      </c>
      <c r="B18" s="140" t="s">
        <v>26</v>
      </c>
    </row>
    <row r="19" spans="1:2">
      <c r="A19" s="93">
        <v>11</v>
      </c>
      <c r="B19" s="141" t="s">
        <v>355</v>
      </c>
    </row>
    <row r="20" spans="1:2">
      <c r="A20" s="93">
        <v>12</v>
      </c>
      <c r="B20" s="141" t="s">
        <v>27</v>
      </c>
    </row>
    <row r="21" spans="1:2">
      <c r="A21" s="231">
        <v>13</v>
      </c>
      <c r="B21" s="232" t="s">
        <v>356</v>
      </c>
    </row>
    <row r="22" spans="1:2">
      <c r="A22" s="231">
        <v>14</v>
      </c>
      <c r="B22" s="233" t="s">
        <v>383</v>
      </c>
    </row>
    <row r="23" spans="1:2">
      <c r="A23" s="234">
        <v>15</v>
      </c>
      <c r="B23" s="235" t="s">
        <v>28</v>
      </c>
    </row>
    <row r="24" spans="1:2">
      <c r="A24" s="234">
        <v>15.1</v>
      </c>
      <c r="B24" s="236" t="s">
        <v>438</v>
      </c>
    </row>
    <row r="25" spans="1:2">
      <c r="A25" s="33"/>
      <c r="B25" s="8"/>
    </row>
    <row r="26" spans="1:2">
      <c r="A26" s="33"/>
      <c r="B26" s="8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3.5"/>
  <cols>
    <col min="1" max="1" width="9.5703125" style="33" bestFit="1" customWidth="1"/>
    <col min="2" max="2" width="132.42578125" style="4" customWidth="1"/>
    <col min="3" max="3" width="20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"Liberty Bank"</v>
      </c>
    </row>
    <row r="2" spans="1:3" s="21" customFormat="1" ht="15.75" customHeight="1">
      <c r="A2" s="21" t="s">
        <v>31</v>
      </c>
      <c r="B2" s="249">
        <f>'1. key ratios '!B2</f>
        <v>44196</v>
      </c>
    </row>
    <row r="3" spans="1:3" s="21" customFormat="1" ht="15.75" customHeight="1"/>
    <row r="4" spans="1:3" ht="14.25" thickBot="1">
      <c r="A4" s="33" t="s">
        <v>251</v>
      </c>
      <c r="B4" s="80" t="s">
        <v>250</v>
      </c>
    </row>
    <row r="5" spans="1:3">
      <c r="A5" s="34" t="s">
        <v>6</v>
      </c>
      <c r="B5" s="35"/>
      <c r="C5" s="36" t="s">
        <v>73</v>
      </c>
    </row>
    <row r="6" spans="1:3">
      <c r="A6" s="37">
        <v>1</v>
      </c>
      <c r="B6" s="38" t="s">
        <v>249</v>
      </c>
      <c r="C6" s="481">
        <f>SUM(C7:C11)</f>
        <v>280897675</v>
      </c>
    </row>
    <row r="7" spans="1:3">
      <c r="A7" s="37">
        <v>2</v>
      </c>
      <c r="B7" s="39" t="s">
        <v>248</v>
      </c>
      <c r="C7" s="482">
        <v>44490460</v>
      </c>
    </row>
    <row r="8" spans="1:3">
      <c r="A8" s="37">
        <v>3</v>
      </c>
      <c r="B8" s="40" t="s">
        <v>247</v>
      </c>
      <c r="C8" s="482">
        <v>35132256</v>
      </c>
    </row>
    <row r="9" spans="1:3">
      <c r="A9" s="37">
        <v>4</v>
      </c>
      <c r="B9" s="40" t="s">
        <v>246</v>
      </c>
      <c r="C9" s="482">
        <v>29073949</v>
      </c>
    </row>
    <row r="10" spans="1:3">
      <c r="A10" s="37">
        <v>5</v>
      </c>
      <c r="B10" s="40" t="s">
        <v>245</v>
      </c>
      <c r="C10" s="482">
        <v>1694028</v>
      </c>
    </row>
    <row r="11" spans="1:3">
      <c r="A11" s="37">
        <v>6</v>
      </c>
      <c r="B11" s="41" t="s">
        <v>244</v>
      </c>
      <c r="C11" s="482">
        <v>170506982</v>
      </c>
    </row>
    <row r="12" spans="1:3" s="19" customFormat="1">
      <c r="A12" s="37">
        <v>7</v>
      </c>
      <c r="B12" s="38" t="s">
        <v>243</v>
      </c>
      <c r="C12" s="483">
        <f>SUM(C13:C27)</f>
        <v>84510572.483731389</v>
      </c>
    </row>
    <row r="13" spans="1:3" s="19" customFormat="1">
      <c r="A13" s="37">
        <v>8</v>
      </c>
      <c r="B13" s="42" t="s">
        <v>242</v>
      </c>
      <c r="C13" s="484">
        <v>29073949</v>
      </c>
    </row>
    <row r="14" spans="1:3" s="19" customFormat="1" ht="27">
      <c r="A14" s="37">
        <v>9</v>
      </c>
      <c r="B14" s="43" t="s">
        <v>241</v>
      </c>
      <c r="C14" s="484">
        <v>3037000.6837313883</v>
      </c>
    </row>
    <row r="15" spans="1:3" s="19" customFormat="1">
      <c r="A15" s="37">
        <v>10</v>
      </c>
      <c r="B15" s="44" t="s">
        <v>240</v>
      </c>
      <c r="C15" s="484">
        <v>52292889.799999997</v>
      </c>
    </row>
    <row r="16" spans="1:3" s="19" customFormat="1">
      <c r="A16" s="37">
        <v>11</v>
      </c>
      <c r="B16" s="45" t="s">
        <v>239</v>
      </c>
      <c r="C16" s="484">
        <v>0</v>
      </c>
    </row>
    <row r="17" spans="1:3" s="19" customFormat="1">
      <c r="A17" s="37">
        <v>12</v>
      </c>
      <c r="B17" s="44" t="s">
        <v>238</v>
      </c>
      <c r="C17" s="484">
        <v>0</v>
      </c>
    </row>
    <row r="18" spans="1:3" s="19" customFormat="1">
      <c r="A18" s="37">
        <v>13</v>
      </c>
      <c r="B18" s="44" t="s">
        <v>237</v>
      </c>
      <c r="C18" s="484">
        <v>0</v>
      </c>
    </row>
    <row r="19" spans="1:3" s="19" customFormat="1">
      <c r="A19" s="37">
        <v>14</v>
      </c>
      <c r="B19" s="44" t="s">
        <v>236</v>
      </c>
      <c r="C19" s="484">
        <v>0</v>
      </c>
    </row>
    <row r="20" spans="1:3" s="19" customFormat="1">
      <c r="A20" s="37">
        <v>15</v>
      </c>
      <c r="B20" s="44" t="s">
        <v>235</v>
      </c>
      <c r="C20" s="484">
        <v>0</v>
      </c>
    </row>
    <row r="21" spans="1:3" s="19" customFormat="1" ht="27">
      <c r="A21" s="37">
        <v>16</v>
      </c>
      <c r="B21" s="43" t="s">
        <v>234</v>
      </c>
      <c r="C21" s="484">
        <v>0</v>
      </c>
    </row>
    <row r="22" spans="1:3" s="19" customFormat="1">
      <c r="A22" s="37">
        <v>17</v>
      </c>
      <c r="B22" s="46" t="s">
        <v>233</v>
      </c>
      <c r="C22" s="484">
        <v>106733</v>
      </c>
    </row>
    <row r="23" spans="1:3" s="19" customFormat="1">
      <c r="A23" s="37">
        <v>18</v>
      </c>
      <c r="B23" s="43" t="s">
        <v>232</v>
      </c>
      <c r="C23" s="484">
        <v>0</v>
      </c>
    </row>
    <row r="24" spans="1:3" s="19" customFormat="1" ht="27">
      <c r="A24" s="37">
        <v>19</v>
      </c>
      <c r="B24" s="43" t="s">
        <v>209</v>
      </c>
      <c r="C24" s="484">
        <v>0</v>
      </c>
    </row>
    <row r="25" spans="1:3" s="19" customFormat="1">
      <c r="A25" s="37">
        <v>20</v>
      </c>
      <c r="B25" s="47" t="s">
        <v>231</v>
      </c>
      <c r="C25" s="484">
        <v>0</v>
      </c>
    </row>
    <row r="26" spans="1:3" s="19" customFormat="1">
      <c r="A26" s="37">
        <v>21</v>
      </c>
      <c r="B26" s="47" t="s">
        <v>230</v>
      </c>
      <c r="C26" s="484">
        <v>0</v>
      </c>
    </row>
    <row r="27" spans="1:3" s="19" customFormat="1">
      <c r="A27" s="37">
        <v>22</v>
      </c>
      <c r="B27" s="47" t="s">
        <v>229</v>
      </c>
      <c r="C27" s="484">
        <v>0</v>
      </c>
    </row>
    <row r="28" spans="1:3" s="19" customFormat="1">
      <c r="A28" s="37">
        <v>23</v>
      </c>
      <c r="B28" s="48" t="s">
        <v>228</v>
      </c>
      <c r="C28" s="483">
        <f>C6-C12</f>
        <v>196387102.51626861</v>
      </c>
    </row>
    <row r="29" spans="1:3" s="19" customFormat="1">
      <c r="A29" s="49"/>
      <c r="B29" s="50"/>
      <c r="C29" s="484"/>
    </row>
    <row r="30" spans="1:3" s="19" customFormat="1">
      <c r="A30" s="49">
        <v>24</v>
      </c>
      <c r="B30" s="48" t="s">
        <v>227</v>
      </c>
      <c r="C30" s="483">
        <f>C31+C34</f>
        <v>4565384</v>
      </c>
    </row>
    <row r="31" spans="1:3" s="19" customFormat="1">
      <c r="A31" s="49">
        <v>25</v>
      </c>
      <c r="B31" s="40" t="s">
        <v>226</v>
      </c>
      <c r="C31" s="485">
        <f>C32+C33</f>
        <v>45654</v>
      </c>
    </row>
    <row r="32" spans="1:3" s="19" customFormat="1">
      <c r="A32" s="49">
        <v>26</v>
      </c>
      <c r="B32" s="51" t="s">
        <v>308</v>
      </c>
      <c r="C32" s="484">
        <v>45654</v>
      </c>
    </row>
    <row r="33" spans="1:3" s="19" customFormat="1">
      <c r="A33" s="49">
        <v>27</v>
      </c>
      <c r="B33" s="51" t="s">
        <v>225</v>
      </c>
      <c r="C33" s="484">
        <v>0</v>
      </c>
    </row>
    <row r="34" spans="1:3" s="19" customFormat="1">
      <c r="A34" s="49">
        <v>28</v>
      </c>
      <c r="B34" s="40" t="s">
        <v>224</v>
      </c>
      <c r="C34" s="484">
        <v>4519730</v>
      </c>
    </row>
    <row r="35" spans="1:3" s="19" customFormat="1">
      <c r="A35" s="49">
        <v>29</v>
      </c>
      <c r="B35" s="48" t="s">
        <v>223</v>
      </c>
      <c r="C35" s="483">
        <f>SUM(C36:C40)</f>
        <v>0</v>
      </c>
    </row>
    <row r="36" spans="1:3" s="19" customFormat="1">
      <c r="A36" s="49">
        <v>30</v>
      </c>
      <c r="B36" s="43" t="s">
        <v>222</v>
      </c>
      <c r="C36" s="484">
        <v>0</v>
      </c>
    </row>
    <row r="37" spans="1:3" s="19" customFormat="1">
      <c r="A37" s="49">
        <v>31</v>
      </c>
      <c r="B37" s="44" t="s">
        <v>221</v>
      </c>
      <c r="C37" s="484">
        <v>0</v>
      </c>
    </row>
    <row r="38" spans="1:3" s="19" customFormat="1" ht="27">
      <c r="A38" s="49">
        <v>32</v>
      </c>
      <c r="B38" s="43" t="s">
        <v>220</v>
      </c>
      <c r="C38" s="484">
        <v>0</v>
      </c>
    </row>
    <row r="39" spans="1:3" s="19" customFormat="1" ht="27">
      <c r="A39" s="49">
        <v>33</v>
      </c>
      <c r="B39" s="43" t="s">
        <v>209</v>
      </c>
      <c r="C39" s="484">
        <v>0</v>
      </c>
    </row>
    <row r="40" spans="1:3" s="19" customFormat="1">
      <c r="A40" s="49">
        <v>34</v>
      </c>
      <c r="B40" s="47" t="s">
        <v>219</v>
      </c>
      <c r="C40" s="484">
        <v>0</v>
      </c>
    </row>
    <row r="41" spans="1:3" s="19" customFormat="1">
      <c r="A41" s="49">
        <v>35</v>
      </c>
      <c r="B41" s="48" t="s">
        <v>218</v>
      </c>
      <c r="C41" s="483">
        <f>C30-C35</f>
        <v>4565384</v>
      </c>
    </row>
    <row r="42" spans="1:3" s="19" customFormat="1">
      <c r="A42" s="49"/>
      <c r="B42" s="50"/>
      <c r="C42" s="484"/>
    </row>
    <row r="43" spans="1:3" s="19" customFormat="1">
      <c r="A43" s="49">
        <v>36</v>
      </c>
      <c r="B43" s="52" t="s">
        <v>217</v>
      </c>
      <c r="C43" s="483">
        <f>SUM(C44:C46)</f>
        <v>105949533.99777439</v>
      </c>
    </row>
    <row r="44" spans="1:3" s="19" customFormat="1">
      <c r="A44" s="49">
        <v>37</v>
      </c>
      <c r="B44" s="40" t="s">
        <v>216</v>
      </c>
      <c r="C44" s="484">
        <v>83414863.048000008</v>
      </c>
    </row>
    <row r="45" spans="1:3" s="19" customFormat="1">
      <c r="A45" s="49">
        <v>38</v>
      </c>
      <c r="B45" s="40" t="s">
        <v>215</v>
      </c>
      <c r="C45" s="484">
        <v>0</v>
      </c>
    </row>
    <row r="46" spans="1:3" s="19" customFormat="1">
      <c r="A46" s="49">
        <v>39</v>
      </c>
      <c r="B46" s="40" t="s">
        <v>214</v>
      </c>
      <c r="C46" s="484">
        <v>22534670.949774384</v>
      </c>
    </row>
    <row r="47" spans="1:3" s="19" customFormat="1">
      <c r="A47" s="49">
        <v>40</v>
      </c>
      <c r="B47" s="52" t="s">
        <v>213</v>
      </c>
      <c r="C47" s="483">
        <f>SUM(C48:C51)</f>
        <v>0</v>
      </c>
    </row>
    <row r="48" spans="1:3" s="19" customFormat="1">
      <c r="A48" s="49">
        <v>41</v>
      </c>
      <c r="B48" s="43" t="s">
        <v>212</v>
      </c>
      <c r="C48" s="484">
        <v>0</v>
      </c>
    </row>
    <row r="49" spans="1:3" s="19" customFormat="1">
      <c r="A49" s="49">
        <v>42</v>
      </c>
      <c r="B49" s="44" t="s">
        <v>211</v>
      </c>
      <c r="C49" s="484">
        <v>0</v>
      </c>
    </row>
    <row r="50" spans="1:3" s="19" customFormat="1">
      <c r="A50" s="49">
        <v>43</v>
      </c>
      <c r="B50" s="43" t="s">
        <v>210</v>
      </c>
      <c r="C50" s="484">
        <v>0</v>
      </c>
    </row>
    <row r="51" spans="1:3" s="19" customFormat="1" ht="27">
      <c r="A51" s="49">
        <v>44</v>
      </c>
      <c r="B51" s="43" t="s">
        <v>209</v>
      </c>
      <c r="C51" s="484">
        <v>0</v>
      </c>
    </row>
    <row r="52" spans="1:3" s="19" customFormat="1" ht="14.25" thickBot="1">
      <c r="A52" s="53">
        <v>45</v>
      </c>
      <c r="B52" s="54" t="s">
        <v>208</v>
      </c>
      <c r="C52" s="486">
        <f>C43-C47</f>
        <v>105949533.99777439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10" sqref="G10"/>
    </sheetView>
  </sheetViews>
  <sheetFormatPr defaultColWidth="9.140625" defaultRowHeight="12.75"/>
  <cols>
    <col min="1" max="1" width="9.42578125" style="152" bestFit="1" customWidth="1"/>
    <col min="2" max="2" width="49.42578125" style="152" customWidth="1"/>
    <col min="3" max="3" width="16.7109375" style="152" bestFit="1" customWidth="1"/>
    <col min="4" max="4" width="15.5703125" style="152" customWidth="1"/>
    <col min="5" max="16384" width="9.140625" style="152"/>
  </cols>
  <sheetData>
    <row r="1" spans="1:4" ht="15">
      <c r="A1" s="170" t="s">
        <v>30</v>
      </c>
      <c r="B1" s="171" t="str">
        <f>'Info '!C2</f>
        <v>JSC "Liberty Bank"</v>
      </c>
    </row>
    <row r="2" spans="1:4" s="128" customFormat="1" ht="15.75" customHeight="1">
      <c r="A2" s="128" t="s">
        <v>31</v>
      </c>
      <c r="B2" s="252">
        <f>'1. key ratios '!B2</f>
        <v>44196</v>
      </c>
    </row>
    <row r="3" spans="1:4" s="128" customFormat="1" ht="15.75" customHeight="1"/>
    <row r="4" spans="1:4" ht="13.5" thickBot="1">
      <c r="A4" s="164" t="s">
        <v>410</v>
      </c>
      <c r="B4" s="179" t="s">
        <v>411</v>
      </c>
    </row>
    <row r="5" spans="1:4" s="180" customFormat="1" ht="12.75" customHeight="1">
      <c r="A5" s="229"/>
      <c r="B5" s="230" t="s">
        <v>414</v>
      </c>
      <c r="C5" s="172" t="s">
        <v>412</v>
      </c>
      <c r="D5" s="173" t="s">
        <v>413</v>
      </c>
    </row>
    <row r="6" spans="1:4" s="181" customFormat="1">
      <c r="A6" s="174">
        <v>1</v>
      </c>
      <c r="B6" s="225" t="s">
        <v>415</v>
      </c>
      <c r="C6" s="225"/>
      <c r="D6" s="175"/>
    </row>
    <row r="7" spans="1:4" s="181" customFormat="1">
      <c r="A7" s="176" t="s">
        <v>401</v>
      </c>
      <c r="B7" s="226" t="s">
        <v>416</v>
      </c>
      <c r="C7" s="493">
        <v>4.4999999999999998E-2</v>
      </c>
      <c r="D7" s="494">
        <v>100215433.72662525</v>
      </c>
    </row>
    <row r="8" spans="1:4" s="181" customFormat="1">
      <c r="A8" s="176" t="s">
        <v>402</v>
      </c>
      <c r="B8" s="226" t="s">
        <v>417</v>
      </c>
      <c r="C8" s="495">
        <v>0.06</v>
      </c>
      <c r="D8" s="494">
        <v>133620578.302167</v>
      </c>
    </row>
    <row r="9" spans="1:4" s="181" customFormat="1">
      <c r="A9" s="176" t="s">
        <v>403</v>
      </c>
      <c r="B9" s="226" t="s">
        <v>418</v>
      </c>
      <c r="C9" s="495">
        <v>0.08</v>
      </c>
      <c r="D9" s="494">
        <v>178160771.069556</v>
      </c>
    </row>
    <row r="10" spans="1:4" s="181" customFormat="1">
      <c r="A10" s="174" t="s">
        <v>404</v>
      </c>
      <c r="B10" s="225" t="s">
        <v>419</v>
      </c>
      <c r="C10" s="496"/>
      <c r="D10" s="497"/>
    </row>
    <row r="11" spans="1:4" s="182" customFormat="1">
      <c r="A11" s="177" t="s">
        <v>405</v>
      </c>
      <c r="B11" s="223" t="s">
        <v>420</v>
      </c>
      <c r="C11" s="495">
        <v>0</v>
      </c>
      <c r="D11" s="494">
        <v>0</v>
      </c>
    </row>
    <row r="12" spans="1:4" s="182" customFormat="1">
      <c r="A12" s="177" t="s">
        <v>406</v>
      </c>
      <c r="B12" s="223" t="s">
        <v>421</v>
      </c>
      <c r="C12" s="495">
        <v>0</v>
      </c>
      <c r="D12" s="494">
        <v>0</v>
      </c>
    </row>
    <row r="13" spans="1:4" s="182" customFormat="1">
      <c r="A13" s="177" t="s">
        <v>407</v>
      </c>
      <c r="B13" s="223" t="s">
        <v>422</v>
      </c>
      <c r="C13" s="495">
        <v>1.2E-2</v>
      </c>
      <c r="D13" s="494">
        <v>26724115.6604334</v>
      </c>
    </row>
    <row r="14" spans="1:4" s="182" customFormat="1">
      <c r="A14" s="174" t="s">
        <v>408</v>
      </c>
      <c r="B14" s="225" t="s">
        <v>483</v>
      </c>
      <c r="C14" s="498"/>
      <c r="D14" s="497"/>
    </row>
    <row r="15" spans="1:4" s="182" customFormat="1">
      <c r="A15" s="177">
        <v>3.1</v>
      </c>
      <c r="B15" s="223" t="s">
        <v>427</v>
      </c>
      <c r="C15" s="495">
        <v>7.2486350996040002E-3</v>
      </c>
      <c r="D15" s="494">
        <v>16142780.231841207</v>
      </c>
    </row>
    <row r="16" spans="1:4" s="182" customFormat="1">
      <c r="A16" s="177">
        <v>3.2</v>
      </c>
      <c r="B16" s="223" t="s">
        <v>428</v>
      </c>
      <c r="C16" s="495">
        <v>9.6760451264323935E-3</v>
      </c>
      <c r="D16" s="494">
        <v>21548645.757862683</v>
      </c>
    </row>
    <row r="17" spans="1:6" s="181" customFormat="1">
      <c r="A17" s="177">
        <v>3.3</v>
      </c>
      <c r="B17" s="223" t="s">
        <v>429</v>
      </c>
      <c r="C17" s="495">
        <v>3.9141605889837505E-2</v>
      </c>
      <c r="D17" s="494">
        <v>87168733.577926561</v>
      </c>
    </row>
    <row r="18" spans="1:6" s="180" customFormat="1" ht="12.75" customHeight="1">
      <c r="A18" s="227"/>
      <c r="B18" s="228" t="s">
        <v>482</v>
      </c>
      <c r="C18" s="224" t="s">
        <v>412</v>
      </c>
      <c r="D18" s="395" t="s">
        <v>413</v>
      </c>
    </row>
    <row r="19" spans="1:6" s="181" customFormat="1">
      <c r="A19" s="178">
        <v>4</v>
      </c>
      <c r="B19" s="223" t="s">
        <v>423</v>
      </c>
      <c r="C19" s="542">
        <f>C7+C11+C12+C13+C15</f>
        <v>6.424863509960399E-2</v>
      </c>
      <c r="D19" s="494">
        <v>143082329.61889985</v>
      </c>
    </row>
    <row r="20" spans="1:6" s="181" customFormat="1">
      <c r="A20" s="178">
        <v>5</v>
      </c>
      <c r="B20" s="223" t="s">
        <v>140</v>
      </c>
      <c r="C20" s="542">
        <f>C8+C11+C12+C13+C16</f>
        <v>8.1676045126432395E-2</v>
      </c>
      <c r="D20" s="494">
        <v>181893339.7204631</v>
      </c>
    </row>
    <row r="21" spans="1:6" s="181" customFormat="1" ht="13.5" thickBot="1">
      <c r="A21" s="183" t="s">
        <v>409</v>
      </c>
      <c r="B21" s="184" t="s">
        <v>424</v>
      </c>
      <c r="C21" s="543">
        <f>C9+C11+C12+C13+C17</f>
        <v>0.1311416058898375</v>
      </c>
      <c r="D21" s="499">
        <v>292053620.30791599</v>
      </c>
    </row>
    <row r="22" spans="1:6">
      <c r="F22" s="164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80" zoomScaleNormal="80" workbookViewId="0">
      <pane xSplit="1" ySplit="5" topLeftCell="B6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5.75"/>
  <cols>
    <col min="1" max="1" width="10.7109375" style="4" customWidth="1"/>
    <col min="2" max="2" width="69" style="4" customWidth="1"/>
    <col min="3" max="3" width="32.7109375" style="246" customWidth="1"/>
    <col min="4" max="4" width="29.710937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"Liberty Bank"</v>
      </c>
      <c r="E1" s="4"/>
      <c r="F1" s="4"/>
    </row>
    <row r="2" spans="1:6" s="21" customFormat="1" ht="15.75" customHeight="1">
      <c r="A2" s="2" t="s">
        <v>31</v>
      </c>
      <c r="B2" s="249">
        <f>'1. key ratios '!B2</f>
        <v>44196</v>
      </c>
      <c r="C2" s="517"/>
    </row>
    <row r="3" spans="1:6" s="21" customFormat="1" ht="15.75" customHeight="1">
      <c r="A3" s="55"/>
      <c r="C3" s="517"/>
    </row>
    <row r="4" spans="1:6" s="21" customFormat="1" ht="15.75" customHeight="1" thickBot="1">
      <c r="A4" s="21" t="s">
        <v>86</v>
      </c>
      <c r="B4" s="120" t="s">
        <v>292</v>
      </c>
      <c r="C4" s="517"/>
      <c r="D4" s="10" t="s">
        <v>73</v>
      </c>
    </row>
    <row r="5" spans="1:6" ht="49.5" customHeight="1">
      <c r="A5" s="56" t="s">
        <v>6</v>
      </c>
      <c r="B5" s="143" t="s">
        <v>346</v>
      </c>
      <c r="C5" s="518" t="s">
        <v>93</v>
      </c>
      <c r="D5" s="57" t="s">
        <v>94</v>
      </c>
    </row>
    <row r="6" spans="1:6">
      <c r="A6" s="26">
        <v>1</v>
      </c>
      <c r="B6" s="58" t="s">
        <v>35</v>
      </c>
      <c r="C6" s="519">
        <v>250115311.21999997</v>
      </c>
      <c r="D6" s="59"/>
      <c r="E6" s="60"/>
    </row>
    <row r="7" spans="1:6">
      <c r="A7" s="26">
        <v>2</v>
      </c>
      <c r="B7" s="61" t="s">
        <v>36</v>
      </c>
      <c r="C7" s="520">
        <v>209677630.00999999</v>
      </c>
      <c r="D7" s="62"/>
      <c r="E7" s="60"/>
    </row>
    <row r="8" spans="1:6">
      <c r="A8" s="26">
        <v>3</v>
      </c>
      <c r="B8" s="61" t="s">
        <v>37</v>
      </c>
      <c r="C8" s="520">
        <v>370483890.67000002</v>
      </c>
      <c r="D8" s="62"/>
      <c r="E8" s="60"/>
    </row>
    <row r="9" spans="1:6">
      <c r="A9" s="26">
        <v>4</v>
      </c>
      <c r="B9" s="61" t="s">
        <v>38</v>
      </c>
      <c r="C9" s="520">
        <v>0</v>
      </c>
      <c r="D9" s="62"/>
      <c r="E9" s="60"/>
    </row>
    <row r="10" spans="1:6">
      <c r="A10" s="26">
        <v>5</v>
      </c>
      <c r="B10" s="61" t="s">
        <v>39</v>
      </c>
      <c r="C10" s="520">
        <v>265217811.13999999</v>
      </c>
      <c r="D10" s="62"/>
      <c r="E10" s="60"/>
    </row>
    <row r="11" spans="1:6">
      <c r="A11" s="26">
        <v>6.1</v>
      </c>
      <c r="B11" s="121" t="s">
        <v>40</v>
      </c>
      <c r="C11" s="521">
        <v>1672980140.4899893</v>
      </c>
      <c r="D11" s="63"/>
      <c r="E11" s="64"/>
    </row>
    <row r="12" spans="1:6">
      <c r="A12" s="26">
        <v>6.2</v>
      </c>
      <c r="B12" s="122" t="s">
        <v>41</v>
      </c>
      <c r="C12" s="521">
        <v>-117613974.60000025</v>
      </c>
      <c r="D12" s="63"/>
      <c r="E12" s="64"/>
    </row>
    <row r="13" spans="1:6">
      <c r="A13" s="160" t="s">
        <v>496</v>
      </c>
      <c r="B13" s="65" t="s">
        <v>498</v>
      </c>
      <c r="C13" s="521">
        <v>22534670.949774384</v>
      </c>
      <c r="D13" s="63"/>
      <c r="E13" s="64"/>
    </row>
    <row r="14" spans="1:6">
      <c r="A14" s="160" t="s">
        <v>509</v>
      </c>
      <c r="B14" s="65" t="s">
        <v>508</v>
      </c>
      <c r="C14" s="521">
        <v>3479728</v>
      </c>
      <c r="D14" s="63"/>
      <c r="E14" s="64"/>
    </row>
    <row r="15" spans="1:6">
      <c r="A15" s="26">
        <v>6</v>
      </c>
      <c r="B15" s="61" t="s">
        <v>42</v>
      </c>
      <c r="C15" s="522">
        <f>C11+C12</f>
        <v>1555366165.8899891</v>
      </c>
      <c r="D15" s="63"/>
      <c r="E15" s="60"/>
    </row>
    <row r="16" spans="1:6">
      <c r="A16" s="26">
        <v>7</v>
      </c>
      <c r="B16" s="61" t="s">
        <v>43</v>
      </c>
      <c r="C16" s="520">
        <v>35827582.010000005</v>
      </c>
      <c r="D16" s="62"/>
      <c r="E16" s="60"/>
    </row>
    <row r="17" spans="1:5">
      <c r="A17" s="26">
        <v>8</v>
      </c>
      <c r="B17" s="142" t="s">
        <v>204</v>
      </c>
      <c r="C17" s="520">
        <v>103192</v>
      </c>
      <c r="D17" s="62"/>
      <c r="E17" s="60"/>
    </row>
    <row r="18" spans="1:5">
      <c r="A18" s="26">
        <v>9</v>
      </c>
      <c r="B18" s="61" t="s">
        <v>44</v>
      </c>
      <c r="C18" s="520">
        <v>106733.3</v>
      </c>
      <c r="D18" s="62"/>
      <c r="E18" s="60"/>
    </row>
    <row r="19" spans="1:5">
      <c r="A19" s="26">
        <v>9.1</v>
      </c>
      <c r="B19" s="65" t="s">
        <v>89</v>
      </c>
      <c r="C19" s="521">
        <v>106733</v>
      </c>
      <c r="D19" s="62"/>
      <c r="E19" s="60"/>
    </row>
    <row r="20" spans="1:5">
      <c r="A20" s="26">
        <v>9.1999999999999993</v>
      </c>
      <c r="B20" s="65" t="s">
        <v>90</v>
      </c>
      <c r="C20" s="521"/>
      <c r="D20" s="62"/>
      <c r="E20" s="60"/>
    </row>
    <row r="21" spans="1:5">
      <c r="A21" s="26">
        <v>9.3000000000000007</v>
      </c>
      <c r="B21" s="123" t="s">
        <v>274</v>
      </c>
      <c r="C21" s="521"/>
      <c r="D21" s="62"/>
      <c r="E21" s="60"/>
    </row>
    <row r="22" spans="1:5">
      <c r="A22" s="26">
        <v>10</v>
      </c>
      <c r="B22" s="61" t="s">
        <v>45</v>
      </c>
      <c r="C22" s="520">
        <v>238389424.87</v>
      </c>
      <c r="D22" s="62"/>
      <c r="E22" s="60"/>
    </row>
    <row r="23" spans="1:5">
      <c r="A23" s="26">
        <v>10.1</v>
      </c>
      <c r="B23" s="65" t="s">
        <v>91</v>
      </c>
      <c r="C23" s="520">
        <v>52292889.799999997</v>
      </c>
      <c r="D23" s="516" t="s">
        <v>510</v>
      </c>
      <c r="E23" s="60"/>
    </row>
    <row r="24" spans="1:5">
      <c r="A24" s="26">
        <v>11</v>
      </c>
      <c r="B24" s="66" t="s">
        <v>46</v>
      </c>
      <c r="C24" s="523">
        <v>56678621.159999996</v>
      </c>
      <c r="D24" s="67"/>
      <c r="E24" s="60"/>
    </row>
    <row r="25" spans="1:5">
      <c r="A25" s="26">
        <v>12</v>
      </c>
      <c r="B25" s="68" t="s">
        <v>47</v>
      </c>
      <c r="C25" s="524">
        <f>SUM(C6:C10,C15:C18,C22,C24)</f>
        <v>2981966362.269989</v>
      </c>
      <c r="D25" s="69"/>
      <c r="E25" s="70"/>
    </row>
    <row r="26" spans="1:5">
      <c r="A26" s="26">
        <v>13</v>
      </c>
      <c r="B26" s="61" t="s">
        <v>49</v>
      </c>
      <c r="C26" s="525">
        <v>17003331.059999999</v>
      </c>
      <c r="D26" s="71"/>
      <c r="E26" s="60"/>
    </row>
    <row r="27" spans="1:5">
      <c r="A27" s="26">
        <v>14</v>
      </c>
      <c r="B27" s="61" t="s">
        <v>50</v>
      </c>
      <c r="C27" s="520">
        <v>1024440328.2932237</v>
      </c>
      <c r="D27" s="62"/>
      <c r="E27" s="60"/>
    </row>
    <row r="28" spans="1:5">
      <c r="A28" s="26">
        <v>15</v>
      </c>
      <c r="B28" s="61" t="s">
        <v>51</v>
      </c>
      <c r="C28" s="520">
        <v>296363211.58900499</v>
      </c>
      <c r="D28" s="62"/>
      <c r="E28" s="60"/>
    </row>
    <row r="29" spans="1:5">
      <c r="A29" s="26">
        <v>16</v>
      </c>
      <c r="B29" s="61" t="s">
        <v>52</v>
      </c>
      <c r="C29" s="520">
        <v>841715591.6477766</v>
      </c>
      <c r="D29" s="62"/>
      <c r="E29" s="60"/>
    </row>
    <row r="30" spans="1:5">
      <c r="A30" s="26">
        <v>17</v>
      </c>
      <c r="B30" s="61" t="s">
        <v>53</v>
      </c>
      <c r="C30" s="520">
        <v>0</v>
      </c>
      <c r="D30" s="62"/>
      <c r="E30" s="60"/>
    </row>
    <row r="31" spans="1:5">
      <c r="A31" s="26">
        <v>18</v>
      </c>
      <c r="B31" s="61" t="s">
        <v>54</v>
      </c>
      <c r="C31" s="520">
        <v>305113360.03822136</v>
      </c>
      <c r="D31" s="62"/>
      <c r="E31" s="60"/>
    </row>
    <row r="32" spans="1:5">
      <c r="A32" s="26">
        <v>19</v>
      </c>
      <c r="B32" s="61" t="s">
        <v>55</v>
      </c>
      <c r="C32" s="520">
        <v>12372734.029999999</v>
      </c>
      <c r="D32" s="62"/>
      <c r="E32" s="60"/>
    </row>
    <row r="33" spans="1:5">
      <c r="A33" s="160">
        <v>20</v>
      </c>
      <c r="B33" s="61" t="s">
        <v>56</v>
      </c>
      <c r="C33" s="520">
        <v>86361831.474599987</v>
      </c>
      <c r="D33" s="62"/>
      <c r="E33" s="60"/>
    </row>
    <row r="34" spans="1:5">
      <c r="A34" s="160">
        <v>20.100000000000001</v>
      </c>
      <c r="B34" s="72" t="s">
        <v>497</v>
      </c>
      <c r="C34" s="523">
        <v>-59112.104599999999</v>
      </c>
      <c r="D34" s="67"/>
      <c r="E34" s="60"/>
    </row>
    <row r="35" spans="1:5">
      <c r="A35" s="160">
        <v>21</v>
      </c>
      <c r="B35" s="66" t="s">
        <v>57</v>
      </c>
      <c r="C35" s="523">
        <v>113132914.46000001</v>
      </c>
      <c r="D35" s="67"/>
      <c r="E35" s="60"/>
    </row>
    <row r="36" spans="1:5">
      <c r="A36" s="26">
        <v>21.1</v>
      </c>
      <c r="B36" s="72" t="s">
        <v>92</v>
      </c>
      <c r="C36" s="526">
        <v>83414863.048000008</v>
      </c>
      <c r="D36" s="500"/>
      <c r="E36" s="60"/>
    </row>
    <row r="37" spans="1:5">
      <c r="A37" s="26">
        <v>22</v>
      </c>
      <c r="B37" s="68" t="s">
        <v>58</v>
      </c>
      <c r="C37" s="524">
        <f>SUM(C26:C33)+C35</f>
        <v>2696503302.5928268</v>
      </c>
      <c r="D37" s="69"/>
      <c r="E37" s="70"/>
    </row>
    <row r="38" spans="1:5">
      <c r="A38" s="26">
        <v>23</v>
      </c>
      <c r="B38" s="66" t="s">
        <v>60</v>
      </c>
      <c r="C38" s="520">
        <v>54628742.530000001</v>
      </c>
      <c r="D38" s="500"/>
      <c r="E38" s="60"/>
    </row>
    <row r="39" spans="1:5">
      <c r="A39" s="26">
        <v>24</v>
      </c>
      <c r="B39" s="66" t="s">
        <v>61</v>
      </c>
      <c r="C39" s="520">
        <v>61390.64</v>
      </c>
      <c r="D39" s="500"/>
      <c r="E39" s="60"/>
    </row>
    <row r="40" spans="1:5">
      <c r="A40" s="26">
        <v>25</v>
      </c>
      <c r="B40" s="66" t="s">
        <v>62</v>
      </c>
      <c r="C40" s="520">
        <v>-10154020.07</v>
      </c>
      <c r="D40" s="500"/>
      <c r="E40" s="60"/>
    </row>
    <row r="41" spans="1:5">
      <c r="A41" s="26">
        <v>26</v>
      </c>
      <c r="B41" s="66" t="s">
        <v>63</v>
      </c>
      <c r="C41" s="520">
        <v>39651986.239999995</v>
      </c>
      <c r="D41" s="500"/>
      <c r="E41" s="60"/>
    </row>
    <row r="42" spans="1:5">
      <c r="A42" s="26">
        <v>27</v>
      </c>
      <c r="B42" s="66" t="s">
        <v>64</v>
      </c>
      <c r="C42" s="520">
        <v>1694027.75</v>
      </c>
      <c r="D42" s="500"/>
      <c r="E42" s="60"/>
    </row>
    <row r="43" spans="1:5">
      <c r="A43" s="26">
        <v>28</v>
      </c>
      <c r="B43" s="66" t="s">
        <v>65</v>
      </c>
      <c r="C43" s="520">
        <v>170506983.91999996</v>
      </c>
      <c r="D43" s="500"/>
      <c r="E43" s="60"/>
    </row>
    <row r="44" spans="1:5">
      <c r="A44" s="26">
        <v>29</v>
      </c>
      <c r="B44" s="66" t="s">
        <v>66</v>
      </c>
      <c r="C44" s="520">
        <v>29073948.760000002</v>
      </c>
      <c r="D44" s="500"/>
      <c r="E44" s="60"/>
    </row>
    <row r="45" spans="1:5" ht="16.5" thickBot="1">
      <c r="A45" s="73">
        <v>30</v>
      </c>
      <c r="B45" s="74" t="s">
        <v>272</v>
      </c>
      <c r="C45" s="527">
        <f>SUM(C38:C44)</f>
        <v>285463059.76999998</v>
      </c>
      <c r="D45" s="75"/>
      <c r="E45" s="70"/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80" zoomScaleNormal="80" workbookViewId="0">
      <pane xSplit="1" ySplit="4" topLeftCell="E5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3.5"/>
  <cols>
    <col min="1" max="1" width="10.5703125" style="4" bestFit="1" customWidth="1"/>
    <col min="2" max="2" width="74" style="4" customWidth="1"/>
    <col min="3" max="3" width="15" style="4" bestFit="1" customWidth="1"/>
    <col min="4" max="4" width="16.5703125" style="4" bestFit="1" customWidth="1"/>
    <col min="5" max="5" width="15" style="4" bestFit="1" customWidth="1"/>
    <col min="6" max="6" width="16.5703125" style="4" bestFit="1" customWidth="1"/>
    <col min="7" max="7" width="14" style="4" bestFit="1" customWidth="1"/>
    <col min="8" max="8" width="13.42578125" style="4" bestFit="1" customWidth="1"/>
    <col min="9" max="9" width="13.140625" style="4" bestFit="1" customWidth="1"/>
    <col min="10" max="10" width="13.42578125" style="4" bestFit="1" customWidth="1"/>
    <col min="11" max="11" width="15" style="4" bestFit="1" customWidth="1"/>
    <col min="12" max="12" width="13.140625" style="9" bestFit="1" customWidth="1"/>
    <col min="13" max="13" width="15" style="9" bestFit="1" customWidth="1"/>
    <col min="14" max="15" width="14" style="9" bestFit="1" customWidth="1"/>
    <col min="16" max="16" width="13.140625" style="9" bestFit="1" customWidth="1"/>
    <col min="17" max="17" width="14.7109375" style="9" customWidth="1"/>
    <col min="18" max="18" width="13.140625" style="9" bestFit="1" customWidth="1"/>
    <col min="19" max="19" width="21.7109375" style="9" customWidth="1"/>
    <col min="20" max="16384" width="9.140625" style="9"/>
  </cols>
  <sheetData>
    <row r="1" spans="1:19">
      <c r="A1" s="2" t="s">
        <v>30</v>
      </c>
      <c r="B1" s="4" t="str">
        <f>'Info '!C2</f>
        <v>JSC "Liberty Bank"</v>
      </c>
    </row>
    <row r="2" spans="1:19">
      <c r="A2" s="2" t="s">
        <v>31</v>
      </c>
      <c r="B2" s="250">
        <f>'1. key ratios '!B2</f>
        <v>44196</v>
      </c>
    </row>
    <row r="4" spans="1:19" ht="27" thickBot="1">
      <c r="A4" s="4" t="s">
        <v>254</v>
      </c>
      <c r="B4" s="155" t="s">
        <v>381</v>
      </c>
    </row>
    <row r="5" spans="1:19" s="150" customFormat="1" ht="12.75">
      <c r="A5" s="145"/>
      <c r="B5" s="146"/>
      <c r="C5" s="147" t="s">
        <v>0</v>
      </c>
      <c r="D5" s="147" t="s">
        <v>1</v>
      </c>
      <c r="E5" s="147" t="s">
        <v>2</v>
      </c>
      <c r="F5" s="147" t="s">
        <v>3</v>
      </c>
      <c r="G5" s="147" t="s">
        <v>4</v>
      </c>
      <c r="H5" s="147" t="s">
        <v>5</v>
      </c>
      <c r="I5" s="147" t="s">
        <v>8</v>
      </c>
      <c r="J5" s="147" t="s">
        <v>9</v>
      </c>
      <c r="K5" s="147" t="s">
        <v>10</v>
      </c>
      <c r="L5" s="147" t="s">
        <v>11</v>
      </c>
      <c r="M5" s="147" t="s">
        <v>12</v>
      </c>
      <c r="N5" s="147" t="s">
        <v>13</v>
      </c>
      <c r="O5" s="147" t="s">
        <v>364</v>
      </c>
      <c r="P5" s="147" t="s">
        <v>365</v>
      </c>
      <c r="Q5" s="147" t="s">
        <v>366</v>
      </c>
      <c r="R5" s="148" t="s">
        <v>367</v>
      </c>
      <c r="S5" s="149" t="s">
        <v>368</v>
      </c>
    </row>
    <row r="6" spans="1:19" s="150" customFormat="1" ht="47.25" customHeight="1">
      <c r="A6" s="151"/>
      <c r="B6" s="571" t="s">
        <v>369</v>
      </c>
      <c r="C6" s="567">
        <v>0</v>
      </c>
      <c r="D6" s="568"/>
      <c r="E6" s="567">
        <v>0.2</v>
      </c>
      <c r="F6" s="568"/>
      <c r="G6" s="567">
        <v>0.35</v>
      </c>
      <c r="H6" s="568"/>
      <c r="I6" s="567">
        <v>0.5</v>
      </c>
      <c r="J6" s="568"/>
      <c r="K6" s="567">
        <v>0.75</v>
      </c>
      <c r="L6" s="568"/>
      <c r="M6" s="567">
        <v>1</v>
      </c>
      <c r="N6" s="568"/>
      <c r="O6" s="567">
        <v>1.5</v>
      </c>
      <c r="P6" s="568"/>
      <c r="Q6" s="567">
        <v>2.5</v>
      </c>
      <c r="R6" s="568"/>
      <c r="S6" s="569" t="s">
        <v>253</v>
      </c>
    </row>
    <row r="7" spans="1:19" s="150" customFormat="1" ht="51" customHeight="1">
      <c r="A7" s="151"/>
      <c r="B7" s="572"/>
      <c r="C7" s="456" t="s">
        <v>256</v>
      </c>
      <c r="D7" s="456" t="s">
        <v>255</v>
      </c>
      <c r="E7" s="456" t="s">
        <v>256</v>
      </c>
      <c r="F7" s="456" t="s">
        <v>255</v>
      </c>
      <c r="G7" s="456" t="s">
        <v>256</v>
      </c>
      <c r="H7" s="456" t="s">
        <v>255</v>
      </c>
      <c r="I7" s="456" t="s">
        <v>256</v>
      </c>
      <c r="J7" s="456" t="s">
        <v>255</v>
      </c>
      <c r="K7" s="456" t="s">
        <v>256</v>
      </c>
      <c r="L7" s="456" t="s">
        <v>255</v>
      </c>
      <c r="M7" s="456" t="s">
        <v>256</v>
      </c>
      <c r="N7" s="456" t="s">
        <v>255</v>
      </c>
      <c r="O7" s="456" t="s">
        <v>256</v>
      </c>
      <c r="P7" s="456" t="s">
        <v>255</v>
      </c>
      <c r="Q7" s="456" t="s">
        <v>256</v>
      </c>
      <c r="R7" s="456" t="s">
        <v>255</v>
      </c>
      <c r="S7" s="570"/>
    </row>
    <row r="8" spans="1:19" s="77" customFormat="1">
      <c r="A8" s="76">
        <v>1</v>
      </c>
      <c r="B8" s="457" t="s">
        <v>96</v>
      </c>
      <c r="C8" s="458">
        <v>300521656.50999993</v>
      </c>
      <c r="D8" s="458">
        <v>0</v>
      </c>
      <c r="E8" s="458">
        <v>0</v>
      </c>
      <c r="F8" s="458">
        <v>0</v>
      </c>
      <c r="G8" s="458">
        <v>0</v>
      </c>
      <c r="H8" s="458">
        <v>0</v>
      </c>
      <c r="I8" s="458">
        <v>0</v>
      </c>
      <c r="J8" s="458">
        <v>0</v>
      </c>
      <c r="K8" s="458">
        <v>0</v>
      </c>
      <c r="L8" s="458">
        <v>0</v>
      </c>
      <c r="M8" s="458">
        <v>195163700.03816101</v>
      </c>
      <c r="N8" s="458">
        <v>0</v>
      </c>
      <c r="O8" s="458">
        <v>0</v>
      </c>
      <c r="P8" s="458">
        <v>0</v>
      </c>
      <c r="Q8" s="458">
        <v>0</v>
      </c>
      <c r="R8" s="458">
        <v>0</v>
      </c>
      <c r="S8" s="459">
        <f>$C$6*SUM(C8:D8)+$E$6*SUM(E8:F8)+$G$6*SUM(G8:H8)+$I$6*SUM(I8:J8)+$K$6*SUM(K8:L8)+$M$6*SUM(M8:N8)+$O$6*SUM(O8:P8)+$Q$6*SUM(Q8:R8)</f>
        <v>195163700.03816101</v>
      </c>
    </row>
    <row r="9" spans="1:19" s="77" customFormat="1">
      <c r="A9" s="76">
        <v>2</v>
      </c>
      <c r="B9" s="457" t="s">
        <v>97</v>
      </c>
      <c r="C9" s="458">
        <v>0</v>
      </c>
      <c r="D9" s="458">
        <v>0</v>
      </c>
      <c r="E9" s="458">
        <v>0</v>
      </c>
      <c r="F9" s="458">
        <v>0</v>
      </c>
      <c r="G9" s="458">
        <v>0</v>
      </c>
      <c r="H9" s="458">
        <v>0</v>
      </c>
      <c r="I9" s="458">
        <v>0</v>
      </c>
      <c r="J9" s="458">
        <v>0</v>
      </c>
      <c r="K9" s="458">
        <v>0</v>
      </c>
      <c r="L9" s="458">
        <v>0</v>
      </c>
      <c r="M9" s="458">
        <v>0</v>
      </c>
      <c r="N9" s="458">
        <v>0</v>
      </c>
      <c r="O9" s="458">
        <v>0</v>
      </c>
      <c r="P9" s="458">
        <v>0</v>
      </c>
      <c r="Q9" s="458">
        <v>0</v>
      </c>
      <c r="R9" s="458">
        <v>0</v>
      </c>
      <c r="S9" s="459">
        <f t="shared" ref="S9:S21" si="0">$C$6*SUM(C9:D9)+$E$6*SUM(E9:F9)+$G$6*SUM(G9:H9)+$I$6*SUM(I9:J9)+$K$6*SUM(K9:L9)+$M$6*SUM(M9:N9)+$O$6*SUM(O9:P9)+$Q$6*SUM(Q9:R9)</f>
        <v>0</v>
      </c>
    </row>
    <row r="10" spans="1:19" s="77" customFormat="1">
      <c r="A10" s="76">
        <v>3</v>
      </c>
      <c r="B10" s="457" t="s">
        <v>275</v>
      </c>
      <c r="C10" s="458">
        <v>0</v>
      </c>
      <c r="D10" s="458">
        <v>0</v>
      </c>
      <c r="E10" s="458">
        <v>0</v>
      </c>
      <c r="F10" s="458">
        <v>0</v>
      </c>
      <c r="G10" s="458">
        <v>0</v>
      </c>
      <c r="H10" s="458">
        <v>0</v>
      </c>
      <c r="I10" s="458">
        <v>0</v>
      </c>
      <c r="J10" s="458">
        <v>0</v>
      </c>
      <c r="K10" s="458">
        <v>0</v>
      </c>
      <c r="L10" s="458">
        <v>0</v>
      </c>
      <c r="M10" s="458">
        <v>0</v>
      </c>
      <c r="N10" s="458">
        <v>0</v>
      </c>
      <c r="O10" s="458">
        <v>0</v>
      </c>
      <c r="P10" s="458">
        <v>0</v>
      </c>
      <c r="Q10" s="458">
        <v>0</v>
      </c>
      <c r="R10" s="458">
        <v>0</v>
      </c>
      <c r="S10" s="459">
        <f t="shared" si="0"/>
        <v>0</v>
      </c>
    </row>
    <row r="11" spans="1:19" s="77" customFormat="1">
      <c r="A11" s="76">
        <v>4</v>
      </c>
      <c r="B11" s="457" t="s">
        <v>98</v>
      </c>
      <c r="C11" s="458">
        <v>0</v>
      </c>
      <c r="D11" s="458">
        <v>0</v>
      </c>
      <c r="E11" s="458">
        <v>0</v>
      </c>
      <c r="F11" s="458">
        <v>0</v>
      </c>
      <c r="G11" s="458">
        <v>0</v>
      </c>
      <c r="H11" s="458">
        <v>0</v>
      </c>
      <c r="I11" s="458">
        <v>0</v>
      </c>
      <c r="J11" s="458">
        <v>0</v>
      </c>
      <c r="K11" s="458">
        <v>0</v>
      </c>
      <c r="L11" s="458">
        <v>0</v>
      </c>
      <c r="M11" s="458">
        <v>0</v>
      </c>
      <c r="N11" s="458">
        <v>0</v>
      </c>
      <c r="O11" s="458">
        <v>0</v>
      </c>
      <c r="P11" s="458">
        <v>0</v>
      </c>
      <c r="Q11" s="458">
        <v>0</v>
      </c>
      <c r="R11" s="458">
        <v>0</v>
      </c>
      <c r="S11" s="459">
        <f t="shared" si="0"/>
        <v>0</v>
      </c>
    </row>
    <row r="12" spans="1:19" s="77" customFormat="1">
      <c r="A12" s="76">
        <v>5</v>
      </c>
      <c r="B12" s="457" t="s">
        <v>99</v>
      </c>
      <c r="C12" s="458">
        <v>0</v>
      </c>
      <c r="D12" s="458">
        <v>0</v>
      </c>
      <c r="E12" s="458">
        <v>0</v>
      </c>
      <c r="F12" s="458">
        <v>0</v>
      </c>
      <c r="G12" s="458">
        <v>0</v>
      </c>
      <c r="H12" s="458">
        <v>0</v>
      </c>
      <c r="I12" s="458">
        <v>0</v>
      </c>
      <c r="J12" s="458">
        <v>0</v>
      </c>
      <c r="K12" s="458">
        <v>0</v>
      </c>
      <c r="L12" s="458">
        <v>0</v>
      </c>
      <c r="M12" s="458">
        <v>0</v>
      </c>
      <c r="N12" s="458">
        <v>0</v>
      </c>
      <c r="O12" s="458">
        <v>0</v>
      </c>
      <c r="P12" s="458">
        <v>0</v>
      </c>
      <c r="Q12" s="458">
        <v>0</v>
      </c>
      <c r="R12" s="458">
        <v>0</v>
      </c>
      <c r="S12" s="459">
        <f t="shared" si="0"/>
        <v>0</v>
      </c>
    </row>
    <row r="13" spans="1:19" s="77" customFormat="1">
      <c r="A13" s="76">
        <v>6</v>
      </c>
      <c r="B13" s="457" t="s">
        <v>100</v>
      </c>
      <c r="C13" s="458">
        <v>0</v>
      </c>
      <c r="D13" s="458">
        <v>0</v>
      </c>
      <c r="E13" s="458">
        <v>369311628.26844853</v>
      </c>
      <c r="F13" s="458">
        <v>0</v>
      </c>
      <c r="G13" s="458">
        <v>0</v>
      </c>
      <c r="H13" s="458">
        <v>0</v>
      </c>
      <c r="I13" s="458">
        <v>312434.96225803997</v>
      </c>
      <c r="J13" s="458">
        <v>0</v>
      </c>
      <c r="K13" s="458">
        <v>0</v>
      </c>
      <c r="L13" s="458">
        <v>0</v>
      </c>
      <c r="M13" s="458">
        <v>939475.74</v>
      </c>
      <c r="N13" s="458">
        <v>0</v>
      </c>
      <c r="O13" s="458">
        <v>0</v>
      </c>
      <c r="P13" s="458">
        <v>0</v>
      </c>
      <c r="Q13" s="458">
        <v>0</v>
      </c>
      <c r="R13" s="458">
        <v>0</v>
      </c>
      <c r="S13" s="459">
        <f t="shared" si="0"/>
        <v>74958018.874818727</v>
      </c>
    </row>
    <row r="14" spans="1:19" s="77" customFormat="1">
      <c r="A14" s="76">
        <v>7</v>
      </c>
      <c r="B14" s="457" t="s">
        <v>101</v>
      </c>
      <c r="C14" s="458">
        <v>0</v>
      </c>
      <c r="D14" s="458">
        <v>0</v>
      </c>
      <c r="E14" s="458">
        <v>0</v>
      </c>
      <c r="F14" s="458">
        <v>0</v>
      </c>
      <c r="G14" s="458">
        <v>0</v>
      </c>
      <c r="H14" s="458">
        <v>0</v>
      </c>
      <c r="I14" s="458">
        <v>0</v>
      </c>
      <c r="J14" s="458">
        <v>0</v>
      </c>
      <c r="K14" s="458">
        <v>0</v>
      </c>
      <c r="L14" s="458">
        <v>0</v>
      </c>
      <c r="M14" s="458">
        <v>363229132.20660752</v>
      </c>
      <c r="N14" s="458">
        <v>18356230.512793001</v>
      </c>
      <c r="O14" s="458">
        <v>0</v>
      </c>
      <c r="P14" s="458">
        <v>0</v>
      </c>
      <c r="Q14" s="458">
        <v>0</v>
      </c>
      <c r="R14" s="458">
        <v>0</v>
      </c>
      <c r="S14" s="459">
        <f t="shared" si="0"/>
        <v>381585362.71940053</v>
      </c>
    </row>
    <row r="15" spans="1:19" s="77" customFormat="1">
      <c r="A15" s="76">
        <v>8</v>
      </c>
      <c r="B15" s="457" t="s">
        <v>102</v>
      </c>
      <c r="C15" s="458">
        <v>0</v>
      </c>
      <c r="D15" s="458">
        <v>0</v>
      </c>
      <c r="E15" s="458">
        <v>0</v>
      </c>
      <c r="F15" s="458">
        <v>0</v>
      </c>
      <c r="G15" s="458">
        <v>0</v>
      </c>
      <c r="H15" s="458">
        <v>0</v>
      </c>
      <c r="I15" s="458">
        <v>0</v>
      </c>
      <c r="J15" s="458">
        <v>0</v>
      </c>
      <c r="K15" s="458">
        <v>981006023.54696023</v>
      </c>
      <c r="L15" s="458">
        <v>13071755.759545997</v>
      </c>
      <c r="M15" s="458">
        <v>0</v>
      </c>
      <c r="N15" s="458">
        <v>0</v>
      </c>
      <c r="O15" s="458">
        <v>0</v>
      </c>
      <c r="P15" s="458">
        <v>0</v>
      </c>
      <c r="Q15" s="458">
        <v>0</v>
      </c>
      <c r="R15" s="458">
        <v>0</v>
      </c>
      <c r="S15" s="459">
        <f t="shared" si="0"/>
        <v>745558334.47987974</v>
      </c>
    </row>
    <row r="16" spans="1:19" s="77" customFormat="1">
      <c r="A16" s="76">
        <v>9</v>
      </c>
      <c r="B16" s="457" t="s">
        <v>103</v>
      </c>
      <c r="C16" s="458">
        <v>0</v>
      </c>
      <c r="D16" s="458">
        <v>0</v>
      </c>
      <c r="E16" s="458">
        <v>0</v>
      </c>
      <c r="F16" s="458">
        <v>0</v>
      </c>
      <c r="G16" s="458">
        <v>169356248.04750606</v>
      </c>
      <c r="H16" s="458">
        <v>0</v>
      </c>
      <c r="I16" s="458">
        <v>0</v>
      </c>
      <c r="J16" s="458">
        <v>0</v>
      </c>
      <c r="K16" s="458">
        <v>0</v>
      </c>
      <c r="L16" s="458">
        <v>0</v>
      </c>
      <c r="M16" s="458">
        <v>0</v>
      </c>
      <c r="N16" s="458">
        <v>0</v>
      </c>
      <c r="O16" s="458">
        <v>0</v>
      </c>
      <c r="P16" s="458">
        <v>0</v>
      </c>
      <c r="Q16" s="458">
        <v>0</v>
      </c>
      <c r="R16" s="458">
        <v>0</v>
      </c>
      <c r="S16" s="459">
        <f t="shared" si="0"/>
        <v>59274686.816627115</v>
      </c>
    </row>
    <row r="17" spans="1:19" s="77" customFormat="1">
      <c r="A17" s="76">
        <v>10</v>
      </c>
      <c r="B17" s="457" t="s">
        <v>104</v>
      </c>
      <c r="C17" s="458">
        <v>0</v>
      </c>
      <c r="D17" s="458">
        <v>0</v>
      </c>
      <c r="E17" s="458">
        <v>0</v>
      </c>
      <c r="F17" s="458">
        <v>0</v>
      </c>
      <c r="G17" s="458">
        <v>0</v>
      </c>
      <c r="H17" s="458">
        <v>0</v>
      </c>
      <c r="I17" s="458">
        <v>682687.37699999998</v>
      </c>
      <c r="J17" s="458">
        <v>0</v>
      </c>
      <c r="K17" s="458">
        <v>0</v>
      </c>
      <c r="L17" s="458">
        <v>0</v>
      </c>
      <c r="M17" s="458">
        <v>2708700.5279999953</v>
      </c>
      <c r="N17" s="458">
        <v>0</v>
      </c>
      <c r="O17" s="458">
        <v>1744294.7339999997</v>
      </c>
      <c r="P17" s="458">
        <v>0</v>
      </c>
      <c r="Q17" s="458">
        <v>0</v>
      </c>
      <c r="R17" s="458">
        <v>0</v>
      </c>
      <c r="S17" s="459">
        <f t="shared" si="0"/>
        <v>5666486.3174999952</v>
      </c>
    </row>
    <row r="18" spans="1:19" s="77" customFormat="1">
      <c r="A18" s="76">
        <v>11</v>
      </c>
      <c r="B18" s="457" t="s">
        <v>105</v>
      </c>
      <c r="C18" s="458">
        <v>0</v>
      </c>
      <c r="D18" s="458">
        <v>0</v>
      </c>
      <c r="E18" s="458">
        <v>0</v>
      </c>
      <c r="F18" s="458">
        <v>0</v>
      </c>
      <c r="G18" s="458">
        <v>0</v>
      </c>
      <c r="H18" s="458">
        <v>0</v>
      </c>
      <c r="I18" s="458">
        <v>0</v>
      </c>
      <c r="J18" s="458">
        <v>0</v>
      </c>
      <c r="K18" s="458">
        <v>0</v>
      </c>
      <c r="L18" s="458">
        <v>0</v>
      </c>
      <c r="M18" s="458">
        <v>30601974.554487668</v>
      </c>
      <c r="N18" s="458">
        <v>0</v>
      </c>
      <c r="O18" s="458">
        <v>96635693.024579704</v>
      </c>
      <c r="P18" s="458">
        <v>0</v>
      </c>
      <c r="Q18" s="458">
        <v>1772239</v>
      </c>
      <c r="R18" s="458">
        <v>0</v>
      </c>
      <c r="S18" s="459">
        <f t="shared" si="0"/>
        <v>179986111.59135723</v>
      </c>
    </row>
    <row r="19" spans="1:19" s="77" customFormat="1">
      <c r="A19" s="76">
        <v>12</v>
      </c>
      <c r="B19" s="457" t="s">
        <v>106</v>
      </c>
      <c r="C19" s="458">
        <v>0</v>
      </c>
      <c r="D19" s="458">
        <v>0</v>
      </c>
      <c r="E19" s="458">
        <v>0</v>
      </c>
      <c r="F19" s="458">
        <v>0</v>
      </c>
      <c r="G19" s="458">
        <v>0</v>
      </c>
      <c r="H19" s="458">
        <v>0</v>
      </c>
      <c r="I19" s="458">
        <v>0</v>
      </c>
      <c r="J19" s="458">
        <v>0</v>
      </c>
      <c r="K19" s="458">
        <v>0</v>
      </c>
      <c r="L19" s="458">
        <v>0</v>
      </c>
      <c r="M19" s="458">
        <v>0</v>
      </c>
      <c r="N19" s="458">
        <v>0</v>
      </c>
      <c r="O19" s="458">
        <v>0</v>
      </c>
      <c r="P19" s="458">
        <v>0</v>
      </c>
      <c r="Q19" s="458">
        <v>0</v>
      </c>
      <c r="R19" s="458">
        <v>0</v>
      </c>
      <c r="S19" s="459">
        <f t="shared" si="0"/>
        <v>0</v>
      </c>
    </row>
    <row r="20" spans="1:19" s="77" customFormat="1">
      <c r="A20" s="76">
        <v>13</v>
      </c>
      <c r="B20" s="457" t="s">
        <v>252</v>
      </c>
      <c r="C20" s="458">
        <v>0</v>
      </c>
      <c r="D20" s="458">
        <v>0</v>
      </c>
      <c r="E20" s="458">
        <v>0</v>
      </c>
      <c r="F20" s="458">
        <v>0</v>
      </c>
      <c r="G20" s="458">
        <v>0</v>
      </c>
      <c r="H20" s="458">
        <v>0</v>
      </c>
      <c r="I20" s="458">
        <v>0</v>
      </c>
      <c r="J20" s="458">
        <v>0</v>
      </c>
      <c r="K20" s="458">
        <v>0</v>
      </c>
      <c r="L20" s="458">
        <v>0</v>
      </c>
      <c r="M20" s="458">
        <v>0</v>
      </c>
      <c r="N20" s="458">
        <v>0</v>
      </c>
      <c r="O20" s="458">
        <v>0</v>
      </c>
      <c r="P20" s="458">
        <v>0</v>
      </c>
      <c r="Q20" s="458">
        <v>0</v>
      </c>
      <c r="R20" s="458">
        <v>0</v>
      </c>
      <c r="S20" s="459">
        <f t="shared" si="0"/>
        <v>0</v>
      </c>
    </row>
    <row r="21" spans="1:19" s="77" customFormat="1">
      <c r="A21" s="76">
        <v>14</v>
      </c>
      <c r="B21" s="457" t="s">
        <v>108</v>
      </c>
      <c r="C21" s="458">
        <v>249558151.36999995</v>
      </c>
      <c r="D21" s="458">
        <v>0</v>
      </c>
      <c r="E21" s="458">
        <v>560138.44999999995</v>
      </c>
      <c r="F21" s="458">
        <v>0</v>
      </c>
      <c r="G21" s="458">
        <v>0</v>
      </c>
      <c r="H21" s="458">
        <v>0</v>
      </c>
      <c r="I21" s="458">
        <v>0</v>
      </c>
      <c r="J21" s="458">
        <v>0</v>
      </c>
      <c r="K21" s="458">
        <v>0</v>
      </c>
      <c r="L21" s="458">
        <v>0</v>
      </c>
      <c r="M21" s="458">
        <v>168613204.09999996</v>
      </c>
      <c r="N21" s="458">
        <v>0</v>
      </c>
      <c r="O21" s="458">
        <v>0</v>
      </c>
      <c r="P21" s="458">
        <v>0</v>
      </c>
      <c r="Q21" s="458">
        <v>0</v>
      </c>
      <c r="R21" s="458">
        <v>0</v>
      </c>
      <c r="S21" s="459">
        <f t="shared" si="0"/>
        <v>168725231.78999996</v>
      </c>
    </row>
    <row r="22" spans="1:19" ht="14.25" thickBot="1">
      <c r="A22" s="78"/>
      <c r="B22" s="79" t="s">
        <v>109</v>
      </c>
      <c r="C22" s="397">
        <f>SUM(C8:C21)</f>
        <v>550079807.87999988</v>
      </c>
      <c r="D22" s="397">
        <f t="shared" ref="D22:J22" si="1">SUM(D8:D21)</f>
        <v>0</v>
      </c>
      <c r="E22" s="397">
        <f t="shared" si="1"/>
        <v>369871766.71844852</v>
      </c>
      <c r="F22" s="397">
        <f t="shared" si="1"/>
        <v>0</v>
      </c>
      <c r="G22" s="397">
        <f t="shared" si="1"/>
        <v>169356248.04750606</v>
      </c>
      <c r="H22" s="397">
        <f t="shared" si="1"/>
        <v>0</v>
      </c>
      <c r="I22" s="397">
        <f t="shared" si="1"/>
        <v>995122.33925803995</v>
      </c>
      <c r="J22" s="397">
        <f t="shared" si="1"/>
        <v>0</v>
      </c>
      <c r="K22" s="397">
        <f t="shared" ref="K22:S22" si="2">SUM(K8:K21)</f>
        <v>981006023.54696023</v>
      </c>
      <c r="L22" s="397">
        <f t="shared" si="2"/>
        <v>13071755.759545997</v>
      </c>
      <c r="M22" s="397">
        <f t="shared" si="2"/>
        <v>761256187.16725612</v>
      </c>
      <c r="N22" s="397">
        <f t="shared" si="2"/>
        <v>18356230.512793001</v>
      </c>
      <c r="O22" s="397">
        <f t="shared" si="2"/>
        <v>98379987.758579701</v>
      </c>
      <c r="P22" s="397">
        <f t="shared" si="2"/>
        <v>0</v>
      </c>
      <c r="Q22" s="397">
        <f t="shared" si="2"/>
        <v>1772239</v>
      </c>
      <c r="R22" s="397">
        <f t="shared" si="2"/>
        <v>0</v>
      </c>
      <c r="S22" s="460">
        <f t="shared" si="2"/>
        <v>1810917932.6277442</v>
      </c>
    </row>
    <row r="23" spans="1:19">
      <c r="S23" s="546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80" zoomScaleNormal="80" workbookViewId="0">
      <pane xSplit="2" ySplit="6" topLeftCell="P7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3.5"/>
  <cols>
    <col min="1" max="1" width="9" style="4" customWidth="1"/>
    <col min="2" max="2" width="63.7109375" style="4" bestFit="1" customWidth="1"/>
    <col min="3" max="3" width="13.7109375" style="4" customWidth="1"/>
    <col min="4" max="4" width="15.85546875" style="4" customWidth="1"/>
    <col min="5" max="5" width="30.28515625" style="4" customWidth="1"/>
    <col min="6" max="6" width="27.85546875" style="4" customWidth="1"/>
    <col min="7" max="7" width="28.5703125" style="4" customWidth="1"/>
    <col min="8" max="8" width="25.5703125" style="4" customWidth="1"/>
    <col min="9" max="9" width="22" style="4" customWidth="1"/>
    <col min="10" max="10" width="20" style="4" customWidth="1"/>
    <col min="11" max="11" width="15.7109375" style="4" customWidth="1"/>
    <col min="12" max="12" width="13.28515625" style="4" customWidth="1"/>
    <col min="13" max="13" width="18.5703125" style="4" customWidth="1"/>
    <col min="14" max="14" width="17" style="4" customWidth="1"/>
    <col min="15" max="15" width="16.42578125" style="4" customWidth="1"/>
    <col min="16" max="16" width="16.140625" style="4" customWidth="1"/>
    <col min="17" max="17" width="16.42578125" style="4" customWidth="1"/>
    <col min="18" max="18" width="15.5703125" style="4" customWidth="1"/>
    <col min="19" max="19" width="28.140625" style="4" customWidth="1"/>
    <col min="20" max="20" width="22.85546875" style="4" customWidth="1"/>
    <col min="21" max="21" width="22.42578125" style="4" customWidth="1"/>
    <col min="22" max="22" width="18.140625" style="4" customWidth="1"/>
    <col min="23" max="16384" width="9.140625" style="9"/>
  </cols>
  <sheetData>
    <row r="1" spans="1:22">
      <c r="A1" s="2" t="s">
        <v>30</v>
      </c>
      <c r="B1" s="4" t="str">
        <f>'Info '!C2</f>
        <v>JSC "Liberty Bank"</v>
      </c>
    </row>
    <row r="2" spans="1:22">
      <c r="A2" s="2" t="s">
        <v>31</v>
      </c>
      <c r="B2" s="250">
        <f>'1. key ratios '!B2</f>
        <v>44196</v>
      </c>
    </row>
    <row r="4" spans="1:22" ht="14.25" thickBot="1">
      <c r="A4" s="4" t="s">
        <v>372</v>
      </c>
      <c r="B4" s="80" t="s">
        <v>95</v>
      </c>
      <c r="V4" s="10" t="s">
        <v>73</v>
      </c>
    </row>
    <row r="5" spans="1:22" ht="18" customHeight="1">
      <c r="A5" s="81"/>
      <c r="B5" s="82"/>
      <c r="C5" s="573" t="s">
        <v>283</v>
      </c>
      <c r="D5" s="574"/>
      <c r="E5" s="574"/>
      <c r="F5" s="574"/>
      <c r="G5" s="574"/>
      <c r="H5" s="574"/>
      <c r="I5" s="574"/>
      <c r="J5" s="574"/>
      <c r="K5" s="574"/>
      <c r="L5" s="575"/>
      <c r="M5" s="576" t="s">
        <v>284</v>
      </c>
      <c r="N5" s="577"/>
      <c r="O5" s="577"/>
      <c r="P5" s="577"/>
      <c r="Q5" s="577"/>
      <c r="R5" s="577"/>
      <c r="S5" s="578"/>
      <c r="T5" s="581" t="s">
        <v>370</v>
      </c>
      <c r="U5" s="581" t="s">
        <v>371</v>
      </c>
      <c r="V5" s="579" t="s">
        <v>121</v>
      </c>
    </row>
    <row r="6" spans="1:22" s="32" customFormat="1" ht="108">
      <c r="A6" s="29"/>
      <c r="B6" s="83"/>
      <c r="C6" s="84" t="s">
        <v>110</v>
      </c>
      <c r="D6" s="125" t="s">
        <v>111</v>
      </c>
      <c r="E6" s="103" t="s">
        <v>286</v>
      </c>
      <c r="F6" s="103" t="s">
        <v>287</v>
      </c>
      <c r="G6" s="125" t="s">
        <v>290</v>
      </c>
      <c r="H6" s="125" t="s">
        <v>285</v>
      </c>
      <c r="I6" s="125" t="s">
        <v>112</v>
      </c>
      <c r="J6" s="125" t="s">
        <v>113</v>
      </c>
      <c r="K6" s="85" t="s">
        <v>114</v>
      </c>
      <c r="L6" s="86" t="s">
        <v>115</v>
      </c>
      <c r="M6" s="84" t="s">
        <v>288</v>
      </c>
      <c r="N6" s="85" t="s">
        <v>116</v>
      </c>
      <c r="O6" s="85" t="s">
        <v>117</v>
      </c>
      <c r="P6" s="85" t="s">
        <v>118</v>
      </c>
      <c r="Q6" s="85" t="s">
        <v>119</v>
      </c>
      <c r="R6" s="85" t="s">
        <v>120</v>
      </c>
      <c r="S6" s="144" t="s">
        <v>289</v>
      </c>
      <c r="T6" s="582"/>
      <c r="U6" s="582"/>
      <c r="V6" s="580"/>
    </row>
    <row r="7" spans="1:22" s="77" customFormat="1">
      <c r="A7" s="87">
        <v>1</v>
      </c>
      <c r="B7" s="1" t="s">
        <v>96</v>
      </c>
      <c r="C7" s="398">
        <v>0</v>
      </c>
      <c r="D7" s="396">
        <v>0</v>
      </c>
      <c r="E7" s="396">
        <v>0</v>
      </c>
      <c r="F7" s="396">
        <v>0</v>
      </c>
      <c r="G7" s="396">
        <v>0</v>
      </c>
      <c r="H7" s="396">
        <v>0</v>
      </c>
      <c r="I7" s="396">
        <v>0</v>
      </c>
      <c r="J7" s="396">
        <v>0</v>
      </c>
      <c r="K7" s="396">
        <v>0</v>
      </c>
      <c r="L7" s="394">
        <v>0</v>
      </c>
      <c r="M7" s="398">
        <v>0</v>
      </c>
      <c r="N7" s="396">
        <v>0</v>
      </c>
      <c r="O7" s="396">
        <v>0</v>
      </c>
      <c r="P7" s="396">
        <v>0</v>
      </c>
      <c r="Q7" s="396">
        <v>0</v>
      </c>
      <c r="R7" s="396">
        <v>0</v>
      </c>
      <c r="S7" s="394">
        <v>0</v>
      </c>
      <c r="T7" s="399">
        <v>0</v>
      </c>
      <c r="U7" s="399">
        <v>0</v>
      </c>
      <c r="V7" s="403">
        <f>SUM(C7:S7)</f>
        <v>0</v>
      </c>
    </row>
    <row r="8" spans="1:22" s="77" customFormat="1">
      <c r="A8" s="87">
        <v>2</v>
      </c>
      <c r="B8" s="1" t="s">
        <v>97</v>
      </c>
      <c r="C8" s="398">
        <v>0</v>
      </c>
      <c r="D8" s="396">
        <v>0</v>
      </c>
      <c r="E8" s="396">
        <v>0</v>
      </c>
      <c r="F8" s="396">
        <v>0</v>
      </c>
      <c r="G8" s="396">
        <v>0</v>
      </c>
      <c r="H8" s="396">
        <v>0</v>
      </c>
      <c r="I8" s="396">
        <v>0</v>
      </c>
      <c r="J8" s="396">
        <v>0</v>
      </c>
      <c r="K8" s="396">
        <v>0</v>
      </c>
      <c r="L8" s="394">
        <v>0</v>
      </c>
      <c r="M8" s="398">
        <v>0</v>
      </c>
      <c r="N8" s="396">
        <v>0</v>
      </c>
      <c r="O8" s="396">
        <v>0</v>
      </c>
      <c r="P8" s="396">
        <v>0</v>
      </c>
      <c r="Q8" s="396">
        <v>0</v>
      </c>
      <c r="R8" s="396">
        <v>0</v>
      </c>
      <c r="S8" s="394">
        <v>0</v>
      </c>
      <c r="T8" s="399">
        <v>0</v>
      </c>
      <c r="U8" s="399">
        <v>0</v>
      </c>
      <c r="V8" s="403">
        <f t="shared" ref="V8:V20" si="0">SUM(C8:S8)</f>
        <v>0</v>
      </c>
    </row>
    <row r="9" spans="1:22" s="77" customFormat="1">
      <c r="A9" s="87">
        <v>3</v>
      </c>
      <c r="B9" s="1" t="s">
        <v>276</v>
      </c>
      <c r="C9" s="398">
        <v>0</v>
      </c>
      <c r="D9" s="396">
        <v>0</v>
      </c>
      <c r="E9" s="396">
        <v>0</v>
      </c>
      <c r="F9" s="396">
        <v>0</v>
      </c>
      <c r="G9" s="396">
        <v>0</v>
      </c>
      <c r="H9" s="396">
        <v>0</v>
      </c>
      <c r="I9" s="396">
        <v>0</v>
      </c>
      <c r="J9" s="396">
        <v>0</v>
      </c>
      <c r="K9" s="396">
        <v>0</v>
      </c>
      <c r="L9" s="394">
        <v>0</v>
      </c>
      <c r="M9" s="398">
        <v>0</v>
      </c>
      <c r="N9" s="396">
        <v>0</v>
      </c>
      <c r="O9" s="396">
        <v>0</v>
      </c>
      <c r="P9" s="396">
        <v>0</v>
      </c>
      <c r="Q9" s="396">
        <v>0</v>
      </c>
      <c r="R9" s="396">
        <v>0</v>
      </c>
      <c r="S9" s="394">
        <v>0</v>
      </c>
      <c r="T9" s="399">
        <v>0</v>
      </c>
      <c r="U9" s="399">
        <v>0</v>
      </c>
      <c r="V9" s="403">
        <f t="shared" si="0"/>
        <v>0</v>
      </c>
    </row>
    <row r="10" spans="1:22" s="77" customFormat="1">
      <c r="A10" s="87">
        <v>4</v>
      </c>
      <c r="B10" s="1" t="s">
        <v>98</v>
      </c>
      <c r="C10" s="398">
        <v>0</v>
      </c>
      <c r="D10" s="396">
        <v>0</v>
      </c>
      <c r="E10" s="396">
        <v>0</v>
      </c>
      <c r="F10" s="396">
        <v>0</v>
      </c>
      <c r="G10" s="396">
        <v>0</v>
      </c>
      <c r="H10" s="396">
        <v>0</v>
      </c>
      <c r="I10" s="396">
        <v>0</v>
      </c>
      <c r="J10" s="396">
        <v>0</v>
      </c>
      <c r="K10" s="396">
        <v>0</v>
      </c>
      <c r="L10" s="394">
        <v>0</v>
      </c>
      <c r="M10" s="398">
        <v>0</v>
      </c>
      <c r="N10" s="396">
        <v>0</v>
      </c>
      <c r="O10" s="396">
        <v>0</v>
      </c>
      <c r="P10" s="396">
        <v>0</v>
      </c>
      <c r="Q10" s="396">
        <v>0</v>
      </c>
      <c r="R10" s="396">
        <v>0</v>
      </c>
      <c r="S10" s="394">
        <v>0</v>
      </c>
      <c r="T10" s="399">
        <v>0</v>
      </c>
      <c r="U10" s="399">
        <v>0</v>
      </c>
      <c r="V10" s="403">
        <f t="shared" si="0"/>
        <v>0</v>
      </c>
    </row>
    <row r="11" spans="1:22" s="77" customFormat="1">
      <c r="A11" s="87">
        <v>5</v>
      </c>
      <c r="B11" s="1" t="s">
        <v>99</v>
      </c>
      <c r="C11" s="398">
        <v>0</v>
      </c>
      <c r="D11" s="396">
        <v>0</v>
      </c>
      <c r="E11" s="396">
        <v>0</v>
      </c>
      <c r="F11" s="396">
        <v>0</v>
      </c>
      <c r="G11" s="396">
        <v>0</v>
      </c>
      <c r="H11" s="396">
        <v>0</v>
      </c>
      <c r="I11" s="396">
        <v>0</v>
      </c>
      <c r="J11" s="396">
        <v>0</v>
      </c>
      <c r="K11" s="396">
        <v>0</v>
      </c>
      <c r="L11" s="394">
        <v>0</v>
      </c>
      <c r="M11" s="398">
        <v>0</v>
      </c>
      <c r="N11" s="396">
        <v>0</v>
      </c>
      <c r="O11" s="396">
        <v>0</v>
      </c>
      <c r="P11" s="396">
        <v>0</v>
      </c>
      <c r="Q11" s="396">
        <v>0</v>
      </c>
      <c r="R11" s="396">
        <v>0</v>
      </c>
      <c r="S11" s="394">
        <v>0</v>
      </c>
      <c r="T11" s="399">
        <v>0</v>
      </c>
      <c r="U11" s="399">
        <v>0</v>
      </c>
      <c r="V11" s="403">
        <f t="shared" si="0"/>
        <v>0</v>
      </c>
    </row>
    <row r="12" spans="1:22" s="77" customFormat="1">
      <c r="A12" s="87">
        <v>6</v>
      </c>
      <c r="B12" s="1" t="s">
        <v>100</v>
      </c>
      <c r="C12" s="398">
        <v>0</v>
      </c>
      <c r="D12" s="396">
        <v>0</v>
      </c>
      <c r="E12" s="396">
        <v>0</v>
      </c>
      <c r="F12" s="396">
        <v>0</v>
      </c>
      <c r="G12" s="396">
        <v>0</v>
      </c>
      <c r="H12" s="396">
        <v>0</v>
      </c>
      <c r="I12" s="396">
        <v>0</v>
      </c>
      <c r="J12" s="396">
        <v>0</v>
      </c>
      <c r="K12" s="396">
        <v>0</v>
      </c>
      <c r="L12" s="394">
        <v>0</v>
      </c>
      <c r="M12" s="398">
        <v>0</v>
      </c>
      <c r="N12" s="396">
        <v>0</v>
      </c>
      <c r="O12" s="396">
        <v>0</v>
      </c>
      <c r="P12" s="396">
        <v>0</v>
      </c>
      <c r="Q12" s="396">
        <v>0</v>
      </c>
      <c r="R12" s="396">
        <v>0</v>
      </c>
      <c r="S12" s="394">
        <v>0</v>
      </c>
      <c r="T12" s="399">
        <v>0</v>
      </c>
      <c r="U12" s="399">
        <v>0</v>
      </c>
      <c r="V12" s="403">
        <f t="shared" si="0"/>
        <v>0</v>
      </c>
    </row>
    <row r="13" spans="1:22" s="77" customFormat="1">
      <c r="A13" s="87">
        <v>7</v>
      </c>
      <c r="B13" s="1" t="s">
        <v>101</v>
      </c>
      <c r="C13" s="398">
        <v>0</v>
      </c>
      <c r="D13" s="396">
        <v>10825829.281153847</v>
      </c>
      <c r="E13" s="396">
        <v>0</v>
      </c>
      <c r="F13" s="396">
        <v>0</v>
      </c>
      <c r="G13" s="396">
        <v>0</v>
      </c>
      <c r="H13" s="396">
        <v>0</v>
      </c>
      <c r="I13" s="396">
        <v>0</v>
      </c>
      <c r="J13" s="396">
        <v>0</v>
      </c>
      <c r="K13" s="396">
        <v>0</v>
      </c>
      <c r="L13" s="394">
        <v>0</v>
      </c>
      <c r="M13" s="398">
        <v>0</v>
      </c>
      <c r="N13" s="396">
        <v>0</v>
      </c>
      <c r="O13" s="396">
        <v>0</v>
      </c>
      <c r="P13" s="396">
        <v>0</v>
      </c>
      <c r="Q13" s="396">
        <v>0</v>
      </c>
      <c r="R13" s="396">
        <v>0</v>
      </c>
      <c r="S13" s="394">
        <v>0</v>
      </c>
      <c r="T13" s="399">
        <v>6301961.7561538471</v>
      </c>
      <c r="U13" s="399">
        <v>4523867.5250000004</v>
      </c>
      <c r="V13" s="403">
        <f t="shared" si="0"/>
        <v>10825829.281153847</v>
      </c>
    </row>
    <row r="14" spans="1:22" s="77" customFormat="1">
      <c r="A14" s="87">
        <v>8</v>
      </c>
      <c r="B14" s="1" t="s">
        <v>102</v>
      </c>
      <c r="C14" s="398">
        <v>0</v>
      </c>
      <c r="D14" s="396">
        <v>8617419.6384624969</v>
      </c>
      <c r="E14" s="396">
        <v>0</v>
      </c>
      <c r="F14" s="396">
        <v>0</v>
      </c>
      <c r="G14" s="396">
        <v>0</v>
      </c>
      <c r="H14" s="396">
        <v>0</v>
      </c>
      <c r="I14" s="396">
        <v>0</v>
      </c>
      <c r="J14" s="396">
        <v>0</v>
      </c>
      <c r="K14" s="396">
        <v>0</v>
      </c>
      <c r="L14" s="394">
        <v>0</v>
      </c>
      <c r="M14" s="398">
        <v>0</v>
      </c>
      <c r="N14" s="396">
        <v>0</v>
      </c>
      <c r="O14" s="396">
        <v>0</v>
      </c>
      <c r="P14" s="396">
        <v>0</v>
      </c>
      <c r="Q14" s="396">
        <v>0</v>
      </c>
      <c r="R14" s="396">
        <v>0</v>
      </c>
      <c r="S14" s="394">
        <v>0</v>
      </c>
      <c r="T14" s="399">
        <v>7514701.9499999965</v>
      </c>
      <c r="U14" s="399">
        <v>1102717.6884625</v>
      </c>
      <c r="V14" s="403">
        <f t="shared" si="0"/>
        <v>8617419.6384624969</v>
      </c>
    </row>
    <row r="15" spans="1:22" s="77" customFormat="1">
      <c r="A15" s="87">
        <v>9</v>
      </c>
      <c r="B15" s="1" t="s">
        <v>103</v>
      </c>
      <c r="C15" s="398">
        <v>0</v>
      </c>
      <c r="D15" s="396">
        <v>0</v>
      </c>
      <c r="E15" s="396">
        <v>0</v>
      </c>
      <c r="F15" s="396">
        <v>0</v>
      </c>
      <c r="G15" s="396">
        <v>0</v>
      </c>
      <c r="H15" s="396">
        <v>0</v>
      </c>
      <c r="I15" s="396">
        <v>0</v>
      </c>
      <c r="J15" s="396">
        <v>0</v>
      </c>
      <c r="K15" s="396">
        <v>0</v>
      </c>
      <c r="L15" s="394">
        <v>0</v>
      </c>
      <c r="M15" s="398">
        <v>0</v>
      </c>
      <c r="N15" s="396">
        <v>0</v>
      </c>
      <c r="O15" s="396">
        <v>0</v>
      </c>
      <c r="P15" s="396">
        <v>0</v>
      </c>
      <c r="Q15" s="396">
        <v>0</v>
      </c>
      <c r="R15" s="396">
        <v>0</v>
      </c>
      <c r="S15" s="394">
        <v>0</v>
      </c>
      <c r="T15" s="399">
        <v>0</v>
      </c>
      <c r="U15" s="399">
        <v>0</v>
      </c>
      <c r="V15" s="403">
        <f t="shared" si="0"/>
        <v>0</v>
      </c>
    </row>
    <row r="16" spans="1:22" s="77" customFormat="1">
      <c r="A16" s="87">
        <v>10</v>
      </c>
      <c r="B16" s="1" t="s">
        <v>104</v>
      </c>
      <c r="C16" s="398">
        <v>0</v>
      </c>
      <c r="D16" s="396">
        <v>0</v>
      </c>
      <c r="E16" s="396">
        <v>0</v>
      </c>
      <c r="F16" s="396">
        <v>0</v>
      </c>
      <c r="G16" s="396">
        <v>0</v>
      </c>
      <c r="H16" s="396">
        <v>0</v>
      </c>
      <c r="I16" s="396">
        <v>0</v>
      </c>
      <c r="J16" s="396">
        <v>0</v>
      </c>
      <c r="K16" s="396">
        <v>0</v>
      </c>
      <c r="L16" s="394">
        <v>0</v>
      </c>
      <c r="M16" s="398">
        <v>0</v>
      </c>
      <c r="N16" s="396">
        <v>0</v>
      </c>
      <c r="O16" s="396">
        <v>0</v>
      </c>
      <c r="P16" s="396">
        <v>0</v>
      </c>
      <c r="Q16" s="396">
        <v>0</v>
      </c>
      <c r="R16" s="396">
        <v>0</v>
      </c>
      <c r="S16" s="394">
        <v>0</v>
      </c>
      <c r="T16" s="399">
        <v>0</v>
      </c>
      <c r="U16" s="399">
        <v>0</v>
      </c>
      <c r="V16" s="403">
        <f t="shared" si="0"/>
        <v>0</v>
      </c>
    </row>
    <row r="17" spans="1:22" s="77" customFormat="1">
      <c r="A17" s="87">
        <v>11</v>
      </c>
      <c r="B17" s="1" t="s">
        <v>105</v>
      </c>
      <c r="C17" s="398">
        <v>0</v>
      </c>
      <c r="D17" s="396">
        <v>611229.79500000004</v>
      </c>
      <c r="E17" s="396">
        <v>0</v>
      </c>
      <c r="F17" s="396">
        <v>0</v>
      </c>
      <c r="G17" s="396">
        <v>0</v>
      </c>
      <c r="H17" s="396">
        <v>0</v>
      </c>
      <c r="I17" s="396">
        <v>0</v>
      </c>
      <c r="J17" s="396">
        <v>0</v>
      </c>
      <c r="K17" s="396">
        <v>0</v>
      </c>
      <c r="L17" s="394">
        <v>0</v>
      </c>
      <c r="M17" s="398">
        <v>0</v>
      </c>
      <c r="N17" s="396">
        <v>0</v>
      </c>
      <c r="O17" s="396">
        <v>0</v>
      </c>
      <c r="P17" s="396">
        <v>0</v>
      </c>
      <c r="Q17" s="396">
        <v>0</v>
      </c>
      <c r="R17" s="396">
        <v>0</v>
      </c>
      <c r="S17" s="394">
        <v>0</v>
      </c>
      <c r="T17" s="399">
        <v>611229.79500000004</v>
      </c>
      <c r="U17" s="399">
        <v>0</v>
      </c>
      <c r="V17" s="403">
        <f t="shared" si="0"/>
        <v>611229.79500000004</v>
      </c>
    </row>
    <row r="18" spans="1:22" s="77" customFormat="1">
      <c r="A18" s="87">
        <v>12</v>
      </c>
      <c r="B18" s="1" t="s">
        <v>106</v>
      </c>
      <c r="C18" s="398">
        <v>0</v>
      </c>
      <c r="D18" s="396">
        <v>0</v>
      </c>
      <c r="E18" s="396">
        <v>0</v>
      </c>
      <c r="F18" s="396">
        <v>0</v>
      </c>
      <c r="G18" s="396">
        <v>0</v>
      </c>
      <c r="H18" s="396">
        <v>0</v>
      </c>
      <c r="I18" s="396">
        <v>0</v>
      </c>
      <c r="J18" s="396">
        <v>0</v>
      </c>
      <c r="K18" s="396">
        <v>0</v>
      </c>
      <c r="L18" s="394">
        <v>0</v>
      </c>
      <c r="M18" s="398">
        <v>0</v>
      </c>
      <c r="N18" s="396">
        <v>0</v>
      </c>
      <c r="O18" s="396">
        <v>0</v>
      </c>
      <c r="P18" s="396">
        <v>0</v>
      </c>
      <c r="Q18" s="396">
        <v>0</v>
      </c>
      <c r="R18" s="396">
        <v>0</v>
      </c>
      <c r="S18" s="394">
        <v>0</v>
      </c>
      <c r="T18" s="399">
        <v>0</v>
      </c>
      <c r="U18" s="399">
        <v>0</v>
      </c>
      <c r="V18" s="403">
        <f t="shared" si="0"/>
        <v>0</v>
      </c>
    </row>
    <row r="19" spans="1:22" s="77" customFormat="1">
      <c r="A19" s="87">
        <v>13</v>
      </c>
      <c r="B19" s="1" t="s">
        <v>107</v>
      </c>
      <c r="C19" s="398">
        <v>0</v>
      </c>
      <c r="D19" s="396">
        <v>0</v>
      </c>
      <c r="E19" s="396">
        <v>0</v>
      </c>
      <c r="F19" s="396">
        <v>0</v>
      </c>
      <c r="G19" s="396">
        <v>0</v>
      </c>
      <c r="H19" s="396">
        <v>0</v>
      </c>
      <c r="I19" s="396">
        <v>0</v>
      </c>
      <c r="J19" s="396">
        <v>0</v>
      </c>
      <c r="K19" s="396">
        <v>0</v>
      </c>
      <c r="L19" s="394">
        <v>0</v>
      </c>
      <c r="M19" s="398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4">
        <v>0</v>
      </c>
      <c r="T19" s="399">
        <v>0</v>
      </c>
      <c r="U19" s="399">
        <v>0</v>
      </c>
      <c r="V19" s="403">
        <f t="shared" si="0"/>
        <v>0</v>
      </c>
    </row>
    <row r="20" spans="1:22" s="77" customFormat="1">
      <c r="A20" s="87">
        <v>14</v>
      </c>
      <c r="B20" s="1" t="s">
        <v>108</v>
      </c>
      <c r="C20" s="398">
        <v>0</v>
      </c>
      <c r="D20" s="396">
        <v>0</v>
      </c>
      <c r="E20" s="396">
        <v>0</v>
      </c>
      <c r="F20" s="396">
        <v>0</v>
      </c>
      <c r="G20" s="396">
        <v>0</v>
      </c>
      <c r="H20" s="396">
        <v>0</v>
      </c>
      <c r="I20" s="396">
        <v>0</v>
      </c>
      <c r="J20" s="396">
        <v>0</v>
      </c>
      <c r="K20" s="396">
        <v>0</v>
      </c>
      <c r="L20" s="394">
        <v>0</v>
      </c>
      <c r="M20" s="398">
        <v>0</v>
      </c>
      <c r="N20" s="396">
        <v>0</v>
      </c>
      <c r="O20" s="396">
        <v>0</v>
      </c>
      <c r="P20" s="396">
        <v>0</v>
      </c>
      <c r="Q20" s="396">
        <v>0</v>
      </c>
      <c r="R20" s="396">
        <v>0</v>
      </c>
      <c r="S20" s="394">
        <v>0</v>
      </c>
      <c r="T20" s="399">
        <v>0</v>
      </c>
      <c r="U20" s="399">
        <v>0</v>
      </c>
      <c r="V20" s="403">
        <f t="shared" si="0"/>
        <v>0</v>
      </c>
    </row>
    <row r="21" spans="1:22" ht="14.25" thickBot="1">
      <c r="A21" s="78"/>
      <c r="B21" s="88" t="s">
        <v>109</v>
      </c>
      <c r="C21" s="400">
        <f>SUM(C7:C20)</f>
        <v>0</v>
      </c>
      <c r="D21" s="397">
        <f t="shared" ref="D21:V21" si="1">SUM(D7:D20)</f>
        <v>20054478.714616343</v>
      </c>
      <c r="E21" s="397">
        <f t="shared" si="1"/>
        <v>0</v>
      </c>
      <c r="F21" s="397">
        <f t="shared" si="1"/>
        <v>0</v>
      </c>
      <c r="G21" s="397">
        <f t="shared" si="1"/>
        <v>0</v>
      </c>
      <c r="H21" s="397">
        <f t="shared" si="1"/>
        <v>0</v>
      </c>
      <c r="I21" s="397">
        <f t="shared" si="1"/>
        <v>0</v>
      </c>
      <c r="J21" s="397">
        <f t="shared" si="1"/>
        <v>0</v>
      </c>
      <c r="K21" s="397">
        <f t="shared" si="1"/>
        <v>0</v>
      </c>
      <c r="L21" s="401">
        <f t="shared" si="1"/>
        <v>0</v>
      </c>
      <c r="M21" s="400">
        <f t="shared" si="1"/>
        <v>0</v>
      </c>
      <c r="N21" s="397">
        <f t="shared" si="1"/>
        <v>0</v>
      </c>
      <c r="O21" s="397">
        <f t="shared" si="1"/>
        <v>0</v>
      </c>
      <c r="P21" s="397">
        <f t="shared" si="1"/>
        <v>0</v>
      </c>
      <c r="Q21" s="397">
        <f t="shared" si="1"/>
        <v>0</v>
      </c>
      <c r="R21" s="397">
        <f t="shared" si="1"/>
        <v>0</v>
      </c>
      <c r="S21" s="401">
        <f>SUM(S7:S20)</f>
        <v>0</v>
      </c>
      <c r="T21" s="401">
        <f>SUM(T7:T20)</f>
        <v>14427893.501153843</v>
      </c>
      <c r="U21" s="401">
        <f>SUM(U7:U20)</f>
        <v>5626585.2134624999</v>
      </c>
      <c r="V21" s="402">
        <f t="shared" si="1"/>
        <v>20054478.714616343</v>
      </c>
    </row>
    <row r="24" spans="1:22">
      <c r="A24" s="7"/>
      <c r="B24" s="7"/>
      <c r="C24" s="17"/>
      <c r="D24" s="17"/>
      <c r="E24" s="17"/>
    </row>
    <row r="25" spans="1:22">
      <c r="A25" s="89"/>
      <c r="B25" s="89"/>
      <c r="C25" s="7"/>
      <c r="D25" s="17"/>
      <c r="E25" s="17"/>
    </row>
    <row r="26" spans="1:22">
      <c r="A26" s="89"/>
      <c r="B26" s="18"/>
      <c r="C26" s="7"/>
      <c r="D26" s="17"/>
      <c r="E26" s="17"/>
    </row>
    <row r="27" spans="1:22">
      <c r="A27" s="89"/>
      <c r="B27" s="89"/>
      <c r="C27" s="7"/>
      <c r="D27" s="17"/>
      <c r="E27" s="17"/>
    </row>
    <row r="28" spans="1:22">
      <c r="A28" s="89"/>
      <c r="B28" s="18"/>
      <c r="C28" s="7"/>
      <c r="D28" s="17"/>
      <c r="E28" s="1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  <ignoredErrors>
    <ignoredError sqref="V8:V2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0" zoomScaleNormal="80" workbookViewId="0">
      <pane xSplit="1" ySplit="7" topLeftCell="B8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3.5"/>
  <cols>
    <col min="1" max="1" width="10.5703125" style="4" bestFit="1" customWidth="1"/>
    <col min="2" max="2" width="70.28515625" style="4" customWidth="1"/>
    <col min="3" max="3" width="15.85546875" style="152" customWidth="1"/>
    <col min="4" max="4" width="14.85546875" style="152" bestFit="1" customWidth="1"/>
    <col min="5" max="5" width="17.7109375" style="152" customWidth="1"/>
    <col min="6" max="6" width="15.85546875" style="152" customWidth="1"/>
    <col min="7" max="7" width="17.42578125" style="152" customWidth="1"/>
    <col min="8" max="8" width="15.28515625" style="152" customWidth="1"/>
    <col min="9" max="16384" width="9.140625" style="9"/>
  </cols>
  <sheetData>
    <row r="1" spans="1:9">
      <c r="A1" s="2" t="s">
        <v>30</v>
      </c>
      <c r="B1" s="4" t="str">
        <f>'Info '!C2</f>
        <v>JSC "Liberty Bank"</v>
      </c>
    </row>
    <row r="2" spans="1:9">
      <c r="A2" s="2" t="s">
        <v>31</v>
      </c>
      <c r="B2" s="250">
        <f>'1. key ratios '!B2</f>
        <v>44196</v>
      </c>
    </row>
    <row r="4" spans="1:9" ht="14.25" thickBot="1">
      <c r="A4" s="2" t="s">
        <v>258</v>
      </c>
      <c r="B4" s="80" t="s">
        <v>382</v>
      </c>
    </row>
    <row r="5" spans="1:9">
      <c r="A5" s="81"/>
      <c r="B5" s="90"/>
      <c r="C5" s="294" t="s">
        <v>0</v>
      </c>
      <c r="D5" s="294" t="s">
        <v>1</v>
      </c>
      <c r="E5" s="294" t="s">
        <v>2</v>
      </c>
      <c r="F5" s="294" t="s">
        <v>3</v>
      </c>
      <c r="G5" s="295" t="s">
        <v>4</v>
      </c>
      <c r="H5" s="296" t="s">
        <v>5</v>
      </c>
      <c r="I5" s="91"/>
    </row>
    <row r="6" spans="1:9" s="91" customFormat="1" ht="12.75" customHeight="1">
      <c r="A6" s="92"/>
      <c r="B6" s="585" t="s">
        <v>257</v>
      </c>
      <c r="C6" s="587" t="s">
        <v>374</v>
      </c>
      <c r="D6" s="589" t="s">
        <v>373</v>
      </c>
      <c r="E6" s="590"/>
      <c r="F6" s="587" t="s">
        <v>378</v>
      </c>
      <c r="G6" s="587" t="s">
        <v>379</v>
      </c>
      <c r="H6" s="583" t="s">
        <v>377</v>
      </c>
    </row>
    <row r="7" spans="1:9" ht="38.25">
      <c r="A7" s="94"/>
      <c r="B7" s="586"/>
      <c r="C7" s="588"/>
      <c r="D7" s="153" t="s">
        <v>376</v>
      </c>
      <c r="E7" s="153" t="s">
        <v>375</v>
      </c>
      <c r="F7" s="588"/>
      <c r="G7" s="588"/>
      <c r="H7" s="584"/>
      <c r="I7" s="91"/>
    </row>
    <row r="8" spans="1:9">
      <c r="A8" s="92">
        <v>1</v>
      </c>
      <c r="B8" s="1" t="s">
        <v>96</v>
      </c>
      <c r="C8" s="462">
        <v>495685356.54816091</v>
      </c>
      <c r="D8" s="463">
        <v>0</v>
      </c>
      <c r="E8" s="462">
        <v>0</v>
      </c>
      <c r="F8" s="462">
        <v>195163700.03816101</v>
      </c>
      <c r="G8" s="464">
        <v>195163700.03816101</v>
      </c>
      <c r="H8" s="528">
        <f>G8/(C8+E8)</f>
        <v>0.39372496576706689</v>
      </c>
    </row>
    <row r="9" spans="1:9" ht="15" customHeight="1">
      <c r="A9" s="92">
        <v>2</v>
      </c>
      <c r="B9" s="1" t="s">
        <v>97</v>
      </c>
      <c r="C9" s="462">
        <v>0</v>
      </c>
      <c r="D9" s="463">
        <v>0</v>
      </c>
      <c r="E9" s="462">
        <v>0</v>
      </c>
      <c r="F9" s="462">
        <v>0</v>
      </c>
      <c r="G9" s="464">
        <v>0</v>
      </c>
      <c r="H9" s="528" t="s">
        <v>495</v>
      </c>
    </row>
    <row r="10" spans="1:9">
      <c r="A10" s="92">
        <v>3</v>
      </c>
      <c r="B10" s="1" t="s">
        <v>276</v>
      </c>
      <c r="C10" s="462">
        <v>0</v>
      </c>
      <c r="D10" s="463">
        <v>0</v>
      </c>
      <c r="E10" s="462">
        <v>0</v>
      </c>
      <c r="F10" s="462">
        <v>0</v>
      </c>
      <c r="G10" s="464">
        <v>0</v>
      </c>
      <c r="H10" s="528" t="s">
        <v>495</v>
      </c>
    </row>
    <row r="11" spans="1:9">
      <c r="A11" s="92">
        <v>4</v>
      </c>
      <c r="B11" s="1" t="s">
        <v>98</v>
      </c>
      <c r="C11" s="462">
        <v>0</v>
      </c>
      <c r="D11" s="463">
        <v>0</v>
      </c>
      <c r="E11" s="462">
        <v>0</v>
      </c>
      <c r="F11" s="462">
        <v>0</v>
      </c>
      <c r="G11" s="464">
        <v>0</v>
      </c>
      <c r="H11" s="528" t="s">
        <v>495</v>
      </c>
    </row>
    <row r="12" spans="1:9">
      <c r="A12" s="92">
        <v>5</v>
      </c>
      <c r="B12" s="1" t="s">
        <v>99</v>
      </c>
      <c r="C12" s="462">
        <v>0</v>
      </c>
      <c r="D12" s="463">
        <v>0</v>
      </c>
      <c r="E12" s="462">
        <v>0</v>
      </c>
      <c r="F12" s="462">
        <v>0</v>
      </c>
      <c r="G12" s="464">
        <v>0</v>
      </c>
      <c r="H12" s="528" t="s">
        <v>495</v>
      </c>
    </row>
    <row r="13" spans="1:9">
      <c r="A13" s="92">
        <v>6</v>
      </c>
      <c r="B13" s="1" t="s">
        <v>100</v>
      </c>
      <c r="C13" s="462">
        <v>370563538.97070658</v>
      </c>
      <c r="D13" s="463">
        <v>0</v>
      </c>
      <c r="E13" s="462">
        <v>0</v>
      </c>
      <c r="F13" s="462">
        <v>74958018.874818727</v>
      </c>
      <c r="G13" s="464">
        <v>74958018.874818727</v>
      </c>
      <c r="H13" s="528">
        <f t="shared" ref="H13:H21" si="0">G13/(C13+E13)</f>
        <v>0.20228115017204709</v>
      </c>
    </row>
    <row r="14" spans="1:9">
      <c r="A14" s="92">
        <v>7</v>
      </c>
      <c r="B14" s="1" t="s">
        <v>101</v>
      </c>
      <c r="C14" s="462">
        <v>363229132.20660752</v>
      </c>
      <c r="D14" s="463">
        <v>88709394.630070001</v>
      </c>
      <c r="E14" s="462">
        <v>18356230.512793001</v>
      </c>
      <c r="F14" s="463">
        <v>381585362.71940053</v>
      </c>
      <c r="G14" s="465">
        <v>370759533.43824703</v>
      </c>
      <c r="H14" s="528">
        <f>G14/(C14+E14)</f>
        <v>0.97162933818005415</v>
      </c>
    </row>
    <row r="15" spans="1:9">
      <c r="A15" s="92">
        <v>8</v>
      </c>
      <c r="B15" s="1" t="s">
        <v>102</v>
      </c>
      <c r="C15" s="462">
        <v>981006023.54696023</v>
      </c>
      <c r="D15" s="463">
        <v>57061735.015829988</v>
      </c>
      <c r="E15" s="462">
        <v>13071755.759545997</v>
      </c>
      <c r="F15" s="463">
        <v>745558334.47987974</v>
      </c>
      <c r="G15" s="465">
        <v>736940914.84141695</v>
      </c>
      <c r="H15" s="528">
        <f t="shared" si="0"/>
        <v>0.74133124206390122</v>
      </c>
    </row>
    <row r="16" spans="1:9">
      <c r="A16" s="92">
        <v>9</v>
      </c>
      <c r="B16" s="1" t="s">
        <v>103</v>
      </c>
      <c r="C16" s="462">
        <v>169356248.04750606</v>
      </c>
      <c r="D16" s="463">
        <v>0</v>
      </c>
      <c r="E16" s="462">
        <v>0</v>
      </c>
      <c r="F16" s="463">
        <v>59274686.816627115</v>
      </c>
      <c r="G16" s="465">
        <v>59274686.816627115</v>
      </c>
      <c r="H16" s="528">
        <f t="shared" si="0"/>
        <v>0.35</v>
      </c>
    </row>
    <row r="17" spans="1:8">
      <c r="A17" s="92">
        <v>10</v>
      </c>
      <c r="B17" s="1" t="s">
        <v>104</v>
      </c>
      <c r="C17" s="462">
        <v>5135682.6389999948</v>
      </c>
      <c r="D17" s="463">
        <v>0</v>
      </c>
      <c r="E17" s="462">
        <v>0</v>
      </c>
      <c r="F17" s="463">
        <v>5666486.3174999952</v>
      </c>
      <c r="G17" s="465">
        <v>5666486.3174999952</v>
      </c>
      <c r="H17" s="528">
        <f t="shared" si="0"/>
        <v>1.1033560123963106</v>
      </c>
    </row>
    <row r="18" spans="1:8">
      <c r="A18" s="92">
        <v>11</v>
      </c>
      <c r="B18" s="1" t="s">
        <v>105</v>
      </c>
      <c r="C18" s="462">
        <v>129009906.57906738</v>
      </c>
      <c r="D18" s="463">
        <v>0</v>
      </c>
      <c r="E18" s="462">
        <v>0</v>
      </c>
      <c r="F18" s="463">
        <v>179986111.59135723</v>
      </c>
      <c r="G18" s="465">
        <v>179374881.79635724</v>
      </c>
      <c r="H18" s="528">
        <f t="shared" si="0"/>
        <v>1.3903961839273349</v>
      </c>
    </row>
    <row r="19" spans="1:8">
      <c r="A19" s="92">
        <v>12</v>
      </c>
      <c r="B19" s="1" t="s">
        <v>106</v>
      </c>
      <c r="C19" s="462">
        <v>0</v>
      </c>
      <c r="D19" s="463">
        <v>0</v>
      </c>
      <c r="E19" s="462">
        <v>0</v>
      </c>
      <c r="F19" s="463">
        <v>0</v>
      </c>
      <c r="G19" s="465">
        <v>0</v>
      </c>
      <c r="H19" s="528" t="s">
        <v>495</v>
      </c>
    </row>
    <row r="20" spans="1:8">
      <c r="A20" s="92">
        <v>13</v>
      </c>
      <c r="B20" s="1" t="s">
        <v>252</v>
      </c>
      <c r="C20" s="462">
        <v>0</v>
      </c>
      <c r="D20" s="463">
        <v>0</v>
      </c>
      <c r="E20" s="462">
        <v>0</v>
      </c>
      <c r="F20" s="463">
        <v>0</v>
      </c>
      <c r="G20" s="465">
        <v>0</v>
      </c>
      <c r="H20" s="528" t="s">
        <v>495</v>
      </c>
    </row>
    <row r="21" spans="1:8">
      <c r="A21" s="92">
        <v>14</v>
      </c>
      <c r="B21" s="1" t="s">
        <v>108</v>
      </c>
      <c r="C21" s="462">
        <v>418731493.91999996</v>
      </c>
      <c r="D21" s="463">
        <v>0</v>
      </c>
      <c r="E21" s="462">
        <v>0</v>
      </c>
      <c r="F21" s="463">
        <v>168725231.78999996</v>
      </c>
      <c r="G21" s="465">
        <v>168725231.78999996</v>
      </c>
      <c r="H21" s="528">
        <f t="shared" si="0"/>
        <v>0.40294373420652108</v>
      </c>
    </row>
    <row r="22" spans="1:8" ht="14.25" thickBot="1">
      <c r="A22" s="95"/>
      <c r="B22" s="96" t="s">
        <v>109</v>
      </c>
      <c r="C22" s="154">
        <f>SUM(C8:C21)</f>
        <v>2932717382.4580083</v>
      </c>
      <c r="D22" s="154">
        <f>SUM(D8:D21)</f>
        <v>145771129.64589998</v>
      </c>
      <c r="E22" s="154">
        <f>SUM(E8:E21)</f>
        <v>31427986.272338998</v>
      </c>
      <c r="F22" s="154">
        <f>SUM(F8:F21)</f>
        <v>1810917932.6277442</v>
      </c>
      <c r="G22" s="154">
        <f>SUM(G8:G21)</f>
        <v>1790863453.9131279</v>
      </c>
      <c r="H22" s="529">
        <f>G22/(C22+E22)</f>
        <v>0.60417531231952393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2.75"/>
  <cols>
    <col min="1" max="1" width="10.5703125" style="260" bestFit="1" customWidth="1"/>
    <col min="2" max="2" width="86.85546875" style="260" customWidth="1"/>
    <col min="3" max="11" width="12.7109375" style="260" customWidth="1"/>
    <col min="12" max="16384" width="9.140625" style="260"/>
  </cols>
  <sheetData>
    <row r="1" spans="1:11">
      <c r="A1" s="260" t="s">
        <v>30</v>
      </c>
      <c r="B1" s="260" t="str">
        <f>'Info '!C2</f>
        <v>JSC "Liberty Bank"</v>
      </c>
    </row>
    <row r="2" spans="1:11">
      <c r="A2" s="260" t="s">
        <v>31</v>
      </c>
      <c r="B2" s="261">
        <f>'1. key ratios '!B2</f>
        <v>44196</v>
      </c>
      <c r="C2" s="262"/>
      <c r="D2" s="262"/>
    </row>
    <row r="3" spans="1:11">
      <c r="B3" s="262"/>
      <c r="C3" s="262"/>
      <c r="D3" s="262"/>
    </row>
    <row r="4" spans="1:11" ht="13.5" thickBot="1">
      <c r="A4" s="260" t="s">
        <v>254</v>
      </c>
      <c r="B4" s="263" t="s">
        <v>383</v>
      </c>
      <c r="C4" s="262"/>
      <c r="D4" s="262"/>
    </row>
    <row r="5" spans="1:11" ht="30" customHeight="1">
      <c r="A5" s="591"/>
      <c r="B5" s="592"/>
      <c r="C5" s="593" t="s">
        <v>434</v>
      </c>
      <c r="D5" s="593"/>
      <c r="E5" s="593"/>
      <c r="F5" s="593" t="s">
        <v>435</v>
      </c>
      <c r="G5" s="593"/>
      <c r="H5" s="593"/>
      <c r="I5" s="593" t="s">
        <v>436</v>
      </c>
      <c r="J5" s="593"/>
      <c r="K5" s="594"/>
    </row>
    <row r="6" spans="1:11">
      <c r="A6" s="264"/>
      <c r="B6" s="446"/>
      <c r="C6" s="447" t="s">
        <v>69</v>
      </c>
      <c r="D6" s="447" t="s">
        <v>70</v>
      </c>
      <c r="E6" s="447" t="s">
        <v>71</v>
      </c>
      <c r="F6" s="447" t="s">
        <v>69</v>
      </c>
      <c r="G6" s="447" t="s">
        <v>70</v>
      </c>
      <c r="H6" s="447" t="s">
        <v>71</v>
      </c>
      <c r="I6" s="447" t="s">
        <v>69</v>
      </c>
      <c r="J6" s="447" t="s">
        <v>70</v>
      </c>
      <c r="K6" s="448" t="s">
        <v>71</v>
      </c>
    </row>
    <row r="7" spans="1:11">
      <c r="A7" s="265" t="s">
        <v>386</v>
      </c>
      <c r="B7" s="449"/>
      <c r="C7" s="449"/>
      <c r="D7" s="449"/>
      <c r="E7" s="449"/>
      <c r="F7" s="449"/>
      <c r="G7" s="449"/>
      <c r="H7" s="449"/>
      <c r="I7" s="449"/>
      <c r="J7" s="449"/>
      <c r="K7" s="266"/>
    </row>
    <row r="8" spans="1:11">
      <c r="A8" s="267">
        <v>1</v>
      </c>
      <c r="B8" s="268" t="s">
        <v>384</v>
      </c>
      <c r="C8" s="287"/>
      <c r="D8" s="287"/>
      <c r="E8" s="287"/>
      <c r="F8" s="269">
        <v>394378713.35526872</v>
      </c>
      <c r="G8" s="269">
        <v>640015411.10974681</v>
      </c>
      <c r="H8" s="269">
        <v>1034394124.4650158</v>
      </c>
      <c r="I8" s="269">
        <v>391977253.28113812</v>
      </c>
      <c r="J8" s="269">
        <v>246707881.81198704</v>
      </c>
      <c r="K8" s="270">
        <v>638685135.09312499</v>
      </c>
    </row>
    <row r="9" spans="1:11">
      <c r="A9" s="265" t="s">
        <v>387</v>
      </c>
      <c r="B9" s="449"/>
      <c r="C9" s="450"/>
      <c r="D9" s="450"/>
      <c r="E9" s="450"/>
      <c r="F9" s="450"/>
      <c r="G9" s="450"/>
      <c r="H9" s="450"/>
      <c r="I9" s="450"/>
      <c r="J9" s="450"/>
      <c r="K9" s="271"/>
    </row>
    <row r="10" spans="1:11">
      <c r="A10" s="272">
        <v>2</v>
      </c>
      <c r="B10" s="451" t="s">
        <v>395</v>
      </c>
      <c r="C10" s="452">
        <v>772213197.3788017</v>
      </c>
      <c r="D10" s="453">
        <v>397118068.58943498</v>
      </c>
      <c r="E10" s="453">
        <v>1169331265.9682367</v>
      </c>
      <c r="F10" s="453">
        <v>121821092.19325876</v>
      </c>
      <c r="G10" s="453">
        <v>71561572.784051985</v>
      </c>
      <c r="H10" s="453">
        <v>193382664.97731072</v>
      </c>
      <c r="I10" s="453">
        <v>30085596.682809658</v>
      </c>
      <c r="J10" s="453">
        <v>17810391.338243771</v>
      </c>
      <c r="K10" s="273">
        <v>47895988.021053426</v>
      </c>
    </row>
    <row r="11" spans="1:11">
      <c r="A11" s="272">
        <v>3</v>
      </c>
      <c r="B11" s="451" t="s">
        <v>389</v>
      </c>
      <c r="C11" s="452">
        <v>507530025.22686964</v>
      </c>
      <c r="D11" s="453">
        <v>501785289.39378107</v>
      </c>
      <c r="E11" s="453">
        <v>1009315314.6206505</v>
      </c>
      <c r="F11" s="453">
        <v>182604658.07460061</v>
      </c>
      <c r="G11" s="453">
        <v>254886414.54459065</v>
      </c>
      <c r="H11" s="453">
        <v>437491072.61919087</v>
      </c>
      <c r="I11" s="453">
        <v>152505360.46762395</v>
      </c>
      <c r="J11" s="453">
        <v>147434088.56659436</v>
      </c>
      <c r="K11" s="273">
        <v>299939449.03421831</v>
      </c>
    </row>
    <row r="12" spans="1:11">
      <c r="A12" s="272">
        <v>4</v>
      </c>
      <c r="B12" s="451" t="s">
        <v>390</v>
      </c>
      <c r="C12" s="452">
        <v>0</v>
      </c>
      <c r="D12" s="453">
        <v>0</v>
      </c>
      <c r="E12" s="453">
        <v>0</v>
      </c>
      <c r="F12" s="453">
        <v>0</v>
      </c>
      <c r="G12" s="453">
        <v>0</v>
      </c>
      <c r="H12" s="453">
        <v>0</v>
      </c>
      <c r="I12" s="453">
        <v>0</v>
      </c>
      <c r="J12" s="453">
        <v>0</v>
      </c>
      <c r="K12" s="273">
        <v>0</v>
      </c>
    </row>
    <row r="13" spans="1:11">
      <c r="A13" s="272">
        <v>5</v>
      </c>
      <c r="B13" s="451" t="s">
        <v>398</v>
      </c>
      <c r="C13" s="452">
        <v>4312017.2614130443</v>
      </c>
      <c r="D13" s="453">
        <v>0</v>
      </c>
      <c r="E13" s="453">
        <v>4312017.2614130443</v>
      </c>
      <c r="F13" s="453">
        <v>10939.689130434783</v>
      </c>
      <c r="G13" s="453">
        <v>0</v>
      </c>
      <c r="H13" s="453">
        <v>10939.689130434783</v>
      </c>
      <c r="I13" s="453">
        <v>10939.689130434783</v>
      </c>
      <c r="J13" s="453">
        <v>0</v>
      </c>
      <c r="K13" s="273">
        <v>10939.689130434783</v>
      </c>
    </row>
    <row r="14" spans="1:11">
      <c r="A14" s="272">
        <v>6</v>
      </c>
      <c r="B14" s="451" t="s">
        <v>430</v>
      </c>
      <c r="C14" s="452">
        <v>57142951.616847806</v>
      </c>
      <c r="D14" s="453">
        <v>12031485.334363317</v>
      </c>
      <c r="E14" s="453">
        <v>69174436.951211169</v>
      </c>
      <c r="F14" s="453">
        <v>20616160.903847832</v>
      </c>
      <c r="G14" s="453">
        <v>18803406.888066452</v>
      </c>
      <c r="H14" s="453">
        <v>39419567.791914269</v>
      </c>
      <c r="I14" s="453">
        <v>6575721.106005433</v>
      </c>
      <c r="J14" s="453">
        <v>6636011.0045341384</v>
      </c>
      <c r="K14" s="273">
        <v>13211732.110539569</v>
      </c>
    </row>
    <row r="15" spans="1:11">
      <c r="A15" s="272">
        <v>7</v>
      </c>
      <c r="B15" s="451" t="s">
        <v>431</v>
      </c>
      <c r="C15" s="452">
        <v>80399083.28451474</v>
      </c>
      <c r="D15" s="453">
        <v>59782195.080180757</v>
      </c>
      <c r="E15" s="453">
        <v>140181278.36469558</v>
      </c>
      <c r="F15" s="453">
        <v>29381021.455070637</v>
      </c>
      <c r="G15" s="453">
        <v>10279667.304565215</v>
      </c>
      <c r="H15" s="453">
        <v>39660688.759635866</v>
      </c>
      <c r="I15" s="453">
        <v>28970155.287211958</v>
      </c>
      <c r="J15" s="453">
        <v>10674307.720604341</v>
      </c>
      <c r="K15" s="273">
        <v>39644463.007816307</v>
      </c>
    </row>
    <row r="16" spans="1:11">
      <c r="A16" s="272">
        <v>8</v>
      </c>
      <c r="B16" s="454" t="s">
        <v>391</v>
      </c>
      <c r="C16" s="452">
        <v>1421597274.7684469</v>
      </c>
      <c r="D16" s="453">
        <v>970717038.39776015</v>
      </c>
      <c r="E16" s="453">
        <v>2392314313.1662073</v>
      </c>
      <c r="F16" s="453">
        <v>354433872.31590819</v>
      </c>
      <c r="G16" s="453">
        <v>355531061.52127427</v>
      </c>
      <c r="H16" s="453">
        <v>709964933.83718252</v>
      </c>
      <c r="I16" s="453">
        <v>218147773.23278141</v>
      </c>
      <c r="J16" s="453">
        <v>182554798.6299766</v>
      </c>
      <c r="K16" s="273">
        <v>400702571.86275804</v>
      </c>
    </row>
    <row r="17" spans="1:11">
      <c r="A17" s="265" t="s">
        <v>388</v>
      </c>
      <c r="B17" s="449"/>
      <c r="C17" s="450"/>
      <c r="D17" s="450"/>
      <c r="E17" s="450"/>
      <c r="F17" s="450"/>
      <c r="G17" s="450"/>
      <c r="H17" s="450"/>
      <c r="I17" s="450"/>
      <c r="J17" s="450"/>
      <c r="K17" s="271"/>
    </row>
    <row r="18" spans="1:11">
      <c r="A18" s="272">
        <v>9</v>
      </c>
      <c r="B18" s="451" t="s">
        <v>394</v>
      </c>
      <c r="C18" s="452">
        <v>15750000</v>
      </c>
      <c r="D18" s="453">
        <v>0</v>
      </c>
      <c r="E18" s="453">
        <v>15750000</v>
      </c>
      <c r="F18" s="453">
        <v>0</v>
      </c>
      <c r="G18" s="453">
        <v>0</v>
      </c>
      <c r="H18" s="453">
        <v>0</v>
      </c>
      <c r="I18" s="453">
        <v>0</v>
      </c>
      <c r="J18" s="453">
        <v>0</v>
      </c>
      <c r="K18" s="273">
        <v>0</v>
      </c>
    </row>
    <row r="19" spans="1:11">
      <c r="A19" s="272">
        <v>10</v>
      </c>
      <c r="B19" s="451" t="s">
        <v>432</v>
      </c>
      <c r="C19" s="452">
        <v>1055960011.7280204</v>
      </c>
      <c r="D19" s="453">
        <v>623398172.22832751</v>
      </c>
      <c r="E19" s="453">
        <v>1679358183.9563487</v>
      </c>
      <c r="F19" s="453">
        <v>63571234.077110104</v>
      </c>
      <c r="G19" s="453">
        <v>6084187.6572620533</v>
      </c>
      <c r="H19" s="453">
        <v>69655421.734372154</v>
      </c>
      <c r="I19" s="453">
        <v>65973109.201131873</v>
      </c>
      <c r="J19" s="453">
        <v>399834118.20184934</v>
      </c>
      <c r="K19" s="273">
        <v>465807227.40298116</v>
      </c>
    </row>
    <row r="20" spans="1:11">
      <c r="A20" s="272">
        <v>11</v>
      </c>
      <c r="B20" s="451" t="s">
        <v>393</v>
      </c>
      <c r="C20" s="452">
        <v>31169613.171489131</v>
      </c>
      <c r="D20" s="453">
        <v>3982102.4588043471</v>
      </c>
      <c r="E20" s="453">
        <v>35151715.630293466</v>
      </c>
      <c r="F20" s="453">
        <v>1408266.8510085475</v>
      </c>
      <c r="G20" s="453">
        <v>0</v>
      </c>
      <c r="H20" s="453">
        <v>1408266.8510085475</v>
      </c>
      <c r="I20" s="453">
        <v>1408266.8510085475</v>
      </c>
      <c r="J20" s="453">
        <v>0</v>
      </c>
      <c r="K20" s="273">
        <v>1408266.8510085475</v>
      </c>
    </row>
    <row r="21" spans="1:11" ht="13.5" thickBot="1">
      <c r="A21" s="274">
        <v>12</v>
      </c>
      <c r="B21" s="275" t="s">
        <v>392</v>
      </c>
      <c r="C21" s="276">
        <v>1102879624.8995097</v>
      </c>
      <c r="D21" s="277">
        <v>627380274.68713188</v>
      </c>
      <c r="E21" s="276">
        <v>1730259899.5866416</v>
      </c>
      <c r="F21" s="277">
        <v>64979500.928118654</v>
      </c>
      <c r="G21" s="277">
        <v>6084187.6572620533</v>
      </c>
      <c r="H21" s="277">
        <v>71063688.585380703</v>
      </c>
      <c r="I21" s="277">
        <v>67381376.052140415</v>
      </c>
      <c r="J21" s="277">
        <v>399834118.20184934</v>
      </c>
      <c r="K21" s="278">
        <v>467215494.25398976</v>
      </c>
    </row>
    <row r="22" spans="1:11" ht="38.25" customHeight="1" thickBot="1">
      <c r="A22" s="279"/>
      <c r="B22" s="280"/>
      <c r="C22" s="280"/>
      <c r="D22" s="280"/>
      <c r="E22" s="280"/>
      <c r="F22" s="595"/>
      <c r="G22" s="593"/>
      <c r="H22" s="593"/>
      <c r="I22" s="595"/>
      <c r="J22" s="593"/>
      <c r="K22" s="594"/>
    </row>
    <row r="23" spans="1:11">
      <c r="A23" s="281">
        <v>13</v>
      </c>
      <c r="B23" s="282" t="s">
        <v>384</v>
      </c>
      <c r="C23" s="288"/>
      <c r="D23" s="288"/>
      <c r="E23" s="288"/>
      <c r="F23" s="254">
        <v>394378713.35526872</v>
      </c>
      <c r="G23" s="254">
        <v>640015411.10974681</v>
      </c>
      <c r="H23" s="254">
        <v>1034394124.4650158</v>
      </c>
      <c r="I23" s="254">
        <v>391977253.28113812</v>
      </c>
      <c r="J23" s="254">
        <v>246707881.81198704</v>
      </c>
      <c r="K23" s="255">
        <v>638685135.09312499</v>
      </c>
    </row>
    <row r="24" spans="1:11" ht="13.5" thickBot="1">
      <c r="A24" s="283">
        <v>14</v>
      </c>
      <c r="B24" s="455" t="s">
        <v>396</v>
      </c>
      <c r="C24" s="289"/>
      <c r="D24" s="290"/>
      <c r="E24" s="291"/>
      <c r="F24" s="256">
        <v>289454371.38778955</v>
      </c>
      <c r="G24" s="256">
        <v>349446873.86401224</v>
      </c>
      <c r="H24" s="256">
        <v>638901245.25180185</v>
      </c>
      <c r="I24" s="256">
        <v>150766397.180641</v>
      </c>
      <c r="J24" s="256">
        <v>45638699.65749415</v>
      </c>
      <c r="K24" s="257">
        <v>100175642.96568951</v>
      </c>
    </row>
    <row r="25" spans="1:11" ht="13.5" thickBot="1">
      <c r="A25" s="284">
        <v>15</v>
      </c>
      <c r="B25" s="285" t="s">
        <v>397</v>
      </c>
      <c r="C25" s="292"/>
      <c r="D25" s="292"/>
      <c r="E25" s="292"/>
      <c r="F25" s="258">
        <v>1.362490092875154</v>
      </c>
      <c r="G25" s="258">
        <v>1.8315099060202489</v>
      </c>
      <c r="H25" s="258">
        <v>1.6190203605838074</v>
      </c>
      <c r="I25" s="258">
        <v>2.5998979919344358</v>
      </c>
      <c r="J25" s="258">
        <v>5.4056728974195503</v>
      </c>
      <c r="K25" s="259">
        <v>6.3756529649814855</v>
      </c>
    </row>
    <row r="27" spans="1:11" ht="25.5">
      <c r="B27" s="293" t="s">
        <v>433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0" zoomScaleNormal="80" workbookViewId="0">
      <pane xSplit="1" ySplit="5" topLeftCell="B6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3.5"/>
  <cols>
    <col min="1" max="1" width="10.5703125" style="4" bestFit="1" customWidth="1"/>
    <col min="2" max="2" width="38.140625" style="4" customWidth="1"/>
    <col min="3" max="3" width="16.42578125" style="4" customWidth="1"/>
    <col min="4" max="4" width="12.140625" style="4" customWidth="1"/>
    <col min="5" max="5" width="16.42578125" style="4" customWidth="1"/>
    <col min="6" max="7" width="12.7109375" style="4" customWidth="1"/>
    <col min="8" max="8" width="12.5703125" style="4" customWidth="1"/>
    <col min="9" max="13" width="12.7109375" style="4" customWidth="1"/>
    <col min="14" max="14" width="18" style="4" customWidth="1"/>
    <col min="15" max="16384" width="9.140625" style="4"/>
  </cols>
  <sheetData>
    <row r="1" spans="1:14">
      <c r="A1" s="4" t="s">
        <v>30</v>
      </c>
      <c r="B1" s="4" t="str">
        <f>'Info '!C2</f>
        <v>JSC "Liberty Bank"</v>
      </c>
    </row>
    <row r="2" spans="1:14" ht="14.25" customHeight="1">
      <c r="A2" s="4" t="s">
        <v>31</v>
      </c>
      <c r="B2" s="250">
        <f>'1. key ratios '!B2</f>
        <v>44196</v>
      </c>
    </row>
    <row r="3" spans="1:14" ht="14.25" customHeight="1"/>
    <row r="4" spans="1:14" ht="14.25" thickBot="1">
      <c r="A4" s="4" t="s">
        <v>270</v>
      </c>
      <c r="B4" s="124" t="s">
        <v>28</v>
      </c>
    </row>
    <row r="5" spans="1:14" s="469" customFormat="1">
      <c r="A5" s="98"/>
      <c r="B5" s="99"/>
      <c r="C5" s="100" t="s">
        <v>0</v>
      </c>
      <c r="D5" s="100" t="s">
        <v>1</v>
      </c>
      <c r="E5" s="100" t="s">
        <v>2</v>
      </c>
      <c r="F5" s="100" t="s">
        <v>3</v>
      </c>
      <c r="G5" s="100" t="s">
        <v>4</v>
      </c>
      <c r="H5" s="100" t="s">
        <v>5</v>
      </c>
      <c r="I5" s="100" t="s">
        <v>8</v>
      </c>
      <c r="J5" s="100" t="s">
        <v>9</v>
      </c>
      <c r="K5" s="100" t="s">
        <v>10</v>
      </c>
      <c r="L5" s="100" t="s">
        <v>11</v>
      </c>
      <c r="M5" s="100" t="s">
        <v>12</v>
      </c>
      <c r="N5" s="101" t="s">
        <v>13</v>
      </c>
    </row>
    <row r="6" spans="1:14" ht="40.5">
      <c r="A6" s="102"/>
      <c r="B6" s="432"/>
      <c r="C6" s="433" t="s">
        <v>269</v>
      </c>
      <c r="D6" s="434" t="s">
        <v>268</v>
      </c>
      <c r="E6" s="435" t="s">
        <v>267</v>
      </c>
      <c r="F6" s="436">
        <v>0</v>
      </c>
      <c r="G6" s="436">
        <v>0.2</v>
      </c>
      <c r="H6" s="436">
        <v>0.35</v>
      </c>
      <c r="I6" s="436">
        <v>0.5</v>
      </c>
      <c r="J6" s="436">
        <v>0.75</v>
      </c>
      <c r="K6" s="436">
        <v>1</v>
      </c>
      <c r="L6" s="436">
        <v>1.5</v>
      </c>
      <c r="M6" s="436">
        <v>2.5</v>
      </c>
      <c r="N6" s="437" t="s">
        <v>282</v>
      </c>
    </row>
    <row r="7" spans="1:14">
      <c r="A7" s="470">
        <v>1</v>
      </c>
      <c r="B7" s="471" t="s">
        <v>266</v>
      </c>
      <c r="C7" s="438">
        <f>SUM(C8:C13)</f>
        <v>278074259.45614398</v>
      </c>
      <c r="D7" s="432"/>
      <c r="E7" s="439">
        <f t="shared" ref="E7" si="0">SUM(E8:E13)</f>
        <v>15389950.068822881</v>
      </c>
      <c r="F7" s="466">
        <f>SUM(F8:F13)</f>
        <v>0</v>
      </c>
      <c r="G7" s="466">
        <f t="shared" ref="G7:M7" si="1">SUM(G8:G13)</f>
        <v>0</v>
      </c>
      <c r="H7" s="466">
        <f t="shared" si="1"/>
        <v>0</v>
      </c>
      <c r="I7" s="466">
        <f t="shared" si="1"/>
        <v>0</v>
      </c>
      <c r="J7" s="466">
        <f t="shared" si="1"/>
        <v>0</v>
      </c>
      <c r="K7" s="466">
        <f t="shared" si="1"/>
        <v>15389950.068822881</v>
      </c>
      <c r="L7" s="466">
        <f t="shared" si="1"/>
        <v>0</v>
      </c>
      <c r="M7" s="466">
        <f t="shared" si="1"/>
        <v>0</v>
      </c>
      <c r="N7" s="441">
        <f>SUM(N8:N13)</f>
        <v>15389950.068822881</v>
      </c>
    </row>
    <row r="8" spans="1:14">
      <c r="A8" s="470">
        <v>1.1000000000000001</v>
      </c>
      <c r="B8" s="457" t="s">
        <v>264</v>
      </c>
      <c r="C8" s="440">
        <v>170788197.461144</v>
      </c>
      <c r="D8" s="442">
        <v>0.02</v>
      </c>
      <c r="E8" s="439">
        <f>C8*D8</f>
        <v>3415763.9492228799</v>
      </c>
      <c r="F8" s="467">
        <v>0</v>
      </c>
      <c r="G8" s="467">
        <v>0</v>
      </c>
      <c r="H8" s="467">
        <v>0</v>
      </c>
      <c r="I8" s="467">
        <v>0</v>
      </c>
      <c r="J8" s="467">
        <v>0</v>
      </c>
      <c r="K8" s="467">
        <v>3415763.9492228799</v>
      </c>
      <c r="L8" s="467">
        <v>0</v>
      </c>
      <c r="M8" s="467">
        <v>0</v>
      </c>
      <c r="N8" s="441">
        <f t="shared" ref="N8:N13" si="2">SUMPRODUCT($F$6:$M$6,F8:M8)</f>
        <v>3415763.9492228799</v>
      </c>
    </row>
    <row r="9" spans="1:14">
      <c r="A9" s="470">
        <v>1.2</v>
      </c>
      <c r="B9" s="457" t="s">
        <v>263</v>
      </c>
      <c r="C9" s="440">
        <v>0</v>
      </c>
      <c r="D9" s="442">
        <v>0.05</v>
      </c>
      <c r="E9" s="439">
        <f>C9*D9</f>
        <v>0</v>
      </c>
      <c r="F9" s="467">
        <v>0</v>
      </c>
      <c r="G9" s="467">
        <v>0</v>
      </c>
      <c r="H9" s="467">
        <v>0</v>
      </c>
      <c r="I9" s="467">
        <v>0</v>
      </c>
      <c r="J9" s="467">
        <v>0</v>
      </c>
      <c r="K9" s="467">
        <v>0</v>
      </c>
      <c r="L9" s="467">
        <v>0</v>
      </c>
      <c r="M9" s="467">
        <v>0</v>
      </c>
      <c r="N9" s="441">
        <f t="shared" si="2"/>
        <v>0</v>
      </c>
    </row>
    <row r="10" spans="1:14">
      <c r="A10" s="470">
        <v>1.3</v>
      </c>
      <c r="B10" s="457" t="s">
        <v>262</v>
      </c>
      <c r="C10" s="440">
        <v>50764375.994999997</v>
      </c>
      <c r="D10" s="442">
        <v>0.08</v>
      </c>
      <c r="E10" s="439">
        <f>C10*D10</f>
        <v>4061150.0795999998</v>
      </c>
      <c r="F10" s="467">
        <v>0</v>
      </c>
      <c r="G10" s="467">
        <v>0</v>
      </c>
      <c r="H10" s="467">
        <v>0</v>
      </c>
      <c r="I10" s="467">
        <v>0</v>
      </c>
      <c r="J10" s="467">
        <v>0</v>
      </c>
      <c r="K10" s="467">
        <v>4061150.0795999998</v>
      </c>
      <c r="L10" s="467">
        <v>0</v>
      </c>
      <c r="M10" s="467">
        <v>0</v>
      </c>
      <c r="N10" s="441">
        <f t="shared" si="2"/>
        <v>4061150.0795999998</v>
      </c>
    </row>
    <row r="11" spans="1:14">
      <c r="A11" s="470">
        <v>1.4</v>
      </c>
      <c r="B11" s="457" t="s">
        <v>261</v>
      </c>
      <c r="C11" s="440">
        <v>0</v>
      </c>
      <c r="D11" s="442">
        <v>0.11</v>
      </c>
      <c r="E11" s="439">
        <f>C11*D11</f>
        <v>0</v>
      </c>
      <c r="F11" s="467">
        <v>0</v>
      </c>
      <c r="G11" s="467">
        <v>0</v>
      </c>
      <c r="H11" s="467">
        <v>0</v>
      </c>
      <c r="I11" s="467">
        <v>0</v>
      </c>
      <c r="J11" s="467">
        <v>0</v>
      </c>
      <c r="K11" s="467">
        <v>0</v>
      </c>
      <c r="L11" s="467">
        <v>0</v>
      </c>
      <c r="M11" s="467">
        <v>0</v>
      </c>
      <c r="N11" s="441">
        <f t="shared" si="2"/>
        <v>0</v>
      </c>
    </row>
    <row r="12" spans="1:14">
      <c r="A12" s="470">
        <v>1.5</v>
      </c>
      <c r="B12" s="457" t="s">
        <v>260</v>
      </c>
      <c r="C12" s="440">
        <v>56521686</v>
      </c>
      <c r="D12" s="442">
        <v>0.14000000000000001</v>
      </c>
      <c r="E12" s="439">
        <f>C12*D12</f>
        <v>7913036.040000001</v>
      </c>
      <c r="F12" s="467">
        <v>0</v>
      </c>
      <c r="G12" s="467">
        <v>0</v>
      </c>
      <c r="H12" s="467">
        <v>0</v>
      </c>
      <c r="I12" s="467">
        <v>0</v>
      </c>
      <c r="J12" s="467">
        <v>0</v>
      </c>
      <c r="K12" s="467">
        <v>7913036.040000001</v>
      </c>
      <c r="L12" s="467">
        <v>0</v>
      </c>
      <c r="M12" s="467">
        <v>0</v>
      </c>
      <c r="N12" s="441">
        <f t="shared" si="2"/>
        <v>7913036.040000001</v>
      </c>
    </row>
    <row r="13" spans="1:14">
      <c r="A13" s="470">
        <v>1.6</v>
      </c>
      <c r="B13" s="472" t="s">
        <v>259</v>
      </c>
      <c r="C13" s="440">
        <v>0</v>
      </c>
      <c r="D13" s="443"/>
      <c r="E13" s="444"/>
      <c r="F13" s="467">
        <v>0</v>
      </c>
      <c r="G13" s="467">
        <v>0</v>
      </c>
      <c r="H13" s="467">
        <v>0</v>
      </c>
      <c r="I13" s="467">
        <v>0</v>
      </c>
      <c r="J13" s="467">
        <v>0</v>
      </c>
      <c r="K13" s="467">
        <v>0</v>
      </c>
      <c r="L13" s="467">
        <v>0</v>
      </c>
      <c r="M13" s="467">
        <v>0</v>
      </c>
      <c r="N13" s="441">
        <f t="shared" si="2"/>
        <v>0</v>
      </c>
    </row>
    <row r="14" spans="1:14">
      <c r="A14" s="470">
        <v>2</v>
      </c>
      <c r="B14" s="473" t="s">
        <v>265</v>
      </c>
      <c r="C14" s="438">
        <f>SUM(C15:C20)</f>
        <v>0</v>
      </c>
      <c r="D14" s="432"/>
      <c r="E14" s="439">
        <f t="shared" ref="E14" si="3">SUM(E15:E20)</f>
        <v>0</v>
      </c>
      <c r="F14" s="467">
        <f>SUM(F15:F20)</f>
        <v>0</v>
      </c>
      <c r="G14" s="467">
        <f t="shared" ref="G14:M14" si="4">SUM(G15:G20)</f>
        <v>0</v>
      </c>
      <c r="H14" s="467">
        <f t="shared" si="4"/>
        <v>0</v>
      </c>
      <c r="I14" s="467">
        <f t="shared" si="4"/>
        <v>0</v>
      </c>
      <c r="J14" s="467">
        <f t="shared" si="4"/>
        <v>0</v>
      </c>
      <c r="K14" s="467">
        <f t="shared" si="4"/>
        <v>0</v>
      </c>
      <c r="L14" s="467">
        <f t="shared" si="4"/>
        <v>0</v>
      </c>
      <c r="M14" s="467">
        <f t="shared" si="4"/>
        <v>0</v>
      </c>
      <c r="N14" s="441">
        <f>SUM(N15:N20)</f>
        <v>0</v>
      </c>
    </row>
    <row r="15" spans="1:14">
      <c r="A15" s="470">
        <v>2.1</v>
      </c>
      <c r="B15" s="472" t="s">
        <v>264</v>
      </c>
      <c r="C15" s="467">
        <v>0</v>
      </c>
      <c r="D15" s="442">
        <v>5.0000000000000001E-3</v>
      </c>
      <c r="E15" s="439">
        <f>C15*D15</f>
        <v>0</v>
      </c>
      <c r="F15" s="467">
        <v>0</v>
      </c>
      <c r="G15" s="467">
        <v>0</v>
      </c>
      <c r="H15" s="467">
        <v>0</v>
      </c>
      <c r="I15" s="467">
        <v>0</v>
      </c>
      <c r="J15" s="467">
        <v>0</v>
      </c>
      <c r="K15" s="467">
        <v>0</v>
      </c>
      <c r="L15" s="467">
        <v>0</v>
      </c>
      <c r="M15" s="467">
        <v>0</v>
      </c>
      <c r="N15" s="441">
        <f t="shared" ref="N15:N20" si="5">SUMPRODUCT($F$6:$M$6,F15:M15)</f>
        <v>0</v>
      </c>
    </row>
    <row r="16" spans="1:14">
      <c r="A16" s="470">
        <v>2.2000000000000002</v>
      </c>
      <c r="B16" s="472" t="s">
        <v>263</v>
      </c>
      <c r="C16" s="467">
        <v>0</v>
      </c>
      <c r="D16" s="442">
        <v>0.01</v>
      </c>
      <c r="E16" s="439">
        <f>C16*D16</f>
        <v>0</v>
      </c>
      <c r="F16" s="467">
        <v>0</v>
      </c>
      <c r="G16" s="467">
        <v>0</v>
      </c>
      <c r="H16" s="467">
        <v>0</v>
      </c>
      <c r="I16" s="467">
        <v>0</v>
      </c>
      <c r="J16" s="467">
        <v>0</v>
      </c>
      <c r="K16" s="467">
        <v>0</v>
      </c>
      <c r="L16" s="467">
        <v>0</v>
      </c>
      <c r="M16" s="467">
        <v>0</v>
      </c>
      <c r="N16" s="441">
        <f t="shared" si="5"/>
        <v>0</v>
      </c>
    </row>
    <row r="17" spans="1:14">
      <c r="A17" s="470">
        <v>2.2999999999999998</v>
      </c>
      <c r="B17" s="472" t="s">
        <v>262</v>
      </c>
      <c r="C17" s="467">
        <v>0</v>
      </c>
      <c r="D17" s="442">
        <v>0.02</v>
      </c>
      <c r="E17" s="439">
        <f>C17*D17</f>
        <v>0</v>
      </c>
      <c r="F17" s="467">
        <v>0</v>
      </c>
      <c r="G17" s="467">
        <v>0</v>
      </c>
      <c r="H17" s="467">
        <v>0</v>
      </c>
      <c r="I17" s="467">
        <v>0</v>
      </c>
      <c r="J17" s="467">
        <v>0</v>
      </c>
      <c r="K17" s="467">
        <v>0</v>
      </c>
      <c r="L17" s="467">
        <v>0</v>
      </c>
      <c r="M17" s="467">
        <v>0</v>
      </c>
      <c r="N17" s="441">
        <f t="shared" si="5"/>
        <v>0</v>
      </c>
    </row>
    <row r="18" spans="1:14">
      <c r="A18" s="470">
        <v>2.4</v>
      </c>
      <c r="B18" s="472" t="s">
        <v>261</v>
      </c>
      <c r="C18" s="467">
        <v>0</v>
      </c>
      <c r="D18" s="442">
        <v>0.03</v>
      </c>
      <c r="E18" s="439">
        <f>C18*D18</f>
        <v>0</v>
      </c>
      <c r="F18" s="467">
        <v>0</v>
      </c>
      <c r="G18" s="467">
        <v>0</v>
      </c>
      <c r="H18" s="467">
        <v>0</v>
      </c>
      <c r="I18" s="467">
        <v>0</v>
      </c>
      <c r="J18" s="467">
        <v>0</v>
      </c>
      <c r="K18" s="467">
        <v>0</v>
      </c>
      <c r="L18" s="467">
        <v>0</v>
      </c>
      <c r="M18" s="467">
        <v>0</v>
      </c>
      <c r="N18" s="441">
        <f t="shared" si="5"/>
        <v>0</v>
      </c>
    </row>
    <row r="19" spans="1:14">
      <c r="A19" s="470">
        <v>2.5</v>
      </c>
      <c r="B19" s="472" t="s">
        <v>260</v>
      </c>
      <c r="C19" s="467">
        <v>0</v>
      </c>
      <c r="D19" s="442">
        <v>0.04</v>
      </c>
      <c r="E19" s="439">
        <f>C19*D19</f>
        <v>0</v>
      </c>
      <c r="F19" s="467">
        <v>0</v>
      </c>
      <c r="G19" s="467">
        <v>0</v>
      </c>
      <c r="H19" s="467">
        <v>0</v>
      </c>
      <c r="I19" s="467">
        <v>0</v>
      </c>
      <c r="J19" s="467">
        <v>0</v>
      </c>
      <c r="K19" s="467">
        <v>0</v>
      </c>
      <c r="L19" s="467">
        <v>0</v>
      </c>
      <c r="M19" s="467">
        <v>0</v>
      </c>
      <c r="N19" s="441">
        <f t="shared" si="5"/>
        <v>0</v>
      </c>
    </row>
    <row r="20" spans="1:14">
      <c r="A20" s="470">
        <v>2.6</v>
      </c>
      <c r="B20" s="472" t="s">
        <v>259</v>
      </c>
      <c r="C20" s="467"/>
      <c r="D20" s="443"/>
      <c r="E20" s="445"/>
      <c r="F20" s="467">
        <v>0</v>
      </c>
      <c r="G20" s="467">
        <v>0</v>
      </c>
      <c r="H20" s="467">
        <v>0</v>
      </c>
      <c r="I20" s="467">
        <v>0</v>
      </c>
      <c r="J20" s="467">
        <v>0</v>
      </c>
      <c r="K20" s="467">
        <v>0</v>
      </c>
      <c r="L20" s="467">
        <v>0</v>
      </c>
      <c r="M20" s="467">
        <v>0</v>
      </c>
      <c r="N20" s="441">
        <f t="shared" si="5"/>
        <v>0</v>
      </c>
    </row>
    <row r="21" spans="1:14" ht="14.25" thickBot="1">
      <c r="A21" s="78"/>
      <c r="B21" s="474" t="s">
        <v>109</v>
      </c>
      <c r="C21" s="97">
        <f>C14+C7</f>
        <v>278074259.45614398</v>
      </c>
      <c r="D21" s="104"/>
      <c r="E21" s="105">
        <f>E14+E7</f>
        <v>15389950.068822881</v>
      </c>
      <c r="F21" s="404">
        <f>F7+F14</f>
        <v>0</v>
      </c>
      <c r="G21" s="404">
        <f t="shared" ref="G21:L21" si="6">G7+G14</f>
        <v>0</v>
      </c>
      <c r="H21" s="404">
        <f t="shared" si="6"/>
        <v>0</v>
      </c>
      <c r="I21" s="404">
        <f t="shared" si="6"/>
        <v>0</v>
      </c>
      <c r="J21" s="404">
        <f t="shared" si="6"/>
        <v>0</v>
      </c>
      <c r="K21" s="404">
        <f t="shared" si="6"/>
        <v>15389950.068822881</v>
      </c>
      <c r="L21" s="404">
        <f t="shared" si="6"/>
        <v>0</v>
      </c>
      <c r="M21" s="404">
        <f>M7+M14</f>
        <v>0</v>
      </c>
      <c r="N21" s="405">
        <f>N14+N7</f>
        <v>15389950.068822881</v>
      </c>
    </row>
    <row r="22" spans="1:14">
      <c r="E22" s="106"/>
      <c r="F22" s="106"/>
      <c r="G22" s="106"/>
      <c r="H22" s="106"/>
      <c r="I22" s="106"/>
      <c r="J22" s="106"/>
      <c r="K22" s="106"/>
      <c r="L22" s="106"/>
      <c r="M22" s="106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3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L34" sqref="L34"/>
    </sheetView>
  </sheetViews>
  <sheetFormatPr defaultRowHeight="15"/>
  <cols>
    <col min="1" max="1" width="11.42578125" customWidth="1"/>
    <col min="2" max="2" width="80.5703125" style="191" customWidth="1"/>
    <col min="3" max="3" width="18.140625" customWidth="1"/>
  </cols>
  <sheetData>
    <row r="1" spans="1:3">
      <c r="A1" s="2" t="s">
        <v>30</v>
      </c>
      <c r="B1" t="str">
        <f>'Info '!C2</f>
        <v>JSC "Liberty Bank"</v>
      </c>
    </row>
    <row r="2" spans="1:3">
      <c r="A2" s="2" t="s">
        <v>31</v>
      </c>
      <c r="B2" s="253">
        <f>'1. key ratios '!B2</f>
        <v>44196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192" t="s">
        <v>439</v>
      </c>
      <c r="B5" s="193"/>
      <c r="C5" s="194"/>
    </row>
    <row r="6" spans="1:3">
      <c r="A6" s="195">
        <v>1</v>
      </c>
      <c r="B6" s="196" t="s">
        <v>440</v>
      </c>
      <c r="C6" s="197">
        <v>3010711226.0180082</v>
      </c>
    </row>
    <row r="7" spans="1:3">
      <c r="A7" s="195">
        <v>2</v>
      </c>
      <c r="B7" s="196" t="s">
        <v>441</v>
      </c>
      <c r="C7" s="197">
        <v>-84510572.483731389</v>
      </c>
    </row>
    <row r="8" spans="1:3" ht="24">
      <c r="A8" s="198">
        <v>3</v>
      </c>
      <c r="B8" s="199" t="s">
        <v>442</v>
      </c>
      <c r="C8" s="210">
        <f>C6+C7</f>
        <v>2926200653.534277</v>
      </c>
    </row>
    <row r="9" spans="1:3">
      <c r="A9" s="192" t="s">
        <v>443</v>
      </c>
      <c r="B9" s="193"/>
      <c r="C9" s="200"/>
    </row>
    <row r="10" spans="1:3" ht="25.5">
      <c r="A10" s="201">
        <v>4</v>
      </c>
      <c r="B10" s="202" t="s">
        <v>444</v>
      </c>
      <c r="C10" s="197">
        <v>0</v>
      </c>
    </row>
    <row r="11" spans="1:3">
      <c r="A11" s="201">
        <v>5</v>
      </c>
      <c r="B11" s="203" t="s">
        <v>445</v>
      </c>
      <c r="C11" s="197"/>
    </row>
    <row r="12" spans="1:3">
      <c r="A12" s="201" t="s">
        <v>446</v>
      </c>
      <c r="B12" s="203" t="s">
        <v>447</v>
      </c>
      <c r="C12" s="197">
        <f>'15. CCR '!E21</f>
        <v>15389950.068822881</v>
      </c>
    </row>
    <row r="13" spans="1:3" ht="25.5">
      <c r="A13" s="204">
        <v>6</v>
      </c>
      <c r="B13" s="202" t="s">
        <v>448</v>
      </c>
      <c r="C13" s="197">
        <v>0</v>
      </c>
    </row>
    <row r="14" spans="1:3">
      <c r="A14" s="204">
        <v>7</v>
      </c>
      <c r="B14" s="205" t="s">
        <v>449</v>
      </c>
      <c r="C14" s="197">
        <v>0</v>
      </c>
    </row>
    <row r="15" spans="1:3">
      <c r="A15" s="206">
        <v>8</v>
      </c>
      <c r="B15" s="207" t="s">
        <v>450</v>
      </c>
      <c r="C15" s="197">
        <v>0</v>
      </c>
    </row>
    <row r="16" spans="1:3">
      <c r="A16" s="204">
        <v>9</v>
      </c>
      <c r="B16" s="205" t="s">
        <v>451</v>
      </c>
      <c r="C16" s="197">
        <v>0</v>
      </c>
    </row>
    <row r="17" spans="1:3">
      <c r="A17" s="204">
        <v>10</v>
      </c>
      <c r="B17" s="205" t="s">
        <v>452</v>
      </c>
      <c r="C17" s="197">
        <v>0</v>
      </c>
    </row>
    <row r="18" spans="1:3">
      <c r="A18" s="208">
        <v>11</v>
      </c>
      <c r="B18" s="209" t="s">
        <v>453</v>
      </c>
      <c r="C18" s="210">
        <f>SUM(C10:C17)</f>
        <v>15389950.068822881</v>
      </c>
    </row>
    <row r="19" spans="1:3">
      <c r="A19" s="211" t="s">
        <v>454</v>
      </c>
      <c r="B19" s="212"/>
      <c r="C19" s="213"/>
    </row>
    <row r="20" spans="1:3">
      <c r="A20" s="214">
        <v>12</v>
      </c>
      <c r="B20" s="202" t="s">
        <v>455</v>
      </c>
      <c r="C20" s="197">
        <v>0</v>
      </c>
    </row>
    <row r="21" spans="1:3">
      <c r="A21" s="214">
        <v>13</v>
      </c>
      <c r="B21" s="202" t="s">
        <v>456</v>
      </c>
      <c r="C21" s="197">
        <v>0</v>
      </c>
    </row>
    <row r="22" spans="1:3">
      <c r="A22" s="214">
        <v>14</v>
      </c>
      <c r="B22" s="202" t="s">
        <v>457</v>
      </c>
      <c r="C22" s="197">
        <v>0</v>
      </c>
    </row>
    <row r="23" spans="1:3" ht="25.5">
      <c r="A23" s="214" t="s">
        <v>458</v>
      </c>
      <c r="B23" s="202" t="s">
        <v>459</v>
      </c>
      <c r="C23" s="197">
        <v>0</v>
      </c>
    </row>
    <row r="24" spans="1:3">
      <c r="A24" s="214">
        <v>15</v>
      </c>
      <c r="B24" s="202" t="s">
        <v>460</v>
      </c>
      <c r="C24" s="197">
        <v>0</v>
      </c>
    </row>
    <row r="25" spans="1:3">
      <c r="A25" s="214" t="s">
        <v>461</v>
      </c>
      <c r="B25" s="202" t="s">
        <v>462</v>
      </c>
      <c r="C25" s="197">
        <v>0</v>
      </c>
    </row>
    <row r="26" spans="1:3">
      <c r="A26" s="215">
        <v>16</v>
      </c>
      <c r="B26" s="216" t="s">
        <v>463</v>
      </c>
      <c r="C26" s="210">
        <f>SUM(C20:C25)</f>
        <v>0</v>
      </c>
    </row>
    <row r="27" spans="1:3">
      <c r="A27" s="192" t="s">
        <v>464</v>
      </c>
      <c r="B27" s="193"/>
      <c r="C27" s="200"/>
    </row>
    <row r="28" spans="1:3">
      <c r="A28" s="217">
        <v>17</v>
      </c>
      <c r="B28" s="203" t="s">
        <v>465</v>
      </c>
      <c r="C28" s="197">
        <v>145771129.64590001</v>
      </c>
    </row>
    <row r="29" spans="1:3">
      <c r="A29" s="217">
        <v>18</v>
      </c>
      <c r="B29" s="203" t="s">
        <v>466</v>
      </c>
      <c r="C29" s="197">
        <v>-123214245.83368321</v>
      </c>
    </row>
    <row r="30" spans="1:3">
      <c r="A30" s="215">
        <v>19</v>
      </c>
      <c r="B30" s="216" t="s">
        <v>467</v>
      </c>
      <c r="C30" s="210">
        <f>C28+C29</f>
        <v>22556883.812216803</v>
      </c>
    </row>
    <row r="31" spans="1:3">
      <c r="A31" s="192" t="s">
        <v>468</v>
      </c>
      <c r="B31" s="193"/>
      <c r="C31" s="200"/>
    </row>
    <row r="32" spans="1:3" ht="25.5">
      <c r="A32" s="217" t="s">
        <v>469</v>
      </c>
      <c r="B32" s="202" t="s">
        <v>470</v>
      </c>
      <c r="C32" s="218"/>
    </row>
    <row r="33" spans="1:3">
      <c r="A33" s="217" t="s">
        <v>471</v>
      </c>
      <c r="B33" s="203" t="s">
        <v>472</v>
      </c>
      <c r="C33" s="218"/>
    </row>
    <row r="34" spans="1:3">
      <c r="A34" s="192" t="s">
        <v>473</v>
      </c>
      <c r="B34" s="193"/>
      <c r="C34" s="200"/>
    </row>
    <row r="35" spans="1:3">
      <c r="A35" s="219">
        <v>20</v>
      </c>
      <c r="B35" s="220" t="s">
        <v>474</v>
      </c>
      <c r="C35" s="210">
        <f>'1. key ratios '!C9</f>
        <v>200952486.51626861</v>
      </c>
    </row>
    <row r="36" spans="1:3">
      <c r="A36" s="215">
        <v>21</v>
      </c>
      <c r="B36" s="216" t="s">
        <v>475</v>
      </c>
      <c r="C36" s="210">
        <f>C8+C18+C26+C30</f>
        <v>2964147487.4153166</v>
      </c>
    </row>
    <row r="37" spans="1:3">
      <c r="A37" s="192" t="s">
        <v>476</v>
      </c>
      <c r="B37" s="193"/>
      <c r="C37" s="200"/>
    </row>
    <row r="38" spans="1:3">
      <c r="A38" s="215">
        <v>22</v>
      </c>
      <c r="B38" s="216" t="s">
        <v>476</v>
      </c>
      <c r="C38" s="501">
        <f>IFERROR(C35/C36,0)</f>
        <v>6.7794361572573292E-2</v>
      </c>
    </row>
    <row r="39" spans="1:3">
      <c r="A39" s="192" t="s">
        <v>477</v>
      </c>
      <c r="B39" s="193"/>
      <c r="C39" s="200"/>
    </row>
    <row r="40" spans="1:3">
      <c r="A40" s="221" t="s">
        <v>478</v>
      </c>
      <c r="B40" s="202" t="s">
        <v>479</v>
      </c>
      <c r="C40" s="218"/>
    </row>
    <row r="41" spans="1:3" ht="25.5">
      <c r="A41" s="222" t="s">
        <v>480</v>
      </c>
      <c r="B41" s="196" t="s">
        <v>481</v>
      </c>
      <c r="C41" s="218"/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5"/>
  <cols>
    <col min="1" max="1" width="9.5703125" style="333" bestFit="1" customWidth="1"/>
    <col min="2" max="2" width="63.140625" style="333" customWidth="1"/>
    <col min="3" max="3" width="13.85546875" style="333" customWidth="1"/>
    <col min="4" max="4" width="13.28515625" style="333" bestFit="1" customWidth="1"/>
    <col min="5" max="7" width="12.7109375" style="260" customWidth="1"/>
    <col min="8" max="13" width="6.7109375" style="308" customWidth="1"/>
    <col min="14" max="16384" width="9.140625" style="308"/>
  </cols>
  <sheetData>
    <row r="1" spans="1:8">
      <c r="A1" s="307" t="s">
        <v>30</v>
      </c>
      <c r="B1" s="378" t="str">
        <f>'Info '!C2</f>
        <v>JSC "Liberty Bank"</v>
      </c>
    </row>
    <row r="2" spans="1:8">
      <c r="A2" s="307" t="s">
        <v>31</v>
      </c>
      <c r="B2" s="503">
        <v>44196</v>
      </c>
      <c r="C2" s="334"/>
      <c r="D2" s="334"/>
      <c r="E2" s="335"/>
      <c r="F2" s="335"/>
      <c r="G2" s="335"/>
      <c r="H2" s="379"/>
    </row>
    <row r="3" spans="1:8">
      <c r="A3" s="307"/>
      <c r="B3" s="334"/>
      <c r="C3" s="334"/>
      <c r="D3" s="334"/>
      <c r="E3" s="335"/>
      <c r="F3" s="335"/>
      <c r="G3" s="335"/>
      <c r="H3" s="379"/>
    </row>
    <row r="4" spans="1:8" ht="15.75" thickBot="1">
      <c r="A4" s="380" t="s">
        <v>144</v>
      </c>
      <c r="B4" s="381" t="s">
        <v>143</v>
      </c>
      <c r="C4" s="381"/>
      <c r="D4" s="505"/>
      <c r="E4" s="381"/>
      <c r="F4" s="381"/>
      <c r="G4" s="381"/>
      <c r="H4" s="379"/>
    </row>
    <row r="5" spans="1:8">
      <c r="A5" s="382" t="s">
        <v>6</v>
      </c>
      <c r="B5" s="383"/>
      <c r="C5" s="504" t="s">
        <v>511</v>
      </c>
      <c r="D5" s="504" t="s">
        <v>506</v>
      </c>
      <c r="E5" s="504" t="s">
        <v>505</v>
      </c>
      <c r="F5" s="504" t="s">
        <v>504</v>
      </c>
      <c r="G5" s="506" t="s">
        <v>503</v>
      </c>
    </row>
    <row r="6" spans="1:8">
      <c r="B6" s="384" t="s">
        <v>142</v>
      </c>
      <c r="C6" s="240"/>
      <c r="D6" s="240"/>
      <c r="E6" s="240"/>
      <c r="F6" s="240"/>
      <c r="G6" s="507"/>
    </row>
    <row r="7" spans="1:8">
      <c r="A7" s="385"/>
      <c r="B7" s="386" t="s">
        <v>136</v>
      </c>
      <c r="C7" s="240"/>
      <c r="D7" s="240"/>
      <c r="E7" s="240"/>
      <c r="F7" s="240"/>
      <c r="G7" s="507"/>
    </row>
    <row r="8" spans="1:8">
      <c r="A8" s="387">
        <v>1</v>
      </c>
      <c r="B8" s="388" t="s">
        <v>141</v>
      </c>
      <c r="C8" s="239">
        <v>196387102.51626861</v>
      </c>
      <c r="D8" s="239">
        <v>194769479.8362686</v>
      </c>
      <c r="E8" s="239">
        <v>192765835.1562686</v>
      </c>
      <c r="F8" s="239">
        <v>192591206.19626862</v>
      </c>
      <c r="G8" s="508">
        <v>215359098.5262686</v>
      </c>
    </row>
    <row r="9" spans="1:8">
      <c r="A9" s="387">
        <v>2</v>
      </c>
      <c r="B9" s="388" t="s">
        <v>140</v>
      </c>
      <c r="C9" s="239">
        <v>200952486.51626861</v>
      </c>
      <c r="D9" s="239">
        <v>199334863.8362686</v>
      </c>
      <c r="E9" s="239">
        <v>197331219.1562686</v>
      </c>
      <c r="F9" s="239">
        <v>197156590.19626862</v>
      </c>
      <c r="G9" s="508">
        <v>219924482.5262686</v>
      </c>
    </row>
    <row r="10" spans="1:8">
      <c r="A10" s="387">
        <v>3</v>
      </c>
      <c r="B10" s="388" t="s">
        <v>139</v>
      </c>
      <c r="C10" s="239">
        <v>306902020.51404297</v>
      </c>
      <c r="D10" s="239">
        <v>305061513.21730661</v>
      </c>
      <c r="E10" s="239">
        <v>299722774.86539704</v>
      </c>
      <c r="F10" s="239">
        <v>314734721.28397721</v>
      </c>
      <c r="G10" s="508">
        <v>330141000.41552472</v>
      </c>
    </row>
    <row r="11" spans="1:8">
      <c r="A11" s="385"/>
      <c r="B11" s="384" t="s">
        <v>138</v>
      </c>
      <c r="C11" s="240"/>
      <c r="D11" s="240"/>
      <c r="E11" s="240"/>
      <c r="F11" s="240"/>
      <c r="G11" s="507"/>
    </row>
    <row r="12" spans="1:8" ht="15" customHeight="1">
      <c r="A12" s="387">
        <v>4</v>
      </c>
      <c r="B12" s="388" t="s">
        <v>271</v>
      </c>
      <c r="C12" s="239">
        <v>2227009638.3694501</v>
      </c>
      <c r="D12" s="239">
        <v>2067258476.1430407</v>
      </c>
      <c r="E12" s="239">
        <v>1861303735.2068172</v>
      </c>
      <c r="F12" s="239">
        <v>1849842437.2258925</v>
      </c>
      <c r="G12" s="508">
        <v>1802789011.9565377</v>
      </c>
    </row>
    <row r="13" spans="1:8">
      <c r="A13" s="385"/>
      <c r="B13" s="384" t="s">
        <v>137</v>
      </c>
      <c r="C13" s="240"/>
      <c r="D13" s="240"/>
      <c r="E13" s="240"/>
      <c r="F13" s="240"/>
      <c r="G13" s="507"/>
    </row>
    <row r="14" spans="1:8" s="316" customFormat="1">
      <c r="A14" s="387"/>
      <c r="B14" s="386" t="s">
        <v>136</v>
      </c>
      <c r="C14" s="240"/>
      <c r="D14" s="240"/>
      <c r="E14" s="240"/>
      <c r="F14" s="240"/>
      <c r="G14" s="507"/>
    </row>
    <row r="15" spans="1:8">
      <c r="A15" s="382">
        <v>5</v>
      </c>
      <c r="B15" s="388" t="str">
        <f>"Common equity Tier 1 ratio &gt;="&amp;ROUND('9.1. Capital Requirements'!C19,4)*100&amp;"%"</f>
        <v>Common equity Tier 1 ratio &gt;=6.42%</v>
      </c>
      <c r="C15" s="241">
        <v>8.818421758607986E-2</v>
      </c>
      <c r="D15" s="241">
        <v>9.4216316964706379E-2</v>
      </c>
      <c r="E15" s="241">
        <v>0.10356495369889192</v>
      </c>
      <c r="F15" s="242">
        <v>0.10411222184149213</v>
      </c>
      <c r="G15" s="509">
        <v>0.11945884798384857</v>
      </c>
    </row>
    <row r="16" spans="1:8" ht="15" customHeight="1">
      <c r="A16" s="382">
        <v>6</v>
      </c>
      <c r="B16" s="388" t="str">
        <f>"Tier 1 ratio &gt;="&amp;ROUND('9.1. Capital Requirements'!C20,4)*100&amp;"%"</f>
        <v>Tier 1 ratio &gt;=8.17%</v>
      </c>
      <c r="C16" s="241">
        <v>9.0234223980907427E-2</v>
      </c>
      <c r="D16" s="241">
        <v>9.6424741335768963E-2</v>
      </c>
      <c r="E16" s="241">
        <v>0.10601774198574974</v>
      </c>
      <c r="F16" s="242">
        <v>0.1065802071726355</v>
      </c>
      <c r="G16" s="509">
        <v>0.1219912485974097</v>
      </c>
    </row>
    <row r="17" spans="1:7">
      <c r="A17" s="382">
        <v>7</v>
      </c>
      <c r="B17" s="388" t="str">
        <f>"Total Regulatory Capital ratio &gt;="&amp;ROUND('9.1. Capital Requirements'!C21,4)*100&amp;"%"</f>
        <v>Total Regulatory Capital ratio &gt;=13.11%</v>
      </c>
      <c r="C17" s="241">
        <v>0.13780902211934182</v>
      </c>
      <c r="D17" s="241">
        <v>0.14756815209023644</v>
      </c>
      <c r="E17" s="241">
        <v>0.16102840670015289</v>
      </c>
      <c r="F17" s="242">
        <v>0.17014136715123027</v>
      </c>
      <c r="G17" s="509">
        <v>0.18312791914414214</v>
      </c>
    </row>
    <row r="18" spans="1:7">
      <c r="A18" s="385"/>
      <c r="B18" s="389" t="s">
        <v>135</v>
      </c>
      <c r="C18" s="240"/>
      <c r="D18" s="240"/>
      <c r="E18" s="240"/>
      <c r="F18" s="240"/>
      <c r="G18" s="507"/>
    </row>
    <row r="19" spans="1:7" ht="15" customHeight="1">
      <c r="A19" s="390">
        <v>8</v>
      </c>
      <c r="B19" s="388" t="s">
        <v>134</v>
      </c>
      <c r="C19" s="241">
        <v>0.11436327180724803</v>
      </c>
      <c r="D19" s="241">
        <v>0.11566825049322936</v>
      </c>
      <c r="E19" s="241">
        <v>0.1168789185899419</v>
      </c>
      <c r="F19" s="241">
        <v>0.11973090260825885</v>
      </c>
      <c r="G19" s="510">
        <v>0.13434319029760411</v>
      </c>
    </row>
    <row r="20" spans="1:7">
      <c r="A20" s="390">
        <v>9</v>
      </c>
      <c r="B20" s="388" t="s">
        <v>133</v>
      </c>
      <c r="C20" s="241">
        <v>5.2988622028011668E-2</v>
      </c>
      <c r="D20" s="241">
        <v>5.3203099145941117E-2</v>
      </c>
      <c r="E20" s="241">
        <v>5.2248103575808634E-2</v>
      </c>
      <c r="F20" s="241">
        <v>5.1575467213220559E-2</v>
      </c>
      <c r="G20" s="510">
        <v>5.2456806629930131E-2</v>
      </c>
    </row>
    <row r="21" spans="1:7">
      <c r="A21" s="390">
        <v>10</v>
      </c>
      <c r="B21" s="388" t="s">
        <v>132</v>
      </c>
      <c r="C21" s="241">
        <v>9.6117226749541738E-3</v>
      </c>
      <c r="D21" s="241">
        <v>1.0428223384940941E-2</v>
      </c>
      <c r="E21" s="241">
        <v>1.2151991743154207E-2</v>
      </c>
      <c r="F21" s="241">
        <v>1.3275130272171969E-2</v>
      </c>
      <c r="G21" s="510">
        <v>2.8252239204994083E-2</v>
      </c>
    </row>
    <row r="22" spans="1:7">
      <c r="A22" s="390">
        <v>11</v>
      </c>
      <c r="B22" s="388" t="s">
        <v>131</v>
      </c>
      <c r="C22" s="241">
        <v>6.1374649779236373E-2</v>
      </c>
      <c r="D22" s="241">
        <v>6.2465151347288243E-2</v>
      </c>
      <c r="E22" s="241">
        <v>6.4630815014133272E-2</v>
      </c>
      <c r="F22" s="241">
        <v>6.8155435395038294E-2</v>
      </c>
      <c r="G22" s="510">
        <v>8.1886383667673993E-2</v>
      </c>
    </row>
    <row r="23" spans="1:7">
      <c r="A23" s="390">
        <v>12</v>
      </c>
      <c r="B23" s="388" t="s">
        <v>277</v>
      </c>
      <c r="C23" s="241">
        <v>-6.0373520428635835E-3</v>
      </c>
      <c r="D23" s="241">
        <v>-9.6158185630144406E-3</v>
      </c>
      <c r="E23" s="241">
        <v>-1.7754953903257664E-2</v>
      </c>
      <c r="F23" s="241">
        <v>-3.3739379907703253E-2</v>
      </c>
      <c r="G23" s="510">
        <v>1.3530707045830032E-2</v>
      </c>
    </row>
    <row r="24" spans="1:7">
      <c r="A24" s="390">
        <v>13</v>
      </c>
      <c r="B24" s="388" t="s">
        <v>278</v>
      </c>
      <c r="C24" s="241">
        <v>-5.259231676832718E-2</v>
      </c>
      <c r="D24" s="241">
        <v>-7.9545450705500315E-2</v>
      </c>
      <c r="E24" s="241">
        <v>-0.13887241601057218</v>
      </c>
      <c r="F24" s="241">
        <v>-0.24752883546785678</v>
      </c>
      <c r="G24" s="510">
        <v>9.3431685850055304E-2</v>
      </c>
    </row>
    <row r="25" spans="1:7">
      <c r="A25" s="385"/>
      <c r="B25" s="389" t="s">
        <v>357</v>
      </c>
      <c r="C25" s="240"/>
      <c r="D25" s="240"/>
      <c r="E25" s="240"/>
      <c r="F25" s="240"/>
      <c r="G25" s="507"/>
    </row>
    <row r="26" spans="1:7">
      <c r="A26" s="390">
        <v>14</v>
      </c>
      <c r="B26" s="388" t="s">
        <v>130</v>
      </c>
      <c r="C26" s="241">
        <v>6.1930775183095567E-2</v>
      </c>
      <c r="D26" s="241">
        <v>6.40623380038466E-2</v>
      </c>
      <c r="E26" s="241">
        <v>5.2811798094640372E-2</v>
      </c>
      <c r="F26" s="242">
        <v>5.1473867342370881E-2</v>
      </c>
      <c r="G26" s="509">
        <v>5.0397260890153749E-2</v>
      </c>
    </row>
    <row r="27" spans="1:7" ht="15" customHeight="1">
      <c r="A27" s="390">
        <v>15</v>
      </c>
      <c r="B27" s="388" t="s">
        <v>129</v>
      </c>
      <c r="C27" s="241">
        <v>7.0302074575465667E-2</v>
      </c>
      <c r="D27" s="241">
        <v>8.1889489159289369E-2</v>
      </c>
      <c r="E27" s="241">
        <v>8.6481332479196246E-2</v>
      </c>
      <c r="F27" s="242">
        <v>8.4907537548772588E-2</v>
      </c>
      <c r="G27" s="509">
        <v>6.6294540295860585E-2</v>
      </c>
    </row>
    <row r="28" spans="1:7">
      <c r="A28" s="390">
        <v>16</v>
      </c>
      <c r="B28" s="388" t="s">
        <v>128</v>
      </c>
      <c r="C28" s="241">
        <v>0.23232794671200463</v>
      </c>
      <c r="D28" s="241">
        <v>0.23367396594510798</v>
      </c>
      <c r="E28" s="241">
        <v>0.23325615884506706</v>
      </c>
      <c r="F28" s="242">
        <v>0.2555311805922772</v>
      </c>
      <c r="G28" s="509">
        <v>0.24591212969298773</v>
      </c>
    </row>
    <row r="29" spans="1:7" ht="15" customHeight="1">
      <c r="A29" s="390">
        <v>17</v>
      </c>
      <c r="B29" s="388" t="s">
        <v>127</v>
      </c>
      <c r="C29" s="241">
        <v>0.33752666046026569</v>
      </c>
      <c r="D29" s="241">
        <v>0.34659801012596159</v>
      </c>
      <c r="E29" s="241">
        <v>0.30748246603684493</v>
      </c>
      <c r="F29" s="242">
        <v>0.33714293277356838</v>
      </c>
      <c r="G29" s="509">
        <v>0.31228147305693621</v>
      </c>
    </row>
    <row r="30" spans="1:7">
      <c r="A30" s="390">
        <v>18</v>
      </c>
      <c r="B30" s="388" t="s">
        <v>126</v>
      </c>
      <c r="C30" s="241">
        <v>0.34826844308381005</v>
      </c>
      <c r="D30" s="241">
        <v>0.21496045173859096</v>
      </c>
      <c r="E30" s="241">
        <v>7.8678361263193344E-2</v>
      </c>
      <c r="F30" s="242">
        <v>5.8547482381141873E-2</v>
      </c>
      <c r="G30" s="509">
        <v>0.19126248245221786</v>
      </c>
    </row>
    <row r="31" spans="1:7" ht="15" customHeight="1">
      <c r="A31" s="385"/>
      <c r="B31" s="389" t="s">
        <v>358</v>
      </c>
      <c r="C31" s="240"/>
      <c r="D31" s="240"/>
      <c r="E31" s="240"/>
      <c r="F31" s="240"/>
      <c r="G31" s="507"/>
    </row>
    <row r="32" spans="1:7" ht="15" customHeight="1">
      <c r="A32" s="390">
        <v>19</v>
      </c>
      <c r="B32" s="388" t="s">
        <v>125</v>
      </c>
      <c r="C32" s="241">
        <v>0.339554816322021</v>
      </c>
      <c r="D32" s="241">
        <v>0.37358372416550889</v>
      </c>
      <c r="E32" s="241">
        <v>0.37062925044387451</v>
      </c>
      <c r="F32" s="242">
        <v>0.35779789869829071</v>
      </c>
      <c r="G32" s="509">
        <v>0.26474337933046282</v>
      </c>
    </row>
    <row r="33" spans="1:7" ht="15" customHeight="1">
      <c r="A33" s="390">
        <v>20</v>
      </c>
      <c r="B33" s="388" t="s">
        <v>124</v>
      </c>
      <c r="C33" s="241">
        <v>0.40767564769069259</v>
      </c>
      <c r="D33" s="241">
        <v>0.40471307579472632</v>
      </c>
      <c r="E33" s="241">
        <v>0.36098154334209037</v>
      </c>
      <c r="F33" s="242">
        <v>0.36961687869237358</v>
      </c>
      <c r="G33" s="509">
        <v>0.34307167058012794</v>
      </c>
    </row>
    <row r="34" spans="1:7" ht="15" customHeight="1">
      <c r="A34" s="390">
        <v>21</v>
      </c>
      <c r="B34" s="388" t="s">
        <v>123</v>
      </c>
      <c r="C34" s="241">
        <v>0.44293039539077217</v>
      </c>
      <c r="D34" s="241">
        <v>0.43921793656434854</v>
      </c>
      <c r="E34" s="241">
        <v>0.45734544452477249</v>
      </c>
      <c r="F34" s="242">
        <v>0.45110218771245092</v>
      </c>
      <c r="G34" s="509">
        <v>0.41356472195553978</v>
      </c>
    </row>
    <row r="35" spans="1:7" ht="15" customHeight="1">
      <c r="A35" s="377"/>
      <c r="B35" s="389" t="s">
        <v>400</v>
      </c>
      <c r="C35" s="240"/>
      <c r="D35" s="240"/>
      <c r="E35" s="240"/>
      <c r="F35" s="240"/>
      <c r="G35" s="507"/>
    </row>
    <row r="36" spans="1:7">
      <c r="A36" s="390">
        <v>22</v>
      </c>
      <c r="B36" s="388" t="s">
        <v>384</v>
      </c>
      <c r="C36" s="243">
        <v>1034394124.4650158</v>
      </c>
      <c r="D36" s="243">
        <v>1000524134.3159332</v>
      </c>
      <c r="E36" s="243">
        <v>817895758.80064678</v>
      </c>
      <c r="F36" s="243">
        <v>744812842.13518405</v>
      </c>
      <c r="G36" s="511">
        <v>724438719.55591893</v>
      </c>
    </row>
    <row r="37" spans="1:7" ht="15" customHeight="1">
      <c r="A37" s="390">
        <v>23</v>
      </c>
      <c r="B37" s="388" t="s">
        <v>396</v>
      </c>
      <c r="C37" s="243">
        <v>638901245.25180185</v>
      </c>
      <c r="D37" s="243">
        <v>554996447.65930593</v>
      </c>
      <c r="E37" s="243">
        <v>496101116.84214252</v>
      </c>
      <c r="F37" s="243">
        <v>432401154.23291969</v>
      </c>
      <c r="G37" s="511">
        <v>442132789.04591876</v>
      </c>
    </row>
    <row r="38" spans="1:7" ht="15.75" thickBot="1">
      <c r="A38" s="391">
        <v>24</v>
      </c>
      <c r="B38" s="392" t="s">
        <v>385</v>
      </c>
      <c r="C38" s="244">
        <v>1.6190203605838074</v>
      </c>
      <c r="D38" s="244">
        <v>1.8027577267127339</v>
      </c>
      <c r="E38" s="244">
        <v>1.6486472838578552</v>
      </c>
      <c r="F38" s="244">
        <v>1.7225042876133927</v>
      </c>
      <c r="G38" s="512">
        <v>1.6385093743424683</v>
      </c>
    </row>
    <row r="39" spans="1:7">
      <c r="A39" s="393"/>
    </row>
    <row r="40" spans="1:7">
      <c r="B40" s="293"/>
    </row>
    <row r="41" spans="1:7" ht="71.25" customHeight="1">
      <c r="B41" s="293" t="s">
        <v>399</v>
      </c>
    </row>
    <row r="43" spans="1:7">
      <c r="B43" s="293"/>
    </row>
  </sheetData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5"/>
  <cols>
    <col min="1" max="1" width="9.7109375" style="260" bestFit="1" customWidth="1"/>
    <col min="2" max="2" width="43.7109375" style="260" customWidth="1"/>
    <col min="3" max="7" width="14.7109375" style="260" customWidth="1"/>
    <col min="8" max="8" width="15.42578125" style="260" customWidth="1"/>
    <col min="9" max="16384" width="9.140625" style="308"/>
  </cols>
  <sheetData>
    <row r="1" spans="1:8">
      <c r="A1" s="307" t="s">
        <v>30</v>
      </c>
      <c r="B1" s="260" t="str">
        <f>'Info '!C2</f>
        <v>JSC "Liberty Bank"</v>
      </c>
    </row>
    <row r="2" spans="1:8">
      <c r="A2" s="307" t="s">
        <v>31</v>
      </c>
      <c r="B2" s="362">
        <f>'1. key ratios '!B2</f>
        <v>44196</v>
      </c>
    </row>
    <row r="3" spans="1:8">
      <c r="A3" s="307"/>
    </row>
    <row r="4" spans="1:8" ht="15.75" thickBot="1">
      <c r="A4" s="336" t="s">
        <v>32</v>
      </c>
      <c r="B4" s="363" t="s">
        <v>33</v>
      </c>
      <c r="C4" s="336"/>
      <c r="D4" s="337"/>
      <c r="E4" s="337"/>
      <c r="F4" s="338"/>
      <c r="G4" s="338"/>
      <c r="H4" s="364" t="s">
        <v>73</v>
      </c>
    </row>
    <row r="5" spans="1:8">
      <c r="A5" s="365"/>
      <c r="B5" s="366"/>
      <c r="C5" s="549" t="s">
        <v>68</v>
      </c>
      <c r="D5" s="550"/>
      <c r="E5" s="551"/>
      <c r="F5" s="549" t="s">
        <v>72</v>
      </c>
      <c r="G5" s="550"/>
      <c r="H5" s="552"/>
    </row>
    <row r="6" spans="1:8">
      <c r="A6" s="367" t="s">
        <v>6</v>
      </c>
      <c r="B6" s="368" t="s">
        <v>34</v>
      </c>
      <c r="C6" s="313" t="s">
        <v>69</v>
      </c>
      <c r="D6" s="313" t="s">
        <v>70</v>
      </c>
      <c r="E6" s="313" t="s">
        <v>71</v>
      </c>
      <c r="F6" s="313" t="s">
        <v>69</v>
      </c>
      <c r="G6" s="313" t="s">
        <v>70</v>
      </c>
      <c r="H6" s="314" t="s">
        <v>71</v>
      </c>
    </row>
    <row r="7" spans="1:8">
      <c r="A7" s="367">
        <v>1</v>
      </c>
      <c r="B7" s="369" t="s">
        <v>35</v>
      </c>
      <c r="C7" s="302">
        <v>185279283.06999999</v>
      </c>
      <c r="D7" s="302">
        <v>64836028.149999991</v>
      </c>
      <c r="E7" s="303">
        <f>C7+D7</f>
        <v>250115311.21999997</v>
      </c>
      <c r="F7" s="406">
        <v>149070012</v>
      </c>
      <c r="G7" s="302">
        <v>66760742</v>
      </c>
      <c r="H7" s="407">
        <f>F7+G7</f>
        <v>215830754</v>
      </c>
    </row>
    <row r="8" spans="1:8">
      <c r="A8" s="367">
        <v>2</v>
      </c>
      <c r="B8" s="369" t="s">
        <v>36</v>
      </c>
      <c r="C8" s="302">
        <v>14513929.98</v>
      </c>
      <c r="D8" s="302">
        <v>195163700.03</v>
      </c>
      <c r="E8" s="303">
        <f t="shared" ref="E8:E20" si="0">C8+D8</f>
        <v>209677630.00999999</v>
      </c>
      <c r="F8" s="406">
        <v>27820890</v>
      </c>
      <c r="G8" s="302">
        <v>113971490</v>
      </c>
      <c r="H8" s="407">
        <f t="shared" ref="H8:H40" si="1">F8+G8</f>
        <v>141792380</v>
      </c>
    </row>
    <row r="9" spans="1:8">
      <c r="A9" s="367">
        <v>3</v>
      </c>
      <c r="B9" s="369" t="s">
        <v>37</v>
      </c>
      <c r="C9" s="302">
        <v>568899.56999999995</v>
      </c>
      <c r="D9" s="302">
        <v>369914991.10000002</v>
      </c>
      <c r="E9" s="303">
        <f t="shared" si="0"/>
        <v>370483890.67000002</v>
      </c>
      <c r="F9" s="406">
        <v>560383</v>
      </c>
      <c r="G9" s="302">
        <v>175342532</v>
      </c>
      <c r="H9" s="407">
        <f t="shared" si="1"/>
        <v>175902915</v>
      </c>
    </row>
    <row r="10" spans="1:8">
      <c r="A10" s="367">
        <v>4</v>
      </c>
      <c r="B10" s="369" t="s">
        <v>38</v>
      </c>
      <c r="C10" s="302">
        <v>0</v>
      </c>
      <c r="D10" s="302">
        <v>0</v>
      </c>
      <c r="E10" s="303">
        <f t="shared" si="0"/>
        <v>0</v>
      </c>
      <c r="F10" s="406">
        <v>0</v>
      </c>
      <c r="G10" s="302">
        <v>0</v>
      </c>
      <c r="H10" s="407">
        <f t="shared" si="1"/>
        <v>0</v>
      </c>
    </row>
    <row r="11" spans="1:8">
      <c r="A11" s="367">
        <v>5</v>
      </c>
      <c r="B11" s="369" t="s">
        <v>39</v>
      </c>
      <c r="C11" s="302">
        <v>265217811.13999999</v>
      </c>
      <c r="D11" s="302">
        <v>0</v>
      </c>
      <c r="E11" s="303">
        <f t="shared" si="0"/>
        <v>265217811.13999999</v>
      </c>
      <c r="F11" s="406">
        <v>142840525</v>
      </c>
      <c r="G11" s="302">
        <v>0</v>
      </c>
      <c r="H11" s="407">
        <f t="shared" si="1"/>
        <v>142840525</v>
      </c>
    </row>
    <row r="12" spans="1:8">
      <c r="A12" s="367">
        <v>6.1</v>
      </c>
      <c r="B12" s="370" t="s">
        <v>40</v>
      </c>
      <c r="C12" s="302">
        <v>1284300099.559989</v>
      </c>
      <c r="D12" s="302">
        <v>388680040.93000025</v>
      </c>
      <c r="E12" s="303">
        <f t="shared" si="0"/>
        <v>1672980140.4899893</v>
      </c>
      <c r="F12" s="406">
        <v>935699443.00001788</v>
      </c>
      <c r="G12" s="302">
        <v>305136644.99999988</v>
      </c>
      <c r="H12" s="407">
        <f t="shared" si="1"/>
        <v>1240836088.0000176</v>
      </c>
    </row>
    <row r="13" spans="1:8">
      <c r="A13" s="367">
        <v>6.2</v>
      </c>
      <c r="B13" s="370" t="s">
        <v>41</v>
      </c>
      <c r="C13" s="302">
        <v>-89268388.301836237</v>
      </c>
      <c r="D13" s="302">
        <v>-28345586.298164006</v>
      </c>
      <c r="E13" s="303">
        <f t="shared" si="0"/>
        <v>-117613974.60000025</v>
      </c>
      <c r="F13" s="406">
        <v>-72470182.646397278</v>
      </c>
      <c r="G13" s="302">
        <v>-9790475.3900779001</v>
      </c>
      <c r="H13" s="407">
        <f t="shared" si="1"/>
        <v>-82260658.036475182</v>
      </c>
    </row>
    <row r="14" spans="1:8">
      <c r="A14" s="367">
        <v>6</v>
      </c>
      <c r="B14" s="369" t="s">
        <v>42</v>
      </c>
      <c r="C14" s="303">
        <f>C12+C13</f>
        <v>1195031711.2581527</v>
      </c>
      <c r="D14" s="303">
        <f>D12+D13</f>
        <v>360334454.63183624</v>
      </c>
      <c r="E14" s="303">
        <f t="shared" si="0"/>
        <v>1555366165.8899889</v>
      </c>
      <c r="F14" s="303">
        <f>F12+F13</f>
        <v>863229260.35362065</v>
      </c>
      <c r="G14" s="303">
        <f>G12+G13</f>
        <v>295346169.60992199</v>
      </c>
      <c r="H14" s="407">
        <f>F14+G14</f>
        <v>1158575429.9635427</v>
      </c>
    </row>
    <row r="15" spans="1:8">
      <c r="A15" s="367">
        <v>7</v>
      </c>
      <c r="B15" s="369" t="s">
        <v>43</v>
      </c>
      <c r="C15" s="302">
        <v>32476625.960000005</v>
      </c>
      <c r="D15" s="302">
        <v>3350956.0500000003</v>
      </c>
      <c r="E15" s="303">
        <f t="shared" si="0"/>
        <v>35827582.010000005</v>
      </c>
      <c r="F15" s="406">
        <v>14401454</v>
      </c>
      <c r="G15" s="302">
        <v>1513862</v>
      </c>
      <c r="H15" s="407">
        <f t="shared" si="1"/>
        <v>15915316</v>
      </c>
    </row>
    <row r="16" spans="1:8">
      <c r="A16" s="367">
        <v>8</v>
      </c>
      <c r="B16" s="369" t="s">
        <v>204</v>
      </c>
      <c r="C16" s="302">
        <v>103192</v>
      </c>
      <c r="D16" s="302">
        <v>0</v>
      </c>
      <c r="E16" s="303">
        <f t="shared" si="0"/>
        <v>103192</v>
      </c>
      <c r="F16" s="406">
        <v>47775</v>
      </c>
      <c r="G16" s="302">
        <v>0</v>
      </c>
      <c r="H16" s="407">
        <f t="shared" si="1"/>
        <v>47775</v>
      </c>
    </row>
    <row r="17" spans="1:8">
      <c r="A17" s="367">
        <v>9</v>
      </c>
      <c r="B17" s="369" t="s">
        <v>44</v>
      </c>
      <c r="C17" s="302">
        <v>106733.3</v>
      </c>
      <c r="D17" s="302">
        <v>0</v>
      </c>
      <c r="E17" s="303">
        <f t="shared" si="0"/>
        <v>106733.3</v>
      </c>
      <c r="F17" s="406">
        <v>106733</v>
      </c>
      <c r="G17" s="302">
        <v>0</v>
      </c>
      <c r="H17" s="407">
        <f t="shared" si="1"/>
        <v>106733</v>
      </c>
    </row>
    <row r="18" spans="1:8">
      <c r="A18" s="367">
        <v>10</v>
      </c>
      <c r="B18" s="369" t="s">
        <v>45</v>
      </c>
      <c r="C18" s="302">
        <v>238389424.87</v>
      </c>
      <c r="D18" s="302">
        <v>0</v>
      </c>
      <c r="E18" s="303">
        <f t="shared" si="0"/>
        <v>238389424.87</v>
      </c>
      <c r="F18" s="406">
        <v>207676100</v>
      </c>
      <c r="G18" s="302">
        <v>0</v>
      </c>
      <c r="H18" s="407">
        <f t="shared" si="1"/>
        <v>207676100</v>
      </c>
    </row>
    <row r="19" spans="1:8">
      <c r="A19" s="367">
        <v>11</v>
      </c>
      <c r="B19" s="369" t="s">
        <v>46</v>
      </c>
      <c r="C19" s="302">
        <v>43785603.259999998</v>
      </c>
      <c r="D19" s="302">
        <v>12893017.9</v>
      </c>
      <c r="E19" s="303">
        <f t="shared" si="0"/>
        <v>56678621.159999996</v>
      </c>
      <c r="F19" s="406">
        <v>68847921</v>
      </c>
      <c r="G19" s="302">
        <v>16656863</v>
      </c>
      <c r="H19" s="407">
        <f t="shared" si="1"/>
        <v>85504784</v>
      </c>
    </row>
    <row r="20" spans="1:8">
      <c r="A20" s="367">
        <v>12</v>
      </c>
      <c r="B20" s="371" t="s">
        <v>47</v>
      </c>
      <c r="C20" s="301">
        <f>SUM(C7:C11)+SUM(C14:C19)</f>
        <v>1975473214.4081526</v>
      </c>
      <c r="D20" s="301">
        <f>SUM(D7:D11)+SUM(D14:D19)</f>
        <v>1006493147.8618362</v>
      </c>
      <c r="E20" s="301">
        <f t="shared" si="0"/>
        <v>2981966362.269989</v>
      </c>
      <c r="F20" s="301">
        <f>SUM(F7:F11)+SUM(F14:F19)</f>
        <v>1474601053.3536205</v>
      </c>
      <c r="G20" s="301">
        <f>SUM(G7:G11)+SUM(G14:G19)</f>
        <v>669591658.60992193</v>
      </c>
      <c r="H20" s="408">
        <f t="shared" si="1"/>
        <v>2144192711.9635425</v>
      </c>
    </row>
    <row r="21" spans="1:8">
      <c r="A21" s="367"/>
      <c r="B21" s="368" t="s">
        <v>48</v>
      </c>
      <c r="C21" s="409"/>
      <c r="D21" s="409"/>
      <c r="E21" s="409"/>
      <c r="F21" s="410"/>
      <c r="G21" s="409"/>
      <c r="H21" s="411"/>
    </row>
    <row r="22" spans="1:8">
      <c r="A22" s="367">
        <v>13</v>
      </c>
      <c r="B22" s="369" t="s">
        <v>49</v>
      </c>
      <c r="C22" s="302">
        <v>10639508.039999999</v>
      </c>
      <c r="D22" s="302">
        <v>6363823.0200000005</v>
      </c>
      <c r="E22" s="303">
        <f>C22+D22</f>
        <v>17003331.059999999</v>
      </c>
      <c r="F22" s="406">
        <v>27937649</v>
      </c>
      <c r="G22" s="302">
        <v>8112433</v>
      </c>
      <c r="H22" s="407">
        <f t="shared" si="1"/>
        <v>36050082</v>
      </c>
    </row>
    <row r="23" spans="1:8">
      <c r="A23" s="367">
        <v>14</v>
      </c>
      <c r="B23" s="369" t="s">
        <v>50</v>
      </c>
      <c r="C23" s="302">
        <v>540654502.65000546</v>
      </c>
      <c r="D23" s="302">
        <v>483785825.64321828</v>
      </c>
      <c r="E23" s="303">
        <f t="shared" ref="E23:E40" si="2">C23+D23</f>
        <v>1024440328.2932237</v>
      </c>
      <c r="F23" s="406">
        <v>443261567.26500452</v>
      </c>
      <c r="G23" s="302">
        <v>153929603.57515863</v>
      </c>
      <c r="H23" s="407">
        <f t="shared" si="1"/>
        <v>597191170.84016311</v>
      </c>
    </row>
    <row r="24" spans="1:8">
      <c r="A24" s="367">
        <v>15</v>
      </c>
      <c r="B24" s="369" t="s">
        <v>51</v>
      </c>
      <c r="C24" s="302">
        <v>161412840.87000012</v>
      </c>
      <c r="D24" s="302">
        <v>134950370.7190049</v>
      </c>
      <c r="E24" s="303">
        <f t="shared" si="2"/>
        <v>296363211.58900499</v>
      </c>
      <c r="F24" s="406">
        <v>186107248.20000011</v>
      </c>
      <c r="G24" s="302">
        <v>103464043.70213409</v>
      </c>
      <c r="H24" s="407">
        <f t="shared" si="1"/>
        <v>289571291.90213418</v>
      </c>
    </row>
    <row r="25" spans="1:8">
      <c r="A25" s="367">
        <v>16</v>
      </c>
      <c r="B25" s="369" t="s">
        <v>52</v>
      </c>
      <c r="C25" s="302">
        <v>604545673.95999885</v>
      </c>
      <c r="D25" s="302">
        <v>237169917.68777782</v>
      </c>
      <c r="E25" s="303">
        <f t="shared" si="2"/>
        <v>841715591.6477766</v>
      </c>
      <c r="F25" s="406">
        <v>442356594.97000009</v>
      </c>
      <c r="G25" s="302">
        <v>228690224.63770837</v>
      </c>
      <c r="H25" s="407">
        <f t="shared" si="1"/>
        <v>671046819.60770845</v>
      </c>
    </row>
    <row r="26" spans="1:8">
      <c r="A26" s="367">
        <v>17</v>
      </c>
      <c r="B26" s="369" t="s">
        <v>53</v>
      </c>
      <c r="C26" s="409">
        <v>0</v>
      </c>
      <c r="D26" s="409">
        <v>0</v>
      </c>
      <c r="E26" s="303">
        <f t="shared" si="2"/>
        <v>0</v>
      </c>
      <c r="F26" s="410">
        <v>0</v>
      </c>
      <c r="G26" s="409">
        <v>0</v>
      </c>
      <c r="H26" s="407">
        <f t="shared" si="1"/>
        <v>0</v>
      </c>
    </row>
    <row r="27" spans="1:8">
      <c r="A27" s="367">
        <v>18</v>
      </c>
      <c r="B27" s="369" t="s">
        <v>54</v>
      </c>
      <c r="C27" s="302">
        <v>221500000</v>
      </c>
      <c r="D27" s="302">
        <v>83613360.038221359</v>
      </c>
      <c r="E27" s="303">
        <f t="shared" si="2"/>
        <v>305113360.03822136</v>
      </c>
      <c r="F27" s="406">
        <v>60000000</v>
      </c>
      <c r="G27" s="302">
        <v>0</v>
      </c>
      <c r="H27" s="407">
        <f t="shared" si="1"/>
        <v>60000000</v>
      </c>
    </row>
    <row r="28" spans="1:8">
      <c r="A28" s="367">
        <v>19</v>
      </c>
      <c r="B28" s="369" t="s">
        <v>55</v>
      </c>
      <c r="C28" s="302">
        <v>10001232.09</v>
      </c>
      <c r="D28" s="302">
        <v>2371501.94</v>
      </c>
      <c r="E28" s="303">
        <f t="shared" si="2"/>
        <v>12372734.029999999</v>
      </c>
      <c r="F28" s="406">
        <v>5399496</v>
      </c>
      <c r="G28" s="302">
        <v>1707628</v>
      </c>
      <c r="H28" s="407">
        <f t="shared" si="1"/>
        <v>7107124</v>
      </c>
    </row>
    <row r="29" spans="1:8">
      <c r="A29" s="367">
        <v>20</v>
      </c>
      <c r="B29" s="369" t="s">
        <v>56</v>
      </c>
      <c r="C29" s="302">
        <v>42013814.598200001</v>
      </c>
      <c r="D29" s="302">
        <v>44348016.876399994</v>
      </c>
      <c r="E29" s="303">
        <f t="shared" si="2"/>
        <v>86361831.474599987</v>
      </c>
      <c r="F29" s="406">
        <v>37660172</v>
      </c>
      <c r="G29" s="302">
        <v>42359667</v>
      </c>
      <c r="H29" s="407">
        <f t="shared" si="1"/>
        <v>80019839</v>
      </c>
    </row>
    <row r="30" spans="1:8">
      <c r="A30" s="367">
        <v>21</v>
      </c>
      <c r="B30" s="369" t="s">
        <v>57</v>
      </c>
      <c r="C30" s="302">
        <v>6437000</v>
      </c>
      <c r="D30" s="302">
        <v>106695914.46000001</v>
      </c>
      <c r="E30" s="303">
        <f t="shared" si="2"/>
        <v>113132914.46000001</v>
      </c>
      <c r="F30" s="406">
        <v>6437000</v>
      </c>
      <c r="G30" s="302">
        <v>93203227</v>
      </c>
      <c r="H30" s="407">
        <f t="shared" si="1"/>
        <v>99640227</v>
      </c>
    </row>
    <row r="31" spans="1:8">
      <c r="A31" s="367">
        <v>22</v>
      </c>
      <c r="B31" s="371" t="s">
        <v>58</v>
      </c>
      <c r="C31" s="301">
        <f>SUM(C22:C30)</f>
        <v>1597204572.2082043</v>
      </c>
      <c r="D31" s="301">
        <f>SUM(D22:D30)</f>
        <v>1099298730.3846223</v>
      </c>
      <c r="E31" s="301">
        <f>C31+D31</f>
        <v>2696503302.5928268</v>
      </c>
      <c r="F31" s="301">
        <f>SUM(F22:F30)</f>
        <v>1209159727.4350047</v>
      </c>
      <c r="G31" s="301">
        <f>SUM(G22:G30)</f>
        <v>631466826.91500115</v>
      </c>
      <c r="H31" s="408">
        <f t="shared" si="1"/>
        <v>1840626554.3500059</v>
      </c>
    </row>
    <row r="32" spans="1:8">
      <c r="A32" s="367"/>
      <c r="B32" s="368" t="s">
        <v>59</v>
      </c>
      <c r="C32" s="409"/>
      <c r="D32" s="409"/>
      <c r="E32" s="302"/>
      <c r="F32" s="410"/>
      <c r="G32" s="409"/>
      <c r="H32" s="411"/>
    </row>
    <row r="33" spans="1:8">
      <c r="A33" s="367">
        <v>23</v>
      </c>
      <c r="B33" s="369" t="s">
        <v>60</v>
      </c>
      <c r="C33" s="302">
        <v>54628742.530000001</v>
      </c>
      <c r="D33" s="409">
        <v>0</v>
      </c>
      <c r="E33" s="303">
        <f>C33+D33</f>
        <v>54628742.530000001</v>
      </c>
      <c r="F33" s="406">
        <v>54628743</v>
      </c>
      <c r="G33" s="409">
        <v>0</v>
      </c>
      <c r="H33" s="407">
        <f t="shared" si="1"/>
        <v>54628743</v>
      </c>
    </row>
    <row r="34" spans="1:8">
      <c r="A34" s="367">
        <v>24</v>
      </c>
      <c r="B34" s="369" t="s">
        <v>61</v>
      </c>
      <c r="C34" s="302">
        <v>61390.64</v>
      </c>
      <c r="D34" s="409">
        <v>0</v>
      </c>
      <c r="E34" s="303">
        <f t="shared" si="2"/>
        <v>61390.64</v>
      </c>
      <c r="F34" s="406">
        <v>61391</v>
      </c>
      <c r="G34" s="409">
        <v>0</v>
      </c>
      <c r="H34" s="407">
        <f t="shared" si="1"/>
        <v>61391</v>
      </c>
    </row>
    <row r="35" spans="1:8">
      <c r="A35" s="367">
        <v>25</v>
      </c>
      <c r="B35" s="372" t="s">
        <v>62</v>
      </c>
      <c r="C35" s="302">
        <v>-10154020.07</v>
      </c>
      <c r="D35" s="409">
        <v>0</v>
      </c>
      <c r="E35" s="303">
        <f t="shared" si="2"/>
        <v>-10154020.07</v>
      </c>
      <c r="F35" s="406">
        <v>-10154020</v>
      </c>
      <c r="G35" s="409">
        <v>0</v>
      </c>
      <c r="H35" s="407">
        <f t="shared" si="1"/>
        <v>-10154020</v>
      </c>
    </row>
    <row r="36" spans="1:8">
      <c r="A36" s="367">
        <v>26</v>
      </c>
      <c r="B36" s="369" t="s">
        <v>63</v>
      </c>
      <c r="C36" s="302">
        <v>39651986.239999995</v>
      </c>
      <c r="D36" s="409">
        <v>0</v>
      </c>
      <c r="E36" s="303">
        <f t="shared" si="2"/>
        <v>39651986.239999995</v>
      </c>
      <c r="F36" s="406">
        <v>39651986</v>
      </c>
      <c r="G36" s="409">
        <v>0</v>
      </c>
      <c r="H36" s="407">
        <f t="shared" si="1"/>
        <v>39651986</v>
      </c>
    </row>
    <row r="37" spans="1:8">
      <c r="A37" s="367">
        <v>27</v>
      </c>
      <c r="B37" s="369" t="s">
        <v>64</v>
      </c>
      <c r="C37" s="302">
        <v>1694027.75</v>
      </c>
      <c r="D37" s="409">
        <v>0</v>
      </c>
      <c r="E37" s="303">
        <f t="shared" si="2"/>
        <v>1694027.75</v>
      </c>
      <c r="F37" s="406">
        <v>1694028</v>
      </c>
      <c r="G37" s="409">
        <v>0</v>
      </c>
      <c r="H37" s="407">
        <f t="shared" si="1"/>
        <v>1694028</v>
      </c>
    </row>
    <row r="38" spans="1:8">
      <c r="A38" s="367">
        <v>28</v>
      </c>
      <c r="B38" s="369" t="s">
        <v>65</v>
      </c>
      <c r="C38" s="302">
        <v>170506983.91999996</v>
      </c>
      <c r="D38" s="409">
        <v>0</v>
      </c>
      <c r="E38" s="303">
        <f t="shared" si="2"/>
        <v>170506983.91999996</v>
      </c>
      <c r="F38" s="406">
        <v>189508427.99999997</v>
      </c>
      <c r="G38" s="409">
        <v>0</v>
      </c>
      <c r="H38" s="407">
        <f t="shared" si="1"/>
        <v>189508427.99999997</v>
      </c>
    </row>
    <row r="39" spans="1:8">
      <c r="A39" s="367">
        <v>29</v>
      </c>
      <c r="B39" s="369" t="s">
        <v>66</v>
      </c>
      <c r="C39" s="302">
        <v>29073948.760000002</v>
      </c>
      <c r="D39" s="409">
        <v>0</v>
      </c>
      <c r="E39" s="303">
        <f t="shared" si="2"/>
        <v>29073948.760000002</v>
      </c>
      <c r="F39" s="406">
        <v>28175602</v>
      </c>
      <c r="G39" s="409">
        <v>0</v>
      </c>
      <c r="H39" s="407">
        <f t="shared" si="1"/>
        <v>28175602</v>
      </c>
    </row>
    <row r="40" spans="1:8">
      <c r="A40" s="367">
        <v>30</v>
      </c>
      <c r="B40" s="373" t="s">
        <v>272</v>
      </c>
      <c r="C40" s="412">
        <v>285463059.76999998</v>
      </c>
      <c r="D40" s="413">
        <v>0</v>
      </c>
      <c r="E40" s="301">
        <f t="shared" si="2"/>
        <v>285463059.76999998</v>
      </c>
      <c r="F40" s="414">
        <v>303566158</v>
      </c>
      <c r="G40" s="413">
        <v>0</v>
      </c>
      <c r="H40" s="408">
        <f t="shared" si="1"/>
        <v>303566158</v>
      </c>
    </row>
    <row r="41" spans="1:8" ht="15.75" thickBot="1">
      <c r="A41" s="374">
        <v>31</v>
      </c>
      <c r="B41" s="375" t="s">
        <v>67</v>
      </c>
      <c r="C41" s="304">
        <f>C31+C40</f>
        <v>1882667631.9782043</v>
      </c>
      <c r="D41" s="304">
        <f>D31+D40</f>
        <v>1099298730.3846223</v>
      </c>
      <c r="E41" s="304">
        <f>C41+D41</f>
        <v>2981966362.3628263</v>
      </c>
      <c r="F41" s="304">
        <f>F31+F40</f>
        <v>1512725885.4350047</v>
      </c>
      <c r="G41" s="304">
        <f>G31+G40</f>
        <v>631466826.91500115</v>
      </c>
      <c r="H41" s="415">
        <f>F41+G41</f>
        <v>2144192712.3500059</v>
      </c>
    </row>
    <row r="43" spans="1:8">
      <c r="B43" s="37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pane xSplit="1" ySplit="6" topLeftCell="B16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2.75"/>
  <cols>
    <col min="1" max="1" width="9.5703125" style="260" bestFit="1" customWidth="1"/>
    <col min="2" max="2" width="52.140625" style="260" customWidth="1"/>
    <col min="3" max="3" width="14" style="260" customWidth="1"/>
    <col min="4" max="8" width="13.140625" style="260" customWidth="1"/>
    <col min="9" max="9" width="8.85546875" style="260" customWidth="1"/>
    <col min="10" max="16384" width="9.140625" style="260"/>
  </cols>
  <sheetData>
    <row r="1" spans="1:8">
      <c r="A1" s="307" t="s">
        <v>30</v>
      </c>
      <c r="B1" s="333" t="str">
        <f>'Info '!C2</f>
        <v>JSC "Liberty Bank"</v>
      </c>
      <c r="C1" s="333"/>
    </row>
    <row r="2" spans="1:8">
      <c r="A2" s="307" t="s">
        <v>31</v>
      </c>
      <c r="B2" s="343">
        <f>'1. key ratios '!B2</f>
        <v>44196</v>
      </c>
      <c r="C2" s="334"/>
      <c r="D2" s="335"/>
      <c r="E2" s="335"/>
      <c r="F2" s="335"/>
      <c r="G2" s="335"/>
      <c r="H2" s="335"/>
    </row>
    <row r="3" spans="1:8">
      <c r="A3" s="307"/>
      <c r="B3" s="333"/>
      <c r="C3" s="334"/>
      <c r="D3" s="335"/>
      <c r="E3" s="335"/>
      <c r="F3" s="335"/>
      <c r="G3" s="335"/>
      <c r="H3" s="335"/>
    </row>
    <row r="4" spans="1:8" ht="13.5" thickBot="1">
      <c r="A4" s="344" t="s">
        <v>199</v>
      </c>
      <c r="B4" s="345" t="s">
        <v>22</v>
      </c>
      <c r="C4" s="336"/>
      <c r="D4" s="337"/>
      <c r="E4" s="337"/>
      <c r="F4" s="338"/>
      <c r="G4" s="338"/>
      <c r="H4" s="339" t="s">
        <v>73</v>
      </c>
    </row>
    <row r="5" spans="1:8">
      <c r="A5" s="346" t="s">
        <v>6</v>
      </c>
      <c r="B5" s="347"/>
      <c r="C5" s="549" t="s">
        <v>68</v>
      </c>
      <c r="D5" s="550"/>
      <c r="E5" s="551"/>
      <c r="F5" s="549" t="s">
        <v>72</v>
      </c>
      <c r="G5" s="550"/>
      <c r="H5" s="552"/>
    </row>
    <row r="6" spans="1:8">
      <c r="A6" s="348" t="s">
        <v>6</v>
      </c>
      <c r="B6" s="349"/>
      <c r="C6" s="286" t="s">
        <v>69</v>
      </c>
      <c r="D6" s="286" t="s">
        <v>70</v>
      </c>
      <c r="E6" s="286" t="s">
        <v>71</v>
      </c>
      <c r="F6" s="286" t="s">
        <v>69</v>
      </c>
      <c r="G6" s="286" t="s">
        <v>70</v>
      </c>
      <c r="H6" s="340" t="s">
        <v>71</v>
      </c>
    </row>
    <row r="7" spans="1:8">
      <c r="A7" s="350"/>
      <c r="B7" s="345" t="s">
        <v>198</v>
      </c>
      <c r="C7" s="341"/>
      <c r="D7" s="341"/>
      <c r="E7" s="341"/>
      <c r="F7" s="341"/>
      <c r="G7" s="341"/>
      <c r="H7" s="342"/>
    </row>
    <row r="8" spans="1:8">
      <c r="A8" s="350">
        <v>1</v>
      </c>
      <c r="B8" s="351" t="s">
        <v>197</v>
      </c>
      <c r="C8" s="409">
        <v>5813242.0700000003</v>
      </c>
      <c r="D8" s="409">
        <v>1186655.0900000001</v>
      </c>
      <c r="E8" s="303">
        <f>C8+D8</f>
        <v>6999897.1600000001</v>
      </c>
      <c r="F8" s="409">
        <v>10401169</v>
      </c>
      <c r="G8" s="409">
        <v>2447035</v>
      </c>
      <c r="H8" s="407">
        <f>F8+G8</f>
        <v>12848204</v>
      </c>
    </row>
    <row r="9" spans="1:8">
      <c r="A9" s="350">
        <v>2</v>
      </c>
      <c r="B9" s="351" t="s">
        <v>196</v>
      </c>
      <c r="C9" s="416">
        <f>SUM(C10:C18)</f>
        <v>232995174.03999996</v>
      </c>
      <c r="D9" s="416">
        <f>SUM(D10:D18)</f>
        <v>23022388.77</v>
      </c>
      <c r="E9" s="303">
        <f t="shared" ref="E9:E67" si="0">C9+D9</f>
        <v>256017562.80999997</v>
      </c>
      <c r="F9" s="416">
        <f>SUM(F10:F18)</f>
        <v>209095641.99999997</v>
      </c>
      <c r="G9" s="416">
        <f>SUM(G10:G18)</f>
        <v>21592488</v>
      </c>
      <c r="H9" s="407">
        <f t="shared" ref="H9:H67" si="1">F9+G9</f>
        <v>230688129.99999997</v>
      </c>
    </row>
    <row r="10" spans="1:8">
      <c r="A10" s="350">
        <v>2.1</v>
      </c>
      <c r="B10" s="352" t="s">
        <v>195</v>
      </c>
      <c r="C10" s="409">
        <v>0</v>
      </c>
      <c r="D10" s="409">
        <v>0</v>
      </c>
      <c r="E10" s="303">
        <f t="shared" si="0"/>
        <v>0</v>
      </c>
      <c r="F10" s="409">
        <v>373448</v>
      </c>
      <c r="G10" s="409">
        <v>0</v>
      </c>
      <c r="H10" s="407">
        <f t="shared" si="1"/>
        <v>373448</v>
      </c>
    </row>
    <row r="11" spans="1:8">
      <c r="A11" s="350">
        <v>2.2000000000000002</v>
      </c>
      <c r="B11" s="352" t="s">
        <v>194</v>
      </c>
      <c r="C11" s="409">
        <v>14232794.066094887</v>
      </c>
      <c r="D11" s="409">
        <v>11138821.182258017</v>
      </c>
      <c r="E11" s="303">
        <f t="shared" si="0"/>
        <v>25371615.248352904</v>
      </c>
      <c r="F11" s="409">
        <v>6790415.875303342</v>
      </c>
      <c r="G11" s="409">
        <v>8607357.8701317087</v>
      </c>
      <c r="H11" s="407">
        <f t="shared" si="1"/>
        <v>15397773.745435052</v>
      </c>
    </row>
    <row r="12" spans="1:8">
      <c r="A12" s="350">
        <v>2.2999999999999998</v>
      </c>
      <c r="B12" s="352" t="s">
        <v>193</v>
      </c>
      <c r="C12" s="409">
        <v>1704921.7664757527</v>
      </c>
      <c r="D12" s="409">
        <v>49725.456999999995</v>
      </c>
      <c r="E12" s="303">
        <f t="shared" si="0"/>
        <v>1754647.2234757526</v>
      </c>
      <c r="F12" s="409">
        <v>555147.52515164134</v>
      </c>
      <c r="G12" s="409">
        <v>0</v>
      </c>
      <c r="H12" s="407">
        <f t="shared" si="1"/>
        <v>555147.52515164134</v>
      </c>
    </row>
    <row r="13" spans="1:8">
      <c r="A13" s="350">
        <v>2.4</v>
      </c>
      <c r="B13" s="352" t="s">
        <v>192</v>
      </c>
      <c r="C13" s="409">
        <v>286147.02902794391</v>
      </c>
      <c r="D13" s="409">
        <v>57336.533997637227</v>
      </c>
      <c r="E13" s="303">
        <f t="shared" si="0"/>
        <v>343483.56302558113</v>
      </c>
      <c r="F13" s="409">
        <v>66582.033956870655</v>
      </c>
      <c r="G13" s="409">
        <v>113369.95904087674</v>
      </c>
      <c r="H13" s="407">
        <f t="shared" si="1"/>
        <v>179951.99299774738</v>
      </c>
    </row>
    <row r="14" spans="1:8">
      <c r="A14" s="350">
        <v>2.5</v>
      </c>
      <c r="B14" s="352" t="s">
        <v>191</v>
      </c>
      <c r="C14" s="409">
        <v>5490.4306713863134</v>
      </c>
      <c r="D14" s="409">
        <v>1662261.4356032617</v>
      </c>
      <c r="E14" s="303">
        <f t="shared" si="0"/>
        <v>1667751.8662746481</v>
      </c>
      <c r="F14" s="409">
        <v>21384.496056663975</v>
      </c>
      <c r="G14" s="409">
        <v>2629621.8117636824</v>
      </c>
      <c r="H14" s="407">
        <f t="shared" si="1"/>
        <v>2651006.3078203462</v>
      </c>
    </row>
    <row r="15" spans="1:8">
      <c r="A15" s="350">
        <v>2.6</v>
      </c>
      <c r="B15" s="352" t="s">
        <v>190</v>
      </c>
      <c r="C15" s="409">
        <v>101476.74928063105</v>
      </c>
      <c r="D15" s="409">
        <v>0</v>
      </c>
      <c r="E15" s="303">
        <f t="shared" si="0"/>
        <v>101476.74928063105</v>
      </c>
      <c r="F15" s="409">
        <v>250650.14053407655</v>
      </c>
      <c r="G15" s="409">
        <v>50155.367212904639</v>
      </c>
      <c r="H15" s="407">
        <f t="shared" si="1"/>
        <v>300805.50774698117</v>
      </c>
    </row>
    <row r="16" spans="1:8">
      <c r="A16" s="350">
        <v>2.7</v>
      </c>
      <c r="B16" s="352" t="s">
        <v>189</v>
      </c>
      <c r="C16" s="409">
        <v>24507.483653087867</v>
      </c>
      <c r="D16" s="409">
        <v>39896.039623740886</v>
      </c>
      <c r="E16" s="303">
        <f t="shared" si="0"/>
        <v>64403.523276828753</v>
      </c>
      <c r="F16" s="409">
        <v>6865.7890798681892</v>
      </c>
      <c r="G16" s="409">
        <v>1.2818344884021684E-4</v>
      </c>
      <c r="H16" s="407">
        <f t="shared" si="1"/>
        <v>6865.7892080516376</v>
      </c>
    </row>
    <row r="17" spans="1:8">
      <c r="A17" s="350">
        <v>2.8</v>
      </c>
      <c r="B17" s="352" t="s">
        <v>188</v>
      </c>
      <c r="C17" s="409">
        <v>215333855.22999999</v>
      </c>
      <c r="D17" s="409">
        <v>6844801.7700000005</v>
      </c>
      <c r="E17" s="303">
        <f t="shared" si="0"/>
        <v>222178657</v>
      </c>
      <c r="F17" s="409">
        <v>200101125</v>
      </c>
      <c r="G17" s="409">
        <v>6889967</v>
      </c>
      <c r="H17" s="407">
        <f t="shared" si="1"/>
        <v>206991092</v>
      </c>
    </row>
    <row r="18" spans="1:8">
      <c r="A18" s="350">
        <v>2.9</v>
      </c>
      <c r="B18" s="352" t="s">
        <v>187</v>
      </c>
      <c r="C18" s="409">
        <v>1305981.2847963108</v>
      </c>
      <c r="D18" s="409">
        <v>3229546.3515173425</v>
      </c>
      <c r="E18" s="303">
        <f t="shared" si="0"/>
        <v>4535527.6363136536</v>
      </c>
      <c r="F18" s="409">
        <v>930023.13991753664</v>
      </c>
      <c r="G18" s="409">
        <v>3302015.9917226448</v>
      </c>
      <c r="H18" s="407">
        <f t="shared" si="1"/>
        <v>4232039.1316401809</v>
      </c>
    </row>
    <row r="19" spans="1:8">
      <c r="A19" s="350">
        <v>3</v>
      </c>
      <c r="B19" s="351" t="s">
        <v>186</v>
      </c>
      <c r="C19" s="409">
        <v>6371008.0800000001</v>
      </c>
      <c r="D19" s="409">
        <v>448287.68</v>
      </c>
      <c r="E19" s="303">
        <f t="shared" si="0"/>
        <v>6819295.7599999998</v>
      </c>
      <c r="F19" s="409">
        <v>8366903</v>
      </c>
      <c r="G19" s="409">
        <v>1104064</v>
      </c>
      <c r="H19" s="407">
        <f t="shared" si="1"/>
        <v>9470967</v>
      </c>
    </row>
    <row r="20" spans="1:8">
      <c r="A20" s="350">
        <v>4</v>
      </c>
      <c r="B20" s="351" t="s">
        <v>185</v>
      </c>
      <c r="C20" s="409">
        <v>17291014.809999999</v>
      </c>
      <c r="D20" s="409">
        <v>0</v>
      </c>
      <c r="E20" s="303">
        <f t="shared" si="0"/>
        <v>17291014.809999999</v>
      </c>
      <c r="F20" s="409">
        <v>13177569</v>
      </c>
      <c r="G20" s="409">
        <v>0</v>
      </c>
      <c r="H20" s="407">
        <f t="shared" si="1"/>
        <v>13177569</v>
      </c>
    </row>
    <row r="21" spans="1:8">
      <c r="A21" s="350">
        <v>5</v>
      </c>
      <c r="B21" s="351" t="s">
        <v>184</v>
      </c>
      <c r="C21" s="409">
        <v>247145.93</v>
      </c>
      <c r="D21" s="409">
        <v>45848.44</v>
      </c>
      <c r="E21" s="303">
        <f t="shared" si="0"/>
        <v>292994.37</v>
      </c>
      <c r="F21" s="409">
        <v>163294</v>
      </c>
      <c r="G21" s="409">
        <v>61580</v>
      </c>
      <c r="H21" s="407">
        <f>F21+G21</f>
        <v>224874</v>
      </c>
    </row>
    <row r="22" spans="1:8">
      <c r="A22" s="350">
        <v>6</v>
      </c>
      <c r="B22" s="353" t="s">
        <v>183</v>
      </c>
      <c r="C22" s="417">
        <f>C8+C9+C19+C20+C21</f>
        <v>262717584.92999998</v>
      </c>
      <c r="D22" s="417">
        <f>D8+D9+D19+D20+D21</f>
        <v>24703179.98</v>
      </c>
      <c r="E22" s="301">
        <f>C22+D22</f>
        <v>287420764.90999997</v>
      </c>
      <c r="F22" s="417">
        <f>F8+F9+F19+F20+F21</f>
        <v>241204576.99999997</v>
      </c>
      <c r="G22" s="417">
        <f>G8+G9+G19+G20+G21</f>
        <v>25205167</v>
      </c>
      <c r="H22" s="408">
        <f>F22+G22</f>
        <v>266409743.99999997</v>
      </c>
    </row>
    <row r="23" spans="1:8">
      <c r="A23" s="350"/>
      <c r="B23" s="345" t="s">
        <v>182</v>
      </c>
      <c r="C23" s="409"/>
      <c r="D23" s="409"/>
      <c r="E23" s="302"/>
      <c r="F23" s="409"/>
      <c r="G23" s="409"/>
      <c r="H23" s="411"/>
    </row>
    <row r="24" spans="1:8">
      <c r="A24" s="350">
        <v>7</v>
      </c>
      <c r="B24" s="351" t="s">
        <v>181</v>
      </c>
      <c r="C24" s="409">
        <v>38105832.329999998</v>
      </c>
      <c r="D24" s="409">
        <v>9030589.1799999997</v>
      </c>
      <c r="E24" s="303">
        <f t="shared" si="0"/>
        <v>47136421.509999998</v>
      </c>
      <c r="F24" s="409">
        <v>37951801</v>
      </c>
      <c r="G24" s="409">
        <v>3206392</v>
      </c>
      <c r="H24" s="407">
        <f t="shared" si="1"/>
        <v>41158193</v>
      </c>
    </row>
    <row r="25" spans="1:8">
      <c r="A25" s="350">
        <v>8</v>
      </c>
      <c r="B25" s="351" t="s">
        <v>180</v>
      </c>
      <c r="C25" s="409">
        <v>59158510.470000006</v>
      </c>
      <c r="D25" s="409">
        <v>9428079.3399999999</v>
      </c>
      <c r="E25" s="303">
        <f t="shared" si="0"/>
        <v>68586589.810000002</v>
      </c>
      <c r="F25" s="409">
        <v>43933010</v>
      </c>
      <c r="G25" s="409">
        <v>8538799</v>
      </c>
      <c r="H25" s="407">
        <f t="shared" si="1"/>
        <v>52471809</v>
      </c>
    </row>
    <row r="26" spans="1:8">
      <c r="A26" s="350">
        <v>9</v>
      </c>
      <c r="B26" s="351" t="s">
        <v>179</v>
      </c>
      <c r="C26" s="409">
        <v>320676.92</v>
      </c>
      <c r="D26" s="409">
        <v>26256.36</v>
      </c>
      <c r="E26" s="303">
        <f t="shared" si="0"/>
        <v>346933.27999999997</v>
      </c>
      <c r="F26" s="409">
        <v>128613</v>
      </c>
      <c r="G26" s="409">
        <v>203050</v>
      </c>
      <c r="H26" s="407">
        <f t="shared" si="1"/>
        <v>331663</v>
      </c>
    </row>
    <row r="27" spans="1:8">
      <c r="A27" s="350">
        <v>10</v>
      </c>
      <c r="B27" s="351" t="s">
        <v>178</v>
      </c>
      <c r="C27" s="409">
        <v>1198075.01</v>
      </c>
      <c r="D27" s="409">
        <v>8474165.0899999999</v>
      </c>
      <c r="E27" s="303">
        <f t="shared" si="0"/>
        <v>9672240.0999999996</v>
      </c>
      <c r="F27" s="409">
        <v>980899</v>
      </c>
      <c r="G27" s="409">
        <v>6473078</v>
      </c>
      <c r="H27" s="407">
        <f t="shared" si="1"/>
        <v>7453977</v>
      </c>
    </row>
    <row r="28" spans="1:8">
      <c r="A28" s="350">
        <v>11</v>
      </c>
      <c r="B28" s="351" t="s">
        <v>177</v>
      </c>
      <c r="C28" s="409">
        <v>4312754.63</v>
      </c>
      <c r="D28" s="409">
        <v>801990.24</v>
      </c>
      <c r="E28" s="303">
        <f t="shared" si="0"/>
        <v>5114744.87</v>
      </c>
      <c r="F28" s="409">
        <v>341426</v>
      </c>
      <c r="G28" s="409">
        <v>0</v>
      </c>
      <c r="H28" s="407">
        <f t="shared" si="1"/>
        <v>341426</v>
      </c>
    </row>
    <row r="29" spans="1:8">
      <c r="A29" s="350">
        <v>12</v>
      </c>
      <c r="B29" s="351" t="s">
        <v>176</v>
      </c>
      <c r="C29" s="409">
        <v>314006.64999999997</v>
      </c>
      <c r="D29" s="409">
        <v>2001454.13</v>
      </c>
      <c r="E29" s="303">
        <f t="shared" si="0"/>
        <v>2315460.7799999998</v>
      </c>
      <c r="F29" s="409">
        <v>387522</v>
      </c>
      <c r="G29" s="409">
        <v>1880068</v>
      </c>
      <c r="H29" s="407">
        <f t="shared" si="1"/>
        <v>2267590</v>
      </c>
    </row>
    <row r="30" spans="1:8">
      <c r="A30" s="350">
        <v>13</v>
      </c>
      <c r="B30" s="354" t="s">
        <v>175</v>
      </c>
      <c r="C30" s="417">
        <f>SUM(C24:C29)</f>
        <v>103409856.01000002</v>
      </c>
      <c r="D30" s="417">
        <f>SUM(D24:D29)</f>
        <v>29762534.339999996</v>
      </c>
      <c r="E30" s="301">
        <f t="shared" si="0"/>
        <v>133172390.35000002</v>
      </c>
      <c r="F30" s="417">
        <f>SUM(F24:F29)</f>
        <v>83723271</v>
      </c>
      <c r="G30" s="417">
        <f>SUM(G24:G29)</f>
        <v>20301387</v>
      </c>
      <c r="H30" s="408">
        <f t="shared" si="1"/>
        <v>104024658</v>
      </c>
    </row>
    <row r="31" spans="1:8">
      <c r="A31" s="350">
        <v>14</v>
      </c>
      <c r="B31" s="354" t="s">
        <v>174</v>
      </c>
      <c r="C31" s="417">
        <f>C22-C30</f>
        <v>159307728.91999996</v>
      </c>
      <c r="D31" s="417">
        <f>D22-D30</f>
        <v>-5059354.3599999957</v>
      </c>
      <c r="E31" s="301">
        <f t="shared" si="0"/>
        <v>154248374.55999997</v>
      </c>
      <c r="F31" s="417">
        <f>F22-F30</f>
        <v>157481305.99999997</v>
      </c>
      <c r="G31" s="417">
        <f>G22-G30</f>
        <v>4903780</v>
      </c>
      <c r="H31" s="408">
        <f t="shared" si="1"/>
        <v>162385085.99999997</v>
      </c>
    </row>
    <row r="32" spans="1:8">
      <c r="A32" s="350"/>
      <c r="B32" s="355"/>
      <c r="C32" s="418"/>
      <c r="D32" s="418"/>
      <c r="E32" s="418"/>
      <c r="F32" s="418"/>
      <c r="G32" s="418"/>
      <c r="H32" s="419"/>
    </row>
    <row r="33" spans="1:8">
      <c r="A33" s="350"/>
      <c r="B33" s="355" t="s">
        <v>173</v>
      </c>
      <c r="C33" s="409"/>
      <c r="D33" s="409"/>
      <c r="E33" s="302"/>
      <c r="F33" s="409"/>
      <c r="G33" s="409"/>
      <c r="H33" s="411"/>
    </row>
    <row r="34" spans="1:8">
      <c r="A34" s="350">
        <v>15</v>
      </c>
      <c r="B34" s="356" t="s">
        <v>172</v>
      </c>
      <c r="C34" s="303">
        <f>C35-C36</f>
        <v>21950857.630000003</v>
      </c>
      <c r="D34" s="303">
        <f>D35-D36</f>
        <v>-2634448.120000001</v>
      </c>
      <c r="E34" s="303">
        <f t="shared" si="0"/>
        <v>19316409.510000002</v>
      </c>
      <c r="F34" s="303">
        <f>F35-F36</f>
        <v>25031307</v>
      </c>
      <c r="G34" s="303">
        <f>G35-G36</f>
        <v>-2805224</v>
      </c>
      <c r="H34" s="407">
        <f t="shared" si="1"/>
        <v>22226083</v>
      </c>
    </row>
    <row r="35" spans="1:8">
      <c r="A35" s="350">
        <v>15.1</v>
      </c>
      <c r="B35" s="352" t="s">
        <v>171</v>
      </c>
      <c r="C35" s="409">
        <v>26124361.280000001</v>
      </c>
      <c r="D35" s="409">
        <v>6299759.1899999995</v>
      </c>
      <c r="E35" s="303">
        <f t="shared" si="0"/>
        <v>32424120.469999999</v>
      </c>
      <c r="F35" s="409">
        <v>29064124</v>
      </c>
      <c r="G35" s="409">
        <v>5430922</v>
      </c>
      <c r="H35" s="407">
        <f t="shared" si="1"/>
        <v>34495046</v>
      </c>
    </row>
    <row r="36" spans="1:8">
      <c r="A36" s="350">
        <v>15.2</v>
      </c>
      <c r="B36" s="352" t="s">
        <v>170</v>
      </c>
      <c r="C36" s="409">
        <v>4173503.65</v>
      </c>
      <c r="D36" s="409">
        <v>8934207.3100000005</v>
      </c>
      <c r="E36" s="303">
        <f t="shared" si="0"/>
        <v>13107710.960000001</v>
      </c>
      <c r="F36" s="409">
        <v>4032817</v>
      </c>
      <c r="G36" s="409">
        <v>8236146</v>
      </c>
      <c r="H36" s="407">
        <f t="shared" si="1"/>
        <v>12268963</v>
      </c>
    </row>
    <row r="37" spans="1:8">
      <c r="A37" s="350">
        <v>16</v>
      </c>
      <c r="B37" s="351" t="s">
        <v>169</v>
      </c>
      <c r="C37" s="409">
        <v>0</v>
      </c>
      <c r="D37" s="409">
        <v>0</v>
      </c>
      <c r="E37" s="303">
        <f t="shared" si="0"/>
        <v>0</v>
      </c>
      <c r="F37" s="409">
        <v>644108</v>
      </c>
      <c r="G37" s="409">
        <v>0</v>
      </c>
      <c r="H37" s="407">
        <f t="shared" si="1"/>
        <v>644108</v>
      </c>
    </row>
    <row r="38" spans="1:8">
      <c r="A38" s="350">
        <v>17</v>
      </c>
      <c r="B38" s="351" t="s">
        <v>168</v>
      </c>
      <c r="C38" s="409">
        <v>0</v>
      </c>
      <c r="D38" s="409">
        <v>0</v>
      </c>
      <c r="E38" s="303">
        <f t="shared" si="0"/>
        <v>0</v>
      </c>
      <c r="F38" s="409">
        <v>0</v>
      </c>
      <c r="G38" s="409">
        <v>0</v>
      </c>
      <c r="H38" s="407">
        <f t="shared" si="1"/>
        <v>0</v>
      </c>
    </row>
    <row r="39" spans="1:8">
      <c r="A39" s="350">
        <v>18</v>
      </c>
      <c r="B39" s="351" t="s">
        <v>167</v>
      </c>
      <c r="C39" s="409">
        <v>39994.65</v>
      </c>
      <c r="D39" s="409">
        <v>28323.17</v>
      </c>
      <c r="E39" s="303">
        <f t="shared" si="0"/>
        <v>68317.820000000007</v>
      </c>
      <c r="F39" s="409">
        <v>184105</v>
      </c>
      <c r="G39" s="409">
        <v>36556</v>
      </c>
      <c r="H39" s="407">
        <f t="shared" si="1"/>
        <v>220661</v>
      </c>
    </row>
    <row r="40" spans="1:8">
      <c r="A40" s="350">
        <v>19</v>
      </c>
      <c r="B40" s="351" t="s">
        <v>166</v>
      </c>
      <c r="C40" s="409">
        <v>-3124311.0099999979</v>
      </c>
      <c r="D40" s="409">
        <v>0</v>
      </c>
      <c r="E40" s="303">
        <f t="shared" si="0"/>
        <v>-3124311.0099999979</v>
      </c>
      <c r="F40" s="409">
        <v>15178278</v>
      </c>
      <c r="G40" s="409">
        <v>0</v>
      </c>
      <c r="H40" s="407">
        <f t="shared" si="1"/>
        <v>15178278</v>
      </c>
    </row>
    <row r="41" spans="1:8">
      <c r="A41" s="350">
        <v>20</v>
      </c>
      <c r="B41" s="351" t="s">
        <v>165</v>
      </c>
      <c r="C41" s="409">
        <v>11070846.619999999</v>
      </c>
      <c r="D41" s="409">
        <v>0</v>
      </c>
      <c r="E41" s="303">
        <f t="shared" si="0"/>
        <v>11070846.619999999</v>
      </c>
      <c r="F41" s="409">
        <v>-4957200</v>
      </c>
      <c r="G41" s="409">
        <v>0</v>
      </c>
      <c r="H41" s="407">
        <f t="shared" si="1"/>
        <v>-4957200</v>
      </c>
    </row>
    <row r="42" spans="1:8">
      <c r="A42" s="350">
        <v>21</v>
      </c>
      <c r="B42" s="351" t="s">
        <v>164</v>
      </c>
      <c r="C42" s="409">
        <v>122213.6</v>
      </c>
      <c r="D42" s="409">
        <v>0</v>
      </c>
      <c r="E42" s="303">
        <f t="shared" si="0"/>
        <v>122213.6</v>
      </c>
      <c r="F42" s="409">
        <v>315197</v>
      </c>
      <c r="G42" s="409">
        <v>0</v>
      </c>
      <c r="H42" s="407">
        <f t="shared" si="1"/>
        <v>315197</v>
      </c>
    </row>
    <row r="43" spans="1:8">
      <c r="A43" s="350">
        <v>22</v>
      </c>
      <c r="B43" s="351" t="s">
        <v>163</v>
      </c>
      <c r="C43" s="409">
        <v>95680.76</v>
      </c>
      <c r="D43" s="409">
        <v>35086.559999999998</v>
      </c>
      <c r="E43" s="303">
        <f t="shared" si="0"/>
        <v>130767.31999999999</v>
      </c>
      <c r="F43" s="409">
        <v>45786</v>
      </c>
      <c r="G43" s="409">
        <v>3599</v>
      </c>
      <c r="H43" s="407">
        <f t="shared" si="1"/>
        <v>49385</v>
      </c>
    </row>
    <row r="44" spans="1:8">
      <c r="A44" s="350">
        <v>23</v>
      </c>
      <c r="B44" s="351" t="s">
        <v>162</v>
      </c>
      <c r="C44" s="409">
        <v>8132001.8399999999</v>
      </c>
      <c r="D44" s="409">
        <v>85032.72</v>
      </c>
      <c r="E44" s="303">
        <f t="shared" si="0"/>
        <v>8217034.5599999996</v>
      </c>
      <c r="F44" s="409">
        <v>1379100</v>
      </c>
      <c r="G44" s="409">
        <v>1125260</v>
      </c>
      <c r="H44" s="407">
        <f t="shared" si="1"/>
        <v>2504360</v>
      </c>
    </row>
    <row r="45" spans="1:8">
      <c r="A45" s="350">
        <v>24</v>
      </c>
      <c r="B45" s="354" t="s">
        <v>279</v>
      </c>
      <c r="C45" s="417">
        <f>C34+C37+C38+C39+C40+C41+C42+C43+C44</f>
        <v>38287284.090000004</v>
      </c>
      <c r="D45" s="417">
        <f>D34+D37+D38+D39+D40+D41+D42+D43+D44</f>
        <v>-2486005.6700000009</v>
      </c>
      <c r="E45" s="301">
        <f t="shared" si="0"/>
        <v>35801278.420000002</v>
      </c>
      <c r="F45" s="417">
        <f>F34+F37+F38+F39+F40+F41+F42+F43+F44</f>
        <v>37820681</v>
      </c>
      <c r="G45" s="417">
        <f>G34+G37+G38+G39+G40+G41+G42+G43+G44</f>
        <v>-1639809</v>
      </c>
      <c r="H45" s="408">
        <f t="shared" si="1"/>
        <v>36180872</v>
      </c>
    </row>
    <row r="46" spans="1:8">
      <c r="A46" s="350"/>
      <c r="B46" s="345" t="s">
        <v>161</v>
      </c>
      <c r="C46" s="409"/>
      <c r="D46" s="409"/>
      <c r="E46" s="409"/>
      <c r="F46" s="409"/>
      <c r="G46" s="409"/>
      <c r="H46" s="420"/>
    </row>
    <row r="47" spans="1:8">
      <c r="A47" s="350">
        <v>25</v>
      </c>
      <c r="B47" s="351" t="s">
        <v>160</v>
      </c>
      <c r="C47" s="409">
        <v>3174678.29</v>
      </c>
      <c r="D47" s="409">
        <v>6544.27</v>
      </c>
      <c r="E47" s="303">
        <f t="shared" si="0"/>
        <v>3181222.56</v>
      </c>
      <c r="F47" s="409">
        <v>2858018</v>
      </c>
      <c r="G47" s="409">
        <v>1887</v>
      </c>
      <c r="H47" s="407">
        <f t="shared" si="1"/>
        <v>2859905</v>
      </c>
    </row>
    <row r="48" spans="1:8">
      <c r="A48" s="350">
        <v>26</v>
      </c>
      <c r="B48" s="351" t="s">
        <v>159</v>
      </c>
      <c r="C48" s="409">
        <v>7243705.5599999987</v>
      </c>
      <c r="D48" s="409">
        <v>1081144.43</v>
      </c>
      <c r="E48" s="303">
        <f t="shared" si="0"/>
        <v>8324849.9899999984</v>
      </c>
      <c r="F48" s="409">
        <v>7214120</v>
      </c>
      <c r="G48" s="409">
        <v>1374071</v>
      </c>
      <c r="H48" s="407">
        <f t="shared" si="1"/>
        <v>8588191</v>
      </c>
    </row>
    <row r="49" spans="1:8">
      <c r="A49" s="350">
        <v>27</v>
      </c>
      <c r="B49" s="351" t="s">
        <v>158</v>
      </c>
      <c r="C49" s="409">
        <v>80178837.51000002</v>
      </c>
      <c r="D49" s="409">
        <v>0</v>
      </c>
      <c r="E49" s="303">
        <f t="shared" si="0"/>
        <v>80178837.51000002</v>
      </c>
      <c r="F49" s="409">
        <v>77350895</v>
      </c>
      <c r="G49" s="409">
        <v>0</v>
      </c>
      <c r="H49" s="407">
        <f t="shared" si="1"/>
        <v>77350895</v>
      </c>
    </row>
    <row r="50" spans="1:8">
      <c r="A50" s="350">
        <v>28</v>
      </c>
      <c r="B50" s="351" t="s">
        <v>157</v>
      </c>
      <c r="C50" s="409">
        <v>1647853.5499999998</v>
      </c>
      <c r="D50" s="409">
        <v>0</v>
      </c>
      <c r="E50" s="303">
        <f t="shared" si="0"/>
        <v>1647853.5499999998</v>
      </c>
      <c r="F50" s="409">
        <v>1674918</v>
      </c>
      <c r="G50" s="409">
        <v>0</v>
      </c>
      <c r="H50" s="407">
        <f t="shared" si="1"/>
        <v>1674918</v>
      </c>
    </row>
    <row r="51" spans="1:8">
      <c r="A51" s="350">
        <v>29</v>
      </c>
      <c r="B51" s="351" t="s">
        <v>156</v>
      </c>
      <c r="C51" s="409">
        <v>32806889.91</v>
      </c>
      <c r="D51" s="409">
        <v>0</v>
      </c>
      <c r="E51" s="303">
        <f t="shared" si="0"/>
        <v>32806889.91</v>
      </c>
      <c r="F51" s="409">
        <v>29839840</v>
      </c>
      <c r="G51" s="409">
        <v>0</v>
      </c>
      <c r="H51" s="407">
        <f t="shared" si="1"/>
        <v>29839840</v>
      </c>
    </row>
    <row r="52" spans="1:8">
      <c r="A52" s="350">
        <v>30</v>
      </c>
      <c r="B52" s="351" t="s">
        <v>155</v>
      </c>
      <c r="C52" s="409">
        <v>27964419.650000006</v>
      </c>
      <c r="D52" s="409">
        <v>527769.03</v>
      </c>
      <c r="E52" s="303">
        <f t="shared" si="0"/>
        <v>28492188.680000007</v>
      </c>
      <c r="F52" s="409">
        <v>26481229</v>
      </c>
      <c r="G52" s="409">
        <v>166618</v>
      </c>
      <c r="H52" s="407">
        <f t="shared" si="1"/>
        <v>26647847</v>
      </c>
    </row>
    <row r="53" spans="1:8">
      <c r="A53" s="350">
        <v>31</v>
      </c>
      <c r="B53" s="354" t="s">
        <v>280</v>
      </c>
      <c r="C53" s="417">
        <f>C47+C48+C49+C50+C51+C52</f>
        <v>153016384.47000003</v>
      </c>
      <c r="D53" s="417">
        <f>D47+D48+D49+D50+D51+D52</f>
        <v>1615457.73</v>
      </c>
      <c r="E53" s="301">
        <f t="shared" si="0"/>
        <v>154631842.20000002</v>
      </c>
      <c r="F53" s="417">
        <f>F47+F48+F49+F50+F51+F52</f>
        <v>145419020</v>
      </c>
      <c r="G53" s="417">
        <f>G47+G48+G49+G50+G51+G52</f>
        <v>1542576</v>
      </c>
      <c r="H53" s="408">
        <f t="shared" si="1"/>
        <v>146961596</v>
      </c>
    </row>
    <row r="54" spans="1:8">
      <c r="A54" s="350">
        <v>32</v>
      </c>
      <c r="B54" s="354" t="s">
        <v>281</v>
      </c>
      <c r="C54" s="417">
        <f>C45-C53</f>
        <v>-114729100.38000003</v>
      </c>
      <c r="D54" s="417">
        <f>D45-D53</f>
        <v>-4101463.4000000008</v>
      </c>
      <c r="E54" s="301">
        <f t="shared" si="0"/>
        <v>-118830563.78000003</v>
      </c>
      <c r="F54" s="417">
        <f>F45-F53</f>
        <v>-107598339</v>
      </c>
      <c r="G54" s="417">
        <f>G45-G53</f>
        <v>-3182385</v>
      </c>
      <c r="H54" s="408">
        <f t="shared" si="1"/>
        <v>-110780724</v>
      </c>
    </row>
    <row r="55" spans="1:8">
      <c r="A55" s="350"/>
      <c r="B55" s="355"/>
      <c r="C55" s="418"/>
      <c r="D55" s="418"/>
      <c r="E55" s="418"/>
      <c r="F55" s="418"/>
      <c r="G55" s="418"/>
      <c r="H55" s="419"/>
    </row>
    <row r="56" spans="1:8">
      <c r="A56" s="350">
        <v>33</v>
      </c>
      <c r="B56" s="354" t="s">
        <v>154</v>
      </c>
      <c r="C56" s="417">
        <f>C31+C54</f>
        <v>44578628.539999932</v>
      </c>
      <c r="D56" s="417">
        <f>D31+D54</f>
        <v>-9160817.7599999961</v>
      </c>
      <c r="E56" s="301">
        <f t="shared" si="0"/>
        <v>35417810.779999934</v>
      </c>
      <c r="F56" s="417">
        <f>F31+F54</f>
        <v>49882966.99999997</v>
      </c>
      <c r="G56" s="417">
        <f>G31+G54</f>
        <v>1721395</v>
      </c>
      <c r="H56" s="408">
        <f t="shared" si="1"/>
        <v>51604361.99999997</v>
      </c>
    </row>
    <row r="57" spans="1:8">
      <c r="A57" s="350"/>
      <c r="B57" s="355"/>
      <c r="C57" s="418"/>
      <c r="D57" s="418"/>
      <c r="E57" s="418"/>
      <c r="F57" s="418"/>
      <c r="G57" s="418"/>
      <c r="H57" s="419"/>
    </row>
    <row r="58" spans="1:8">
      <c r="A58" s="350">
        <v>34</v>
      </c>
      <c r="B58" s="351" t="s">
        <v>153</v>
      </c>
      <c r="C58" s="409">
        <v>45982345.100000001</v>
      </c>
      <c r="D58" s="409">
        <v>4155808.74</v>
      </c>
      <c r="E58" s="303">
        <f t="shared" si="0"/>
        <v>50138153.840000004</v>
      </c>
      <c r="F58" s="409">
        <v>22129001</v>
      </c>
      <c r="G58" s="409">
        <v>1130770</v>
      </c>
      <c r="H58" s="407">
        <f t="shared" si="1"/>
        <v>23259771</v>
      </c>
    </row>
    <row r="59" spans="1:8" s="357" customFormat="1">
      <c r="A59" s="350">
        <v>35</v>
      </c>
      <c r="B59" s="351" t="s">
        <v>152</v>
      </c>
      <c r="C59" s="409">
        <v>-104000</v>
      </c>
      <c r="D59" s="409">
        <v>0</v>
      </c>
      <c r="E59" s="422">
        <f t="shared" si="0"/>
        <v>-104000</v>
      </c>
      <c r="F59" s="421">
        <v>104000</v>
      </c>
      <c r="G59" s="421">
        <v>0</v>
      </c>
      <c r="H59" s="423">
        <f t="shared" si="1"/>
        <v>104000</v>
      </c>
    </row>
    <row r="60" spans="1:8">
      <c r="A60" s="350">
        <v>36</v>
      </c>
      <c r="B60" s="351" t="s">
        <v>151</v>
      </c>
      <c r="C60" s="409">
        <v>552484.07999999996</v>
      </c>
      <c r="D60" s="409">
        <v>4403.87</v>
      </c>
      <c r="E60" s="303">
        <f t="shared" si="0"/>
        <v>556887.94999999995</v>
      </c>
      <c r="F60" s="409">
        <v>551993</v>
      </c>
      <c r="G60" s="409">
        <v>96105</v>
      </c>
      <c r="H60" s="407">
        <f t="shared" si="1"/>
        <v>648098</v>
      </c>
    </row>
    <row r="61" spans="1:8">
      <c r="A61" s="350">
        <v>37</v>
      </c>
      <c r="B61" s="354" t="s">
        <v>150</v>
      </c>
      <c r="C61" s="417">
        <f>C58+C59+C60</f>
        <v>46430829.18</v>
      </c>
      <c r="D61" s="417">
        <f>D58+D59+D60</f>
        <v>4160212.6100000003</v>
      </c>
      <c r="E61" s="301">
        <f t="shared" si="0"/>
        <v>50591041.789999999</v>
      </c>
      <c r="F61" s="417">
        <f>F58+F59+F60</f>
        <v>22784994</v>
      </c>
      <c r="G61" s="417">
        <f>G58+G59+G60</f>
        <v>1226875</v>
      </c>
      <c r="H61" s="408">
        <f t="shared" si="1"/>
        <v>24011869</v>
      </c>
    </row>
    <row r="62" spans="1:8">
      <c r="A62" s="350"/>
      <c r="B62" s="358"/>
      <c r="C62" s="409"/>
      <c r="D62" s="409"/>
      <c r="E62" s="409"/>
      <c r="F62" s="409"/>
      <c r="G62" s="409"/>
      <c r="H62" s="420"/>
    </row>
    <row r="63" spans="1:8">
      <c r="A63" s="350">
        <v>38</v>
      </c>
      <c r="B63" s="359" t="s">
        <v>149</v>
      </c>
      <c r="C63" s="417">
        <f>C56-C61</f>
        <v>-1852200.6400000677</v>
      </c>
      <c r="D63" s="417">
        <f>D56-D61</f>
        <v>-13321030.369999997</v>
      </c>
      <c r="E63" s="301">
        <f t="shared" si="0"/>
        <v>-15173231.010000065</v>
      </c>
      <c r="F63" s="417">
        <f>F56-F61</f>
        <v>27097972.99999997</v>
      </c>
      <c r="G63" s="417">
        <f>G56-G61</f>
        <v>494520</v>
      </c>
      <c r="H63" s="408">
        <f t="shared" si="1"/>
        <v>27592492.99999997</v>
      </c>
    </row>
    <row r="64" spans="1:8">
      <c r="A64" s="348">
        <v>39</v>
      </c>
      <c r="B64" s="351" t="s">
        <v>148</v>
      </c>
      <c r="C64" s="424">
        <v>0</v>
      </c>
      <c r="D64" s="424">
        <v>0</v>
      </c>
      <c r="E64" s="303">
        <f t="shared" si="0"/>
        <v>0</v>
      </c>
      <c r="F64" s="424">
        <v>760376</v>
      </c>
      <c r="G64" s="424">
        <v>0</v>
      </c>
      <c r="H64" s="407">
        <f t="shared" si="1"/>
        <v>760376</v>
      </c>
    </row>
    <row r="65" spans="1:8">
      <c r="A65" s="350">
        <v>40</v>
      </c>
      <c r="B65" s="354" t="s">
        <v>147</v>
      </c>
      <c r="C65" s="417">
        <f>C63-C64</f>
        <v>-1852200.6400000677</v>
      </c>
      <c r="D65" s="417">
        <f>D63-D64</f>
        <v>-13321030.369999997</v>
      </c>
      <c r="E65" s="301">
        <f t="shared" si="0"/>
        <v>-15173231.010000065</v>
      </c>
      <c r="F65" s="417">
        <f>F63-F64</f>
        <v>26337596.99999997</v>
      </c>
      <c r="G65" s="417">
        <f>G63-G64</f>
        <v>494520</v>
      </c>
      <c r="H65" s="408">
        <f t="shared" si="1"/>
        <v>26832116.99999997</v>
      </c>
    </row>
    <row r="66" spans="1:8">
      <c r="A66" s="348">
        <v>41</v>
      </c>
      <c r="B66" s="351" t="s">
        <v>146</v>
      </c>
      <c r="C66" s="424">
        <v>0</v>
      </c>
      <c r="D66" s="424">
        <v>0</v>
      </c>
      <c r="E66" s="303">
        <f t="shared" si="0"/>
        <v>0</v>
      </c>
      <c r="F66" s="424">
        <v>0</v>
      </c>
      <c r="G66" s="424">
        <v>0</v>
      </c>
      <c r="H66" s="407">
        <f t="shared" si="1"/>
        <v>0</v>
      </c>
    </row>
    <row r="67" spans="1:8" ht="13.5" thickBot="1">
      <c r="A67" s="360">
        <v>42</v>
      </c>
      <c r="B67" s="361" t="s">
        <v>145</v>
      </c>
      <c r="C67" s="425">
        <f>C65+C66</f>
        <v>-1852200.6400000677</v>
      </c>
      <c r="D67" s="425">
        <f>D65+D66</f>
        <v>-13321030.369999997</v>
      </c>
      <c r="E67" s="304">
        <f t="shared" si="0"/>
        <v>-15173231.010000065</v>
      </c>
      <c r="F67" s="425">
        <f>F65+F66</f>
        <v>26337596.99999997</v>
      </c>
      <c r="G67" s="425">
        <f>G65+G66</f>
        <v>494520</v>
      </c>
      <c r="H67" s="415">
        <f t="shared" si="1"/>
        <v>26832116.99999997</v>
      </c>
    </row>
    <row r="70" spans="1:8">
      <c r="C70" s="535"/>
      <c r="D70" s="535"/>
      <c r="E70" s="535"/>
      <c r="F70" s="535"/>
      <c r="G70" s="535"/>
      <c r="H70" s="535"/>
    </row>
  </sheetData>
  <mergeCells count="2">
    <mergeCell ref="C5:E5"/>
    <mergeCell ref="F5:H5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G10" sqref="G10"/>
    </sheetView>
  </sheetViews>
  <sheetFormatPr defaultColWidth="9.140625" defaultRowHeight="15"/>
  <cols>
    <col min="1" max="1" width="9.7109375" style="308" bestFit="1" customWidth="1"/>
    <col min="2" max="2" width="60.28515625" style="308" customWidth="1"/>
    <col min="3" max="3" width="13" style="308" customWidth="1"/>
    <col min="4" max="4" width="14.140625" style="308" customWidth="1"/>
    <col min="5" max="5" width="13.28515625" style="308" customWidth="1"/>
    <col min="6" max="6" width="13.7109375" style="308" customWidth="1"/>
    <col min="7" max="7" width="13.42578125" style="308" customWidth="1"/>
    <col min="8" max="8" width="13.5703125" style="308" bestFit="1" customWidth="1"/>
    <col min="9" max="16384" width="9.140625" style="308"/>
  </cols>
  <sheetData>
    <row r="1" spans="1:8">
      <c r="A1" s="307" t="s">
        <v>30</v>
      </c>
      <c r="B1" s="308" t="str">
        <f>'Info '!C2</f>
        <v>JSC "Liberty Bank"</v>
      </c>
    </row>
    <row r="2" spans="1:8">
      <c r="A2" s="307" t="s">
        <v>31</v>
      </c>
      <c r="B2" s="309">
        <f>'1. key ratios '!B2</f>
        <v>44196</v>
      </c>
    </row>
    <row r="3" spans="1:8">
      <c r="A3" s="260"/>
    </row>
    <row r="4" spans="1:8" ht="15.75" thickBot="1">
      <c r="A4" s="260" t="s">
        <v>74</v>
      </c>
      <c r="B4" s="260"/>
      <c r="C4" s="310"/>
      <c r="D4" s="310"/>
      <c r="E4" s="310"/>
      <c r="F4" s="311"/>
      <c r="G4" s="311"/>
      <c r="H4" s="312" t="s">
        <v>73</v>
      </c>
    </row>
    <row r="5" spans="1:8">
      <c r="A5" s="553" t="s">
        <v>6</v>
      </c>
      <c r="B5" s="555" t="s">
        <v>346</v>
      </c>
      <c r="C5" s="549" t="s">
        <v>68</v>
      </c>
      <c r="D5" s="550"/>
      <c r="E5" s="551"/>
      <c r="F5" s="549" t="s">
        <v>72</v>
      </c>
      <c r="G5" s="550"/>
      <c r="H5" s="552"/>
    </row>
    <row r="6" spans="1:8">
      <c r="A6" s="554"/>
      <c r="B6" s="556"/>
      <c r="C6" s="313" t="s">
        <v>293</v>
      </c>
      <c r="D6" s="313" t="s">
        <v>122</v>
      </c>
      <c r="E6" s="313" t="s">
        <v>109</v>
      </c>
      <c r="F6" s="313" t="s">
        <v>293</v>
      </c>
      <c r="G6" s="313" t="s">
        <v>122</v>
      </c>
      <c r="H6" s="314" t="s">
        <v>109</v>
      </c>
    </row>
    <row r="7" spans="1:8" s="316" customFormat="1">
      <c r="A7" s="272">
        <v>1</v>
      </c>
      <c r="B7" s="315" t="s">
        <v>380</v>
      </c>
      <c r="C7" s="301">
        <f>SUM(C8:C11)</f>
        <v>76250396.300000012</v>
      </c>
      <c r="D7" s="301">
        <f t="shared" ref="D7" si="0">SUM(D8:D11)</f>
        <v>69829269.049999997</v>
      </c>
      <c r="E7" s="301">
        <f>C7+D7</f>
        <v>146079665.35000002</v>
      </c>
      <c r="F7" s="301">
        <f>SUM(F8:F11)</f>
        <v>51626191.649999991</v>
      </c>
      <c r="G7" s="301">
        <f>SUM(G8:G11)</f>
        <v>68804449.319999993</v>
      </c>
      <c r="H7" s="408">
        <f t="shared" ref="H7:H53" si="1">F7+G7</f>
        <v>120430640.96999998</v>
      </c>
    </row>
    <row r="8" spans="1:8" s="316" customFormat="1">
      <c r="A8" s="272">
        <v>1.1000000000000001</v>
      </c>
      <c r="B8" s="317" t="s">
        <v>311</v>
      </c>
      <c r="C8" s="302">
        <v>6081984.8799999999</v>
      </c>
      <c r="D8" s="302">
        <v>6016067.21</v>
      </c>
      <c r="E8" s="303">
        <f t="shared" ref="E8:E52" si="2">C8+D8</f>
        <v>12098052.09</v>
      </c>
      <c r="F8" s="302">
        <v>5947533</v>
      </c>
      <c r="G8" s="302">
        <v>12000052</v>
      </c>
      <c r="H8" s="407">
        <f t="shared" si="1"/>
        <v>17947585</v>
      </c>
    </row>
    <row r="9" spans="1:8" s="316" customFormat="1">
      <c r="A9" s="272">
        <v>1.2</v>
      </c>
      <c r="B9" s="317" t="s">
        <v>312</v>
      </c>
      <c r="C9" s="302">
        <v>9047735.0500000007</v>
      </c>
      <c r="D9" s="302">
        <v>0</v>
      </c>
      <c r="E9" s="303">
        <f t="shared" si="2"/>
        <v>9047735.0500000007</v>
      </c>
      <c r="F9" s="302">
        <v>8574362.0500000007</v>
      </c>
      <c r="G9" s="302">
        <v>0</v>
      </c>
      <c r="H9" s="407">
        <f t="shared" si="1"/>
        <v>8574362.0500000007</v>
      </c>
    </row>
    <row r="10" spans="1:8" s="316" customFormat="1">
      <c r="A10" s="272">
        <v>1.3</v>
      </c>
      <c r="B10" s="317" t="s">
        <v>313</v>
      </c>
      <c r="C10" s="302">
        <v>60920676.370000005</v>
      </c>
      <c r="D10" s="302">
        <v>63704666.140000001</v>
      </c>
      <c r="E10" s="303">
        <f t="shared" si="2"/>
        <v>124625342.51000001</v>
      </c>
      <c r="F10" s="302">
        <v>36904296.599999994</v>
      </c>
      <c r="G10" s="302">
        <v>56709406.219999999</v>
      </c>
      <c r="H10" s="407">
        <f t="shared" si="1"/>
        <v>93613702.819999993</v>
      </c>
    </row>
    <row r="11" spans="1:8" s="316" customFormat="1">
      <c r="A11" s="272">
        <v>1.4</v>
      </c>
      <c r="B11" s="317" t="s">
        <v>294</v>
      </c>
      <c r="C11" s="302">
        <v>200000</v>
      </c>
      <c r="D11" s="302">
        <v>108535.7</v>
      </c>
      <c r="E11" s="303">
        <f t="shared" si="2"/>
        <v>308535.7</v>
      </c>
      <c r="F11" s="302">
        <v>200000</v>
      </c>
      <c r="G11" s="302">
        <v>94991.1</v>
      </c>
      <c r="H11" s="407">
        <f t="shared" si="1"/>
        <v>294991.09999999998</v>
      </c>
    </row>
    <row r="12" spans="1:8" s="316" customFormat="1" ht="29.25" customHeight="1">
      <c r="A12" s="272">
        <v>2</v>
      </c>
      <c r="B12" s="305" t="s">
        <v>315</v>
      </c>
      <c r="C12" s="301">
        <v>0</v>
      </c>
      <c r="D12" s="301">
        <v>0</v>
      </c>
      <c r="E12" s="303">
        <f t="shared" si="2"/>
        <v>0</v>
      </c>
      <c r="F12" s="301">
        <v>0</v>
      </c>
      <c r="G12" s="301">
        <v>0</v>
      </c>
      <c r="H12" s="407">
        <f t="shared" si="1"/>
        <v>0</v>
      </c>
    </row>
    <row r="13" spans="1:8" s="316" customFormat="1" ht="19.899999999999999" customHeight="1">
      <c r="A13" s="272">
        <v>3</v>
      </c>
      <c r="B13" s="305" t="s">
        <v>314</v>
      </c>
      <c r="C13" s="301">
        <f>SUM(C14:C15)</f>
        <v>239597000</v>
      </c>
      <c r="D13" s="301">
        <f t="shared" ref="D13" si="3">SUM(D14:D15)</f>
        <v>0</v>
      </c>
      <c r="E13" s="303">
        <f t="shared" si="2"/>
        <v>239597000</v>
      </c>
      <c r="F13" s="301">
        <f>SUM(F14:F15)</f>
        <v>66465000</v>
      </c>
      <c r="G13" s="301">
        <f t="shared" ref="G13" si="4">SUM(G14:G15)</f>
        <v>0</v>
      </c>
      <c r="H13" s="407">
        <f t="shared" si="1"/>
        <v>66465000</v>
      </c>
    </row>
    <row r="14" spans="1:8" s="316" customFormat="1">
      <c r="A14" s="272">
        <v>3.1</v>
      </c>
      <c r="B14" s="318" t="s">
        <v>295</v>
      </c>
      <c r="C14" s="302">
        <v>239597000</v>
      </c>
      <c r="D14" s="302">
        <v>0</v>
      </c>
      <c r="E14" s="303">
        <f t="shared" si="2"/>
        <v>239597000</v>
      </c>
      <c r="F14" s="302">
        <v>66465000</v>
      </c>
      <c r="G14" s="302">
        <v>0</v>
      </c>
      <c r="H14" s="407">
        <f t="shared" si="1"/>
        <v>66465000</v>
      </c>
    </row>
    <row r="15" spans="1:8" s="316" customFormat="1">
      <c r="A15" s="272">
        <v>3.2</v>
      </c>
      <c r="B15" s="318" t="s">
        <v>296</v>
      </c>
      <c r="C15" s="302">
        <v>0</v>
      </c>
      <c r="D15" s="302">
        <v>0</v>
      </c>
      <c r="E15" s="303">
        <f t="shared" si="2"/>
        <v>0</v>
      </c>
      <c r="F15" s="302">
        <v>0</v>
      </c>
      <c r="G15" s="302">
        <v>0</v>
      </c>
      <c r="H15" s="407">
        <f t="shared" si="1"/>
        <v>0</v>
      </c>
    </row>
    <row r="16" spans="1:8" s="316" customFormat="1">
      <c r="A16" s="272">
        <v>4</v>
      </c>
      <c r="B16" s="305" t="s">
        <v>325</v>
      </c>
      <c r="C16" s="301">
        <f>SUM(C17:C18)</f>
        <v>464391866.95999998</v>
      </c>
      <c r="D16" s="301">
        <f t="shared" ref="D16" si="5">SUM(D17:D18)</f>
        <v>3147145725.6499996</v>
      </c>
      <c r="E16" s="301">
        <f t="shared" si="2"/>
        <v>3611537592.6099997</v>
      </c>
      <c r="F16" s="301">
        <f t="shared" ref="F16" si="6">SUM(F17:F18)</f>
        <v>556411384.29999995</v>
      </c>
      <c r="G16" s="301">
        <f>SUM(G17:G18)</f>
        <v>2138938946</v>
      </c>
      <c r="H16" s="408">
        <f t="shared" si="1"/>
        <v>2695350330.3000002</v>
      </c>
    </row>
    <row r="17" spans="1:8" s="316" customFormat="1">
      <c r="A17" s="272">
        <v>4.0999999999999996</v>
      </c>
      <c r="B17" s="318" t="s">
        <v>316</v>
      </c>
      <c r="C17" s="302">
        <v>0</v>
      </c>
      <c r="D17" s="302">
        <v>0</v>
      </c>
      <c r="E17" s="303">
        <f t="shared" si="2"/>
        <v>0</v>
      </c>
      <c r="F17" s="302">
        <v>0</v>
      </c>
      <c r="G17" s="302">
        <v>0</v>
      </c>
      <c r="H17" s="407">
        <f t="shared" si="1"/>
        <v>0</v>
      </c>
    </row>
    <row r="18" spans="1:8" s="316" customFormat="1">
      <c r="A18" s="272">
        <v>4.2</v>
      </c>
      <c r="B18" s="318" t="s">
        <v>310</v>
      </c>
      <c r="C18" s="302">
        <v>464391866.95999998</v>
      </c>
      <c r="D18" s="302">
        <v>3147145725.6499996</v>
      </c>
      <c r="E18" s="303">
        <f t="shared" si="2"/>
        <v>3611537592.6099997</v>
      </c>
      <c r="F18" s="302">
        <v>556411384.29999995</v>
      </c>
      <c r="G18" s="302">
        <v>2138938946</v>
      </c>
      <c r="H18" s="407">
        <f t="shared" si="1"/>
        <v>2695350330.3000002</v>
      </c>
    </row>
    <row r="19" spans="1:8" s="316" customFormat="1">
      <c r="A19" s="272">
        <v>5</v>
      </c>
      <c r="B19" s="305" t="s">
        <v>324</v>
      </c>
      <c r="C19" s="301">
        <f>SUM(C20,C21,C22,C28,C29,C30,C31)</f>
        <v>161696462.31999999</v>
      </c>
      <c r="D19" s="301">
        <f t="shared" ref="D19" si="7">SUM(D20,D21,D22,D28,D29,D30,D31)</f>
        <v>3092303834.6400003</v>
      </c>
      <c r="E19" s="301">
        <f>C19+D19</f>
        <v>3254000296.9600005</v>
      </c>
      <c r="F19" s="301">
        <f>SUM(F20,F21,F22,F28,F29,F30,F31)</f>
        <v>140348714.41000003</v>
      </c>
      <c r="G19" s="301">
        <f t="shared" ref="G19" si="8">SUM(G20,G21,G22,G28,G29,G30,G31)</f>
        <v>2084344274.39486</v>
      </c>
      <c r="H19" s="408">
        <f>F19+G19</f>
        <v>2224692988.8048601</v>
      </c>
    </row>
    <row r="20" spans="1:8" s="316" customFormat="1">
      <c r="A20" s="272">
        <v>5.0999999999999996</v>
      </c>
      <c r="B20" s="319" t="s">
        <v>299</v>
      </c>
      <c r="C20" s="302">
        <v>14421721.609999999</v>
      </c>
      <c r="D20" s="302">
        <v>7515980.8399999999</v>
      </c>
      <c r="E20" s="303">
        <f t="shared" si="2"/>
        <v>21937702.449999999</v>
      </c>
      <c r="F20" s="302">
        <v>6945371.79</v>
      </c>
      <c r="G20" s="302">
        <v>22202755.710000001</v>
      </c>
      <c r="H20" s="407">
        <f>F20+G20</f>
        <v>29148127.5</v>
      </c>
    </row>
    <row r="21" spans="1:8" s="316" customFormat="1">
      <c r="A21" s="272">
        <v>5.2</v>
      </c>
      <c r="B21" s="319" t="s">
        <v>298</v>
      </c>
      <c r="C21" s="302">
        <v>78065560.109999999</v>
      </c>
      <c r="D21" s="302">
        <v>103991028.09999999</v>
      </c>
      <c r="E21" s="303">
        <f t="shared" si="2"/>
        <v>182056588.20999998</v>
      </c>
      <c r="F21" s="302">
        <v>78939393.390000001</v>
      </c>
      <c r="G21" s="302">
        <v>93537413</v>
      </c>
      <c r="H21" s="407">
        <f>F21+G21</f>
        <v>172476806.38999999</v>
      </c>
    </row>
    <row r="22" spans="1:8" s="316" customFormat="1">
      <c r="A22" s="272">
        <v>5.3</v>
      </c>
      <c r="B22" s="319" t="s">
        <v>297</v>
      </c>
      <c r="C22" s="303">
        <f>SUM(C23:C27)</f>
        <v>627031</v>
      </c>
      <c r="D22" s="303">
        <f t="shared" ref="D22" si="9">SUM(D23:D27)</f>
        <v>1799382761</v>
      </c>
      <c r="E22" s="303">
        <f t="shared" si="2"/>
        <v>1800009792</v>
      </c>
      <c r="F22" s="303">
        <f>SUM(F23:F27)</f>
        <v>205246.22</v>
      </c>
      <c r="G22" s="303">
        <f t="shared" ref="G22" si="10">SUM(G23:G27)</f>
        <v>1182772504.9848597</v>
      </c>
      <c r="H22" s="407">
        <f t="shared" si="1"/>
        <v>1182977751.2048597</v>
      </c>
    </row>
    <row r="23" spans="1:8" s="316" customFormat="1">
      <c r="A23" s="272" t="s">
        <v>15</v>
      </c>
      <c r="B23" s="320" t="s">
        <v>75</v>
      </c>
      <c r="C23" s="302">
        <v>480831</v>
      </c>
      <c r="D23" s="302">
        <v>961575470.83207929</v>
      </c>
      <c r="E23" s="303">
        <f t="shared" si="2"/>
        <v>962056301.83207929</v>
      </c>
      <c r="F23" s="302">
        <v>42531</v>
      </c>
      <c r="G23" s="302">
        <v>410935794.46985966</v>
      </c>
      <c r="H23" s="407">
        <f t="shared" si="1"/>
        <v>410978325.46985966</v>
      </c>
    </row>
    <row r="24" spans="1:8" s="316" customFormat="1">
      <c r="A24" s="272" t="s">
        <v>16</v>
      </c>
      <c r="B24" s="320" t="s">
        <v>76</v>
      </c>
      <c r="C24" s="302">
        <v>11000</v>
      </c>
      <c r="D24" s="302">
        <v>506673177.88860071</v>
      </c>
      <c r="E24" s="303">
        <f t="shared" si="2"/>
        <v>506684177.88860071</v>
      </c>
      <c r="F24" s="302">
        <v>11000</v>
      </c>
      <c r="G24" s="302">
        <v>143431537.03560001</v>
      </c>
      <c r="H24" s="407">
        <f t="shared" si="1"/>
        <v>143442537.03560001</v>
      </c>
    </row>
    <row r="25" spans="1:8" s="316" customFormat="1">
      <c r="A25" s="272" t="s">
        <v>17</v>
      </c>
      <c r="B25" s="320" t="s">
        <v>77</v>
      </c>
      <c r="C25" s="302">
        <v>0</v>
      </c>
      <c r="D25" s="302">
        <v>52926923.0766</v>
      </c>
      <c r="E25" s="303">
        <f t="shared" si="2"/>
        <v>52926923.0766</v>
      </c>
      <c r="F25" s="302">
        <v>0</v>
      </c>
      <c r="G25" s="302">
        <v>37847904.600000001</v>
      </c>
      <c r="H25" s="407">
        <f t="shared" si="1"/>
        <v>37847904.600000001</v>
      </c>
    </row>
    <row r="26" spans="1:8" s="316" customFormat="1">
      <c r="A26" s="272" t="s">
        <v>18</v>
      </c>
      <c r="B26" s="320" t="s">
        <v>78</v>
      </c>
      <c r="C26" s="302">
        <v>100200</v>
      </c>
      <c r="D26" s="302">
        <v>190306544.81639975</v>
      </c>
      <c r="E26" s="303">
        <f t="shared" si="2"/>
        <v>190406744.81639975</v>
      </c>
      <c r="F26" s="302">
        <v>4000</v>
      </c>
      <c r="G26" s="302">
        <v>48368698.679400004</v>
      </c>
      <c r="H26" s="407">
        <f t="shared" si="1"/>
        <v>48372698.679400004</v>
      </c>
    </row>
    <row r="27" spans="1:8" s="316" customFormat="1">
      <c r="A27" s="272" t="s">
        <v>19</v>
      </c>
      <c r="B27" s="320" t="s">
        <v>79</v>
      </c>
      <c r="C27" s="302">
        <v>35000</v>
      </c>
      <c r="D27" s="302">
        <v>87900644.386320129</v>
      </c>
      <c r="E27" s="303">
        <f t="shared" si="2"/>
        <v>87935644.386320129</v>
      </c>
      <c r="F27" s="302">
        <v>147715.22</v>
      </c>
      <c r="G27" s="302">
        <v>542188570.20000005</v>
      </c>
      <c r="H27" s="407">
        <f t="shared" si="1"/>
        <v>542336285.42000008</v>
      </c>
    </row>
    <row r="28" spans="1:8" s="316" customFormat="1">
      <c r="A28" s="272">
        <v>5.4</v>
      </c>
      <c r="B28" s="319" t="s">
        <v>300</v>
      </c>
      <c r="C28" s="302">
        <v>3836951.6</v>
      </c>
      <c r="D28" s="302">
        <v>183786317.40000001</v>
      </c>
      <c r="E28" s="303">
        <f t="shared" si="2"/>
        <v>187623269</v>
      </c>
      <c r="F28" s="302">
        <v>5513505.0099999998</v>
      </c>
      <c r="G28" s="302">
        <v>151979962.90000001</v>
      </c>
      <c r="H28" s="407">
        <f t="shared" si="1"/>
        <v>157493467.91</v>
      </c>
    </row>
    <row r="29" spans="1:8" s="316" customFormat="1">
      <c r="A29" s="272">
        <v>5.5</v>
      </c>
      <c r="B29" s="319" t="s">
        <v>301</v>
      </c>
      <c r="C29" s="302">
        <v>10000000</v>
      </c>
      <c r="D29" s="302">
        <v>317417700</v>
      </c>
      <c r="E29" s="303">
        <f t="shared" si="2"/>
        <v>327417700</v>
      </c>
      <c r="F29" s="302">
        <v>10000000</v>
      </c>
      <c r="G29" s="302">
        <v>181623850</v>
      </c>
      <c r="H29" s="407">
        <f t="shared" si="1"/>
        <v>191623850</v>
      </c>
    </row>
    <row r="30" spans="1:8" s="316" customFormat="1">
      <c r="A30" s="272">
        <v>5.6</v>
      </c>
      <c r="B30" s="319" t="s">
        <v>302</v>
      </c>
      <c r="C30" s="302">
        <v>9000000</v>
      </c>
      <c r="D30" s="302">
        <v>217805544.90000001</v>
      </c>
      <c r="E30" s="303">
        <f t="shared" si="2"/>
        <v>226805544.90000001</v>
      </c>
      <c r="F30" s="302">
        <v>0</v>
      </c>
      <c r="G30" s="302">
        <v>186089824.90000001</v>
      </c>
      <c r="H30" s="407">
        <f t="shared" si="1"/>
        <v>186089824.90000001</v>
      </c>
    </row>
    <row r="31" spans="1:8" s="316" customFormat="1">
      <c r="A31" s="272">
        <v>5.7</v>
      </c>
      <c r="B31" s="319" t="s">
        <v>79</v>
      </c>
      <c r="C31" s="302">
        <v>45745198</v>
      </c>
      <c r="D31" s="302">
        <v>462404502.39999998</v>
      </c>
      <c r="E31" s="303">
        <f t="shared" si="2"/>
        <v>508149700.39999998</v>
      </c>
      <c r="F31" s="302">
        <v>38745198</v>
      </c>
      <c r="G31" s="302">
        <v>266137962.90000001</v>
      </c>
      <c r="H31" s="407">
        <f t="shared" si="1"/>
        <v>304883160.89999998</v>
      </c>
    </row>
    <row r="32" spans="1:8" s="316" customFormat="1">
      <c r="A32" s="272">
        <v>6</v>
      </c>
      <c r="B32" s="305" t="s">
        <v>330</v>
      </c>
      <c r="C32" s="301">
        <f>SUM(C33:C39)</f>
        <v>151995399.00000003</v>
      </c>
      <c r="D32" s="301">
        <f>SUM(D33:D39)</f>
        <v>400052194.13999999</v>
      </c>
      <c r="E32" s="301">
        <f t="shared" si="2"/>
        <v>552047593.13999999</v>
      </c>
      <c r="F32" s="301">
        <f>SUM(F33:F39)</f>
        <v>155752748.56999999</v>
      </c>
      <c r="G32" s="301">
        <f>SUM(G33:G39)</f>
        <v>372043513.70000005</v>
      </c>
      <c r="H32" s="408">
        <f t="shared" si="1"/>
        <v>527796262.27000004</v>
      </c>
    </row>
    <row r="33" spans="1:8" s="316" customFormat="1">
      <c r="A33" s="272">
        <v>6.1</v>
      </c>
      <c r="B33" s="306" t="s">
        <v>320</v>
      </c>
      <c r="C33" s="302">
        <v>9952280</v>
      </c>
      <c r="D33" s="302">
        <v>255879612.41000003</v>
      </c>
      <c r="E33" s="303">
        <f t="shared" si="2"/>
        <v>265831892.41000003</v>
      </c>
      <c r="F33" s="302">
        <v>89281164.569999993</v>
      </c>
      <c r="G33" s="302">
        <v>168216657.40000001</v>
      </c>
      <c r="H33" s="407">
        <f t="shared" si="1"/>
        <v>257497821.97</v>
      </c>
    </row>
    <row r="34" spans="1:8" s="316" customFormat="1">
      <c r="A34" s="272">
        <v>6.2</v>
      </c>
      <c r="B34" s="306" t="s">
        <v>321</v>
      </c>
      <c r="C34" s="302">
        <v>142043119.00000003</v>
      </c>
      <c r="D34" s="302">
        <v>144172581.72999999</v>
      </c>
      <c r="E34" s="303">
        <f t="shared" si="2"/>
        <v>286215700.73000002</v>
      </c>
      <c r="F34" s="302">
        <v>66471584</v>
      </c>
      <c r="G34" s="302">
        <v>203826856.30000001</v>
      </c>
      <c r="H34" s="407">
        <f t="shared" si="1"/>
        <v>270298440.30000001</v>
      </c>
    </row>
    <row r="35" spans="1:8" s="316" customFormat="1">
      <c r="A35" s="272">
        <v>6.3</v>
      </c>
      <c r="B35" s="306" t="s">
        <v>317</v>
      </c>
      <c r="C35" s="302">
        <v>0</v>
      </c>
      <c r="D35" s="302">
        <v>0</v>
      </c>
      <c r="E35" s="303">
        <f t="shared" si="2"/>
        <v>0</v>
      </c>
      <c r="F35" s="302">
        <v>0</v>
      </c>
      <c r="G35" s="302">
        <v>0</v>
      </c>
      <c r="H35" s="407">
        <f t="shared" si="1"/>
        <v>0</v>
      </c>
    </row>
    <row r="36" spans="1:8" s="316" customFormat="1">
      <c r="A36" s="272">
        <v>6.4</v>
      </c>
      <c r="B36" s="306" t="s">
        <v>318</v>
      </c>
      <c r="C36" s="302">
        <v>0</v>
      </c>
      <c r="D36" s="302">
        <v>0</v>
      </c>
      <c r="E36" s="303">
        <f t="shared" si="2"/>
        <v>0</v>
      </c>
      <c r="F36" s="302">
        <v>0</v>
      </c>
      <c r="G36" s="302">
        <v>0</v>
      </c>
      <c r="H36" s="407">
        <f t="shared" si="1"/>
        <v>0</v>
      </c>
    </row>
    <row r="37" spans="1:8" s="316" customFormat="1">
      <c r="A37" s="272">
        <v>6.5</v>
      </c>
      <c r="B37" s="306" t="s">
        <v>319</v>
      </c>
      <c r="C37" s="302">
        <v>0</v>
      </c>
      <c r="D37" s="302">
        <v>0</v>
      </c>
      <c r="E37" s="303">
        <f t="shared" si="2"/>
        <v>0</v>
      </c>
      <c r="F37" s="302">
        <v>0</v>
      </c>
      <c r="G37" s="302">
        <v>0</v>
      </c>
      <c r="H37" s="407">
        <f t="shared" si="1"/>
        <v>0</v>
      </c>
    </row>
    <row r="38" spans="1:8" s="316" customFormat="1">
      <c r="A38" s="272">
        <v>6.6</v>
      </c>
      <c r="B38" s="306" t="s">
        <v>322</v>
      </c>
      <c r="C38" s="302">
        <v>0</v>
      </c>
      <c r="D38" s="302">
        <v>0</v>
      </c>
      <c r="E38" s="303">
        <f t="shared" si="2"/>
        <v>0</v>
      </c>
      <c r="F38" s="302">
        <v>0</v>
      </c>
      <c r="G38" s="302">
        <v>0</v>
      </c>
      <c r="H38" s="407">
        <f t="shared" si="1"/>
        <v>0</v>
      </c>
    </row>
    <row r="39" spans="1:8" s="316" customFormat="1">
      <c r="A39" s="272">
        <v>6.7</v>
      </c>
      <c r="B39" s="306" t="s">
        <v>323</v>
      </c>
      <c r="C39" s="302">
        <v>0</v>
      </c>
      <c r="D39" s="302">
        <v>0</v>
      </c>
      <c r="E39" s="303">
        <f t="shared" si="2"/>
        <v>0</v>
      </c>
      <c r="F39" s="302">
        <v>0</v>
      </c>
      <c r="G39" s="302">
        <v>0</v>
      </c>
      <c r="H39" s="407">
        <f t="shared" si="1"/>
        <v>0</v>
      </c>
    </row>
    <row r="40" spans="1:8" s="316" customFormat="1">
      <c r="A40" s="272">
        <v>7</v>
      </c>
      <c r="B40" s="305" t="s">
        <v>326</v>
      </c>
      <c r="C40" s="301">
        <f>SUM(C41:C44)-C41-C42</f>
        <v>110334164.94999973</v>
      </c>
      <c r="D40" s="301">
        <f>SUM(D41:D44)-D41-D42</f>
        <v>2062588.1449927101</v>
      </c>
      <c r="E40" s="301">
        <f t="shared" si="2"/>
        <v>112396753.09499244</v>
      </c>
      <c r="F40" s="301">
        <f>SUM(F41:F44)-F41-F42</f>
        <v>110090824.81999972</v>
      </c>
      <c r="G40" s="301">
        <f>SUM(G41:G44)-G41-G42</f>
        <v>2029316.6449927101</v>
      </c>
      <c r="H40" s="408">
        <f t="shared" si="1"/>
        <v>112120141.46499243</v>
      </c>
    </row>
    <row r="41" spans="1:8" s="316" customFormat="1">
      <c r="A41" s="272">
        <v>7.1</v>
      </c>
      <c r="B41" s="306" t="s">
        <v>327</v>
      </c>
      <c r="C41" s="302">
        <v>16600847.080000002</v>
      </c>
      <c r="D41" s="302">
        <v>155259</v>
      </c>
      <c r="E41" s="303">
        <f t="shared" si="2"/>
        <v>16756106.080000002</v>
      </c>
      <c r="F41" s="302">
        <v>6341831.2800000012</v>
      </c>
      <c r="G41" s="302">
        <v>16275.67884800001</v>
      </c>
      <c r="H41" s="407">
        <f t="shared" si="1"/>
        <v>6358106.9588480014</v>
      </c>
    </row>
    <row r="42" spans="1:8" s="316" customFormat="1" ht="25.5">
      <c r="A42" s="272">
        <v>7.2</v>
      </c>
      <c r="B42" s="306" t="s">
        <v>328</v>
      </c>
      <c r="C42" s="302">
        <v>0</v>
      </c>
      <c r="D42" s="302">
        <v>0</v>
      </c>
      <c r="E42" s="303">
        <f t="shared" si="2"/>
        <v>0</v>
      </c>
      <c r="F42" s="302">
        <v>0</v>
      </c>
      <c r="G42" s="302">
        <v>0</v>
      </c>
      <c r="H42" s="407">
        <f t="shared" si="1"/>
        <v>0</v>
      </c>
    </row>
    <row r="43" spans="1:8" s="316" customFormat="1" ht="25.5">
      <c r="A43" s="272">
        <v>7.3</v>
      </c>
      <c r="B43" s="306" t="s">
        <v>331</v>
      </c>
      <c r="C43" s="302">
        <v>110334164.94999973</v>
      </c>
      <c r="D43" s="302">
        <v>2062588.1449927101</v>
      </c>
      <c r="E43" s="303">
        <f t="shared" si="2"/>
        <v>112396753.09499244</v>
      </c>
      <c r="F43" s="302">
        <v>110090824.81999972</v>
      </c>
      <c r="G43" s="302">
        <v>2029316.6449927101</v>
      </c>
      <c r="H43" s="407">
        <f t="shared" si="1"/>
        <v>112120141.46499243</v>
      </c>
    </row>
    <row r="44" spans="1:8" s="316" customFormat="1" ht="25.5">
      <c r="A44" s="272">
        <v>7.4</v>
      </c>
      <c r="B44" s="306" t="s">
        <v>332</v>
      </c>
      <c r="C44" s="302">
        <v>0</v>
      </c>
      <c r="D44" s="302">
        <v>0</v>
      </c>
      <c r="E44" s="303">
        <f t="shared" si="2"/>
        <v>0</v>
      </c>
      <c r="F44" s="302">
        <v>0</v>
      </c>
      <c r="G44" s="302">
        <v>0</v>
      </c>
      <c r="H44" s="407">
        <f t="shared" si="1"/>
        <v>0</v>
      </c>
    </row>
    <row r="45" spans="1:8" s="316" customFormat="1">
      <c r="A45" s="272">
        <v>8</v>
      </c>
      <c r="B45" s="305" t="s">
        <v>309</v>
      </c>
      <c r="C45" s="301">
        <f>SUM(C46:C52)</f>
        <v>3255564.5</v>
      </c>
      <c r="D45" s="301">
        <f t="shared" ref="D45" si="11">SUM(D46:D52)</f>
        <v>49100854.242477596</v>
      </c>
      <c r="E45" s="301">
        <f t="shared" si="2"/>
        <v>52356418.742477596</v>
      </c>
      <c r="F45" s="301">
        <f t="shared" ref="F45:G45" si="12">SUM(F46:F52)</f>
        <v>3258605.9171378622</v>
      </c>
      <c r="G45" s="301">
        <f t="shared" si="12"/>
        <v>45189745.803874806</v>
      </c>
      <c r="H45" s="408">
        <f t="shared" si="1"/>
        <v>48448351.721012667</v>
      </c>
    </row>
    <row r="46" spans="1:8" s="316" customFormat="1">
      <c r="A46" s="272">
        <v>8.1</v>
      </c>
      <c r="B46" s="318" t="s">
        <v>333</v>
      </c>
      <c r="C46" s="302">
        <v>0</v>
      </c>
      <c r="D46" s="302">
        <v>0</v>
      </c>
      <c r="E46" s="303">
        <f t="shared" si="2"/>
        <v>0</v>
      </c>
      <c r="F46" s="302">
        <v>0</v>
      </c>
      <c r="G46" s="302">
        <v>0</v>
      </c>
      <c r="H46" s="407">
        <f t="shared" si="1"/>
        <v>0</v>
      </c>
    </row>
    <row r="47" spans="1:8" s="316" customFormat="1">
      <c r="A47" s="272">
        <v>8.1999999999999993</v>
      </c>
      <c r="B47" s="318" t="s">
        <v>334</v>
      </c>
      <c r="C47" s="302">
        <v>596059</v>
      </c>
      <c r="D47" s="302">
        <v>9933258.9463007972</v>
      </c>
      <c r="E47" s="303">
        <f t="shared" si="2"/>
        <v>10529317.946300797</v>
      </c>
      <c r="F47" s="302">
        <v>688201.41713786195</v>
      </c>
      <c r="G47" s="302">
        <v>8678711.3077056017</v>
      </c>
      <c r="H47" s="407">
        <f t="shared" si="1"/>
        <v>9366912.7248434629</v>
      </c>
    </row>
    <row r="48" spans="1:8" s="316" customFormat="1">
      <c r="A48" s="272">
        <v>8.3000000000000007</v>
      </c>
      <c r="B48" s="318" t="s">
        <v>335</v>
      </c>
      <c r="C48" s="302">
        <v>481638</v>
      </c>
      <c r="D48" s="302">
        <v>8736830.212924799</v>
      </c>
      <c r="E48" s="303">
        <f t="shared" si="2"/>
        <v>9218468.212924799</v>
      </c>
      <c r="F48" s="302">
        <v>453779</v>
      </c>
      <c r="G48" s="302">
        <v>7754604.5034696013</v>
      </c>
      <c r="H48" s="407">
        <f t="shared" si="1"/>
        <v>8208383.5034696013</v>
      </c>
    </row>
    <row r="49" spans="1:8" s="316" customFormat="1">
      <c r="A49" s="272">
        <v>8.4</v>
      </c>
      <c r="B49" s="318" t="s">
        <v>336</v>
      </c>
      <c r="C49" s="302">
        <v>467353</v>
      </c>
      <c r="D49" s="302">
        <v>7117725.4924919996</v>
      </c>
      <c r="E49" s="303">
        <f t="shared" si="2"/>
        <v>7585078.4924919996</v>
      </c>
      <c r="F49" s="302">
        <v>389658</v>
      </c>
      <c r="G49" s="302">
        <v>6935029.2643056</v>
      </c>
      <c r="H49" s="407">
        <f t="shared" si="1"/>
        <v>7324687.2643056</v>
      </c>
    </row>
    <row r="50" spans="1:8" s="316" customFormat="1">
      <c r="A50" s="272">
        <v>8.5</v>
      </c>
      <c r="B50" s="318" t="s">
        <v>337</v>
      </c>
      <c r="C50" s="302">
        <v>430658</v>
      </c>
      <c r="D50" s="302">
        <v>6194464.0832400005</v>
      </c>
      <c r="E50" s="303">
        <f t="shared" si="2"/>
        <v>6625122.0832400005</v>
      </c>
      <c r="F50" s="302">
        <v>375373</v>
      </c>
      <c r="G50" s="302">
        <v>5517979.0882740002</v>
      </c>
      <c r="H50" s="407">
        <f t="shared" si="1"/>
        <v>5893352.0882740002</v>
      </c>
    </row>
    <row r="51" spans="1:8" s="316" customFormat="1">
      <c r="A51" s="272">
        <v>8.6</v>
      </c>
      <c r="B51" s="318" t="s">
        <v>338</v>
      </c>
      <c r="C51" s="302">
        <v>417978</v>
      </c>
      <c r="D51" s="302">
        <v>5159418.9092399999</v>
      </c>
      <c r="E51" s="303">
        <f t="shared" si="2"/>
        <v>5577396.9092399999</v>
      </c>
      <c r="F51" s="302">
        <v>338678</v>
      </c>
      <c r="G51" s="302">
        <v>4589491.7575800009</v>
      </c>
      <c r="H51" s="407">
        <f t="shared" si="1"/>
        <v>4928169.7575800009</v>
      </c>
    </row>
    <row r="52" spans="1:8" s="316" customFormat="1">
      <c r="A52" s="272">
        <v>8.6999999999999993</v>
      </c>
      <c r="B52" s="318" t="s">
        <v>339</v>
      </c>
      <c r="C52" s="302">
        <v>861878.5</v>
      </c>
      <c r="D52" s="302">
        <v>11959156.598280001</v>
      </c>
      <c r="E52" s="303">
        <f t="shared" si="2"/>
        <v>12821035.098280001</v>
      </c>
      <c r="F52" s="302">
        <v>1012916.5</v>
      </c>
      <c r="G52" s="302">
        <v>11713929.882540001</v>
      </c>
      <c r="H52" s="407">
        <f t="shared" si="1"/>
        <v>12726846.382540001</v>
      </c>
    </row>
    <row r="53" spans="1:8" s="316" customFormat="1" ht="15.75" thickBot="1">
      <c r="A53" s="274">
        <v>9</v>
      </c>
      <c r="B53" s="321" t="s">
        <v>329</v>
      </c>
      <c r="C53" s="304">
        <v>408415.59</v>
      </c>
      <c r="D53" s="304">
        <v>2265132.85</v>
      </c>
      <c r="E53" s="304">
        <f>C53+D53</f>
        <v>2673548.44</v>
      </c>
      <c r="F53" s="304">
        <v>483551</v>
      </c>
      <c r="G53" s="304">
        <v>5750730</v>
      </c>
      <c r="H53" s="415">
        <f t="shared" si="1"/>
        <v>6234281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3.5"/>
  <cols>
    <col min="1" max="1" width="9.5703125" style="4" bestFit="1" customWidth="1"/>
    <col min="2" max="2" width="77.85546875" style="4" customWidth="1"/>
    <col min="3" max="3" width="14.85546875" style="4" customWidth="1"/>
    <col min="4" max="4" width="15.28515625" style="4" customWidth="1"/>
    <col min="5" max="11" width="9.7109375" style="9" customWidth="1"/>
    <col min="12" max="16384" width="9.140625" style="9"/>
  </cols>
  <sheetData>
    <row r="1" spans="1:8">
      <c r="A1" s="2" t="s">
        <v>30</v>
      </c>
      <c r="B1" s="3" t="str">
        <f>'Info '!C2</f>
        <v>JSC "Liberty Bank"</v>
      </c>
      <c r="C1" s="3"/>
    </row>
    <row r="2" spans="1:8">
      <c r="A2" s="2" t="s">
        <v>31</v>
      </c>
      <c r="B2" s="251">
        <f>'1. key ratios '!B2</f>
        <v>44196</v>
      </c>
      <c r="C2" s="6"/>
      <c r="D2" s="7"/>
      <c r="E2" s="11"/>
      <c r="F2" s="11"/>
      <c r="G2" s="11"/>
      <c r="H2" s="11"/>
    </row>
    <row r="3" spans="1:8">
      <c r="A3" s="2"/>
      <c r="B3" s="3"/>
      <c r="C3" s="6"/>
      <c r="D3" s="7"/>
      <c r="E3" s="11"/>
      <c r="F3" s="11"/>
      <c r="G3" s="11"/>
      <c r="H3" s="11"/>
    </row>
    <row r="4" spans="1:8" ht="15" customHeight="1" thickBot="1">
      <c r="A4" s="7" t="s">
        <v>203</v>
      </c>
      <c r="B4" s="80" t="s">
        <v>303</v>
      </c>
      <c r="D4" s="12" t="s">
        <v>73</v>
      </c>
    </row>
    <row r="5" spans="1:8" ht="15" customHeight="1">
      <c r="A5" s="126" t="s">
        <v>6</v>
      </c>
      <c r="B5" s="127"/>
      <c r="C5" s="297" t="s">
        <v>511</v>
      </c>
      <c r="D5" s="298" t="s">
        <v>506</v>
      </c>
    </row>
    <row r="6" spans="1:8" ht="15" customHeight="1">
      <c r="A6" s="13">
        <v>1</v>
      </c>
      <c r="B6" s="299" t="s">
        <v>307</v>
      </c>
      <c r="C6" s="426">
        <f>C7+C9+C10</f>
        <v>1802773675.9819503</v>
      </c>
      <c r="D6" s="427">
        <f>D7+D9+D10</f>
        <v>1648923127.4430413</v>
      </c>
      <c r="E6" s="544"/>
      <c r="F6" s="544"/>
      <c r="G6" s="545"/>
      <c r="H6" s="545"/>
    </row>
    <row r="7" spans="1:8" ht="15" customHeight="1">
      <c r="A7" s="13">
        <v>1.1000000000000001</v>
      </c>
      <c r="B7" s="299" t="s">
        <v>202</v>
      </c>
      <c r="C7" s="428">
        <v>1764850263.7941375</v>
      </c>
      <c r="D7" s="429">
        <v>1599721772.1414185</v>
      </c>
      <c r="E7" s="544"/>
      <c r="F7" s="544"/>
      <c r="G7" s="545"/>
      <c r="H7" s="545"/>
    </row>
    <row r="8" spans="1:8">
      <c r="A8" s="13" t="s">
        <v>14</v>
      </c>
      <c r="B8" s="299" t="s">
        <v>201</v>
      </c>
      <c r="C8" s="428">
        <v>0</v>
      </c>
      <c r="D8" s="429">
        <v>0</v>
      </c>
      <c r="E8" s="544"/>
      <c r="F8" s="544"/>
      <c r="G8" s="545"/>
      <c r="H8" s="545"/>
    </row>
    <row r="9" spans="1:8" ht="15" customHeight="1">
      <c r="A9" s="13">
        <v>1.2</v>
      </c>
      <c r="B9" s="300" t="s">
        <v>200</v>
      </c>
      <c r="C9" s="428">
        <v>22533462.118989997</v>
      </c>
      <c r="D9" s="429">
        <v>36684352.895354643</v>
      </c>
      <c r="E9" s="544"/>
      <c r="F9" s="544"/>
      <c r="G9" s="545"/>
      <c r="H9" s="545"/>
    </row>
    <row r="10" spans="1:8" ht="15" customHeight="1">
      <c r="A10" s="13">
        <v>1.3</v>
      </c>
      <c r="B10" s="299" t="s">
        <v>28</v>
      </c>
      <c r="C10" s="430">
        <v>15389950.068822881</v>
      </c>
      <c r="D10" s="429">
        <v>12517002.406268001</v>
      </c>
      <c r="E10" s="544"/>
      <c r="F10" s="544"/>
      <c r="G10" s="545"/>
      <c r="H10" s="545"/>
    </row>
    <row r="11" spans="1:8" ht="15" customHeight="1">
      <c r="A11" s="13">
        <v>2</v>
      </c>
      <c r="B11" s="299" t="s">
        <v>304</v>
      </c>
      <c r="C11" s="428">
        <v>42402189.649999894</v>
      </c>
      <c r="D11" s="429">
        <v>17478868.699999623</v>
      </c>
      <c r="E11" s="544"/>
      <c r="F11" s="544"/>
      <c r="G11" s="545"/>
      <c r="H11" s="545"/>
    </row>
    <row r="12" spans="1:8" ht="15" customHeight="1">
      <c r="A12" s="13">
        <v>3</v>
      </c>
      <c r="B12" s="299" t="s">
        <v>305</v>
      </c>
      <c r="C12" s="430">
        <v>381833772.73749995</v>
      </c>
      <c r="D12" s="475">
        <v>400856479.99999988</v>
      </c>
      <c r="E12" s="544"/>
      <c r="F12" s="544"/>
      <c r="G12" s="545"/>
      <c r="H12" s="545"/>
    </row>
    <row r="13" spans="1:8" ht="15" customHeight="1" thickBot="1">
      <c r="A13" s="15">
        <v>4</v>
      </c>
      <c r="B13" s="16" t="s">
        <v>306</v>
      </c>
      <c r="C13" s="431">
        <f>C6+C11+C12</f>
        <v>2227009638.3694501</v>
      </c>
      <c r="D13" s="476">
        <f>D6+D11+D12</f>
        <v>2067258476.1430407</v>
      </c>
      <c r="E13" s="544"/>
      <c r="F13" s="544"/>
      <c r="G13" s="545"/>
      <c r="H13" s="545"/>
    </row>
    <row r="14" spans="1:8">
      <c r="B14" s="19"/>
    </row>
    <row r="15" spans="1:8">
      <c r="B15" s="20"/>
    </row>
    <row r="16" spans="1:8">
      <c r="B16" s="20"/>
    </row>
    <row r="17" spans="1:4" ht="11.25">
      <c r="A17" s="9"/>
      <c r="B17" s="9"/>
      <c r="C17" s="9"/>
      <c r="D17" s="9"/>
    </row>
    <row r="18" spans="1:4" ht="11.25">
      <c r="A18" s="9"/>
      <c r="B18" s="9"/>
      <c r="C18" s="9"/>
      <c r="D18" s="9"/>
    </row>
    <row r="19" spans="1:4" ht="11.25">
      <c r="A19" s="9"/>
      <c r="B19" s="9"/>
      <c r="C19" s="9"/>
      <c r="D19" s="9"/>
    </row>
    <row r="20" spans="1:4" ht="11.25">
      <c r="A20" s="9"/>
      <c r="B20" s="9"/>
      <c r="C20" s="9"/>
      <c r="D20" s="9"/>
    </row>
    <row r="21" spans="1:4" ht="11.25">
      <c r="A21" s="9"/>
      <c r="B21" s="9"/>
      <c r="C21" s="9"/>
      <c r="D21" s="9"/>
    </row>
    <row r="22" spans="1:4" ht="11.25">
      <c r="A22" s="9"/>
      <c r="B22" s="9"/>
      <c r="C22" s="9"/>
      <c r="D22" s="9"/>
    </row>
    <row r="23" spans="1:4" ht="11.25">
      <c r="A23" s="9"/>
      <c r="B23" s="9"/>
      <c r="C23" s="9"/>
      <c r="D23" s="9"/>
    </row>
    <row r="24" spans="1:4" ht="11.25">
      <c r="A24" s="9"/>
      <c r="B24" s="9"/>
      <c r="C24" s="9"/>
      <c r="D24" s="9"/>
    </row>
    <row r="25" spans="1:4" ht="11.25">
      <c r="A25" s="9"/>
      <c r="B25" s="9"/>
      <c r="C25" s="9"/>
      <c r="D25" s="9"/>
    </row>
    <row r="26" spans="1:4" ht="11.25">
      <c r="A26" s="9"/>
      <c r="B26" s="9"/>
      <c r="C26" s="9"/>
      <c r="D26" s="9"/>
    </row>
    <row r="27" spans="1:4" ht="11.25">
      <c r="A27" s="9"/>
      <c r="B27" s="9"/>
      <c r="C27" s="9"/>
      <c r="D27" s="9"/>
    </row>
    <row r="28" spans="1:4" ht="11.25">
      <c r="A28" s="9"/>
      <c r="B28" s="9"/>
      <c r="C28" s="9"/>
      <c r="D28" s="9"/>
    </row>
    <row r="29" spans="1:4" ht="11.25">
      <c r="A29" s="9"/>
      <c r="B29" s="9"/>
      <c r="C29" s="9"/>
      <c r="D29" s="9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workbookViewId="0">
      <pane xSplit="1" ySplit="4" topLeftCell="B5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5.75"/>
  <cols>
    <col min="1" max="1" width="9.5703125" style="246" bestFit="1" customWidth="1"/>
    <col min="2" max="2" width="82.28515625" style="246" customWidth="1"/>
    <col min="3" max="3" width="17.42578125" style="246" customWidth="1"/>
    <col min="4" max="16384" width="9.140625" style="247"/>
  </cols>
  <sheetData>
    <row r="1" spans="1:9">
      <c r="A1" s="245" t="s">
        <v>30</v>
      </c>
      <c r="B1" s="322" t="str">
        <f>'Info '!C2</f>
        <v>JSC "Liberty Bank"</v>
      </c>
    </row>
    <row r="2" spans="1:9">
      <c r="A2" s="245" t="s">
        <v>31</v>
      </c>
      <c r="B2" s="248">
        <f>'1. key ratios '!B2</f>
        <v>44196</v>
      </c>
    </row>
    <row r="4" spans="1:9" ht="16.5" customHeight="1" thickBot="1">
      <c r="A4" s="323" t="s">
        <v>80</v>
      </c>
      <c r="B4" s="324" t="s">
        <v>273</v>
      </c>
      <c r="C4" s="325"/>
    </row>
    <row r="5" spans="1:9">
      <c r="A5" s="326"/>
      <c r="B5" s="557" t="s">
        <v>81</v>
      </c>
      <c r="C5" s="558"/>
    </row>
    <row r="6" spans="1:9">
      <c r="A6" s="327">
        <v>1</v>
      </c>
      <c r="B6" s="468" t="s">
        <v>484</v>
      </c>
      <c r="C6" s="536"/>
      <c r="E6" s="541"/>
      <c r="F6" s="541"/>
      <c r="G6" s="541"/>
      <c r="H6" s="541"/>
      <c r="I6" s="541"/>
    </row>
    <row r="7" spans="1:9">
      <c r="A7" s="327">
        <v>2</v>
      </c>
      <c r="B7" s="468" t="s">
        <v>499</v>
      </c>
      <c r="C7" s="536"/>
      <c r="E7" s="541"/>
      <c r="F7" s="541"/>
      <c r="G7" s="541"/>
      <c r="H7" s="541"/>
      <c r="I7" s="541"/>
    </row>
    <row r="8" spans="1:9">
      <c r="A8" s="327">
        <v>3</v>
      </c>
      <c r="B8" s="468" t="s">
        <v>500</v>
      </c>
      <c r="C8" s="536"/>
      <c r="E8" s="541"/>
      <c r="F8" s="541"/>
      <c r="G8" s="541"/>
      <c r="H8" s="541"/>
      <c r="I8" s="541"/>
    </row>
    <row r="9" spans="1:9">
      <c r="A9" s="327">
        <v>4</v>
      </c>
      <c r="B9" s="468" t="s">
        <v>501</v>
      </c>
      <c r="C9" s="536"/>
      <c r="E9" s="541"/>
      <c r="F9" s="541"/>
      <c r="G9" s="541"/>
      <c r="H9" s="541"/>
      <c r="I9" s="541"/>
    </row>
    <row r="10" spans="1:9">
      <c r="A10" s="327">
        <v>5</v>
      </c>
      <c r="B10" s="468" t="s">
        <v>513</v>
      </c>
      <c r="C10" s="536"/>
      <c r="E10" s="541"/>
      <c r="F10" s="541"/>
      <c r="G10" s="541"/>
      <c r="H10" s="541"/>
      <c r="I10" s="541"/>
    </row>
    <row r="11" spans="1:9">
      <c r="A11" s="327"/>
      <c r="B11" s="468"/>
      <c r="C11" s="536"/>
      <c r="E11" s="541"/>
      <c r="F11" s="541"/>
      <c r="G11" s="541"/>
      <c r="H11" s="541"/>
      <c r="I11" s="541"/>
    </row>
    <row r="12" spans="1:9">
      <c r="A12" s="327"/>
      <c r="B12" s="559" t="s">
        <v>82</v>
      </c>
      <c r="C12" s="560"/>
      <c r="E12" s="541"/>
      <c r="F12" s="541"/>
      <c r="G12" s="541"/>
      <c r="H12" s="541"/>
      <c r="I12" s="541"/>
    </row>
    <row r="13" spans="1:9">
      <c r="A13" s="327">
        <v>1</v>
      </c>
      <c r="B13" s="468" t="s">
        <v>502</v>
      </c>
      <c r="C13" s="537"/>
      <c r="E13" s="541"/>
      <c r="F13" s="541"/>
      <c r="G13" s="541"/>
      <c r="H13" s="541"/>
      <c r="I13" s="541"/>
    </row>
    <row r="14" spans="1:9">
      <c r="A14" s="327">
        <v>2</v>
      </c>
      <c r="B14" s="468" t="s">
        <v>507</v>
      </c>
      <c r="C14" s="537"/>
      <c r="E14" s="541"/>
      <c r="F14" s="541"/>
      <c r="G14" s="541"/>
      <c r="H14" s="541"/>
      <c r="I14" s="541"/>
    </row>
    <row r="15" spans="1:9">
      <c r="A15" s="327">
        <v>3</v>
      </c>
      <c r="B15" s="468" t="s">
        <v>485</v>
      </c>
      <c r="C15" s="537"/>
      <c r="E15" s="541"/>
      <c r="F15" s="541"/>
      <c r="G15" s="541"/>
      <c r="H15" s="541"/>
      <c r="I15" s="541"/>
    </row>
    <row r="16" spans="1:9">
      <c r="A16" s="327">
        <v>4</v>
      </c>
      <c r="B16" s="468" t="s">
        <v>486</v>
      </c>
      <c r="C16" s="537"/>
      <c r="E16" s="541"/>
      <c r="F16" s="541"/>
      <c r="G16" s="541"/>
      <c r="H16" s="541"/>
      <c r="I16" s="541"/>
    </row>
    <row r="17" spans="1:9">
      <c r="A17" s="327">
        <v>5</v>
      </c>
      <c r="B17" s="468" t="s">
        <v>512</v>
      </c>
      <c r="C17" s="537"/>
      <c r="E17" s="541"/>
      <c r="F17" s="541"/>
      <c r="G17" s="541"/>
      <c r="H17" s="541"/>
      <c r="I17" s="541"/>
    </row>
    <row r="18" spans="1:9" ht="15.75" customHeight="1">
      <c r="A18" s="327"/>
      <c r="B18" s="328"/>
      <c r="C18" s="538"/>
      <c r="E18" s="541"/>
      <c r="F18" s="541"/>
      <c r="G18" s="541"/>
      <c r="H18" s="541"/>
      <c r="I18" s="541"/>
    </row>
    <row r="19" spans="1:9" ht="30" customHeight="1">
      <c r="A19" s="327"/>
      <c r="B19" s="559" t="s">
        <v>83</v>
      </c>
      <c r="C19" s="560"/>
      <c r="E19" s="541"/>
      <c r="F19" s="541"/>
      <c r="G19" s="541"/>
      <c r="H19" s="541"/>
      <c r="I19" s="541"/>
    </row>
    <row r="20" spans="1:9">
      <c r="A20" s="327">
        <v>1</v>
      </c>
      <c r="B20" s="328" t="s">
        <v>489</v>
      </c>
      <c r="C20" s="532">
        <v>0.91985393346850919</v>
      </c>
    </row>
    <row r="21" spans="1:9">
      <c r="A21" s="327">
        <v>2</v>
      </c>
      <c r="B21" s="328" t="s">
        <v>491</v>
      </c>
      <c r="C21" s="532">
        <v>4.2325970853703127E-2</v>
      </c>
    </row>
    <row r="22" spans="1:9">
      <c r="A22" s="327">
        <v>3</v>
      </c>
      <c r="B22" s="328" t="s">
        <v>490</v>
      </c>
      <c r="C22" s="533">
        <v>1.0720064667454319E-2</v>
      </c>
    </row>
    <row r="23" spans="1:9">
      <c r="A23" s="327">
        <v>5</v>
      </c>
      <c r="B23" s="328" t="s">
        <v>492</v>
      </c>
      <c r="C23" s="534">
        <v>2.7100031010333221E-2</v>
      </c>
    </row>
    <row r="24" spans="1:9" ht="17.25" customHeight="1">
      <c r="A24" s="327"/>
      <c r="B24" s="328"/>
      <c r="C24" s="539"/>
    </row>
    <row r="25" spans="1:9" ht="29.25" customHeight="1">
      <c r="A25" s="327"/>
      <c r="B25" s="559" t="s">
        <v>84</v>
      </c>
      <c r="C25" s="560"/>
    </row>
    <row r="26" spans="1:9">
      <c r="A26" s="327">
        <v>1</v>
      </c>
      <c r="B26" s="328" t="s">
        <v>484</v>
      </c>
      <c r="C26" s="530">
        <v>0.30661797782283562</v>
      </c>
    </row>
    <row r="27" spans="1:9">
      <c r="A27" s="329">
        <v>2</v>
      </c>
      <c r="B27" s="540" t="s">
        <v>487</v>
      </c>
      <c r="C27" s="530">
        <v>0.3066179778228359</v>
      </c>
    </row>
    <row r="28" spans="1:9">
      <c r="A28" s="329">
        <v>3</v>
      </c>
      <c r="B28" s="540" t="s">
        <v>488</v>
      </c>
      <c r="C28" s="531">
        <v>0.3066179778228359</v>
      </c>
    </row>
    <row r="29" spans="1:9" ht="16.5" thickBot="1">
      <c r="A29" s="330"/>
      <c r="B29" s="331"/>
      <c r="C29" s="332"/>
    </row>
  </sheetData>
  <mergeCells count="4">
    <mergeCell ref="B5:C5"/>
    <mergeCell ref="B12:C12"/>
    <mergeCell ref="B25:C25"/>
    <mergeCell ref="B19:C19"/>
  </mergeCells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pane xSplit="1" ySplit="5" topLeftCell="B6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5.75"/>
  <cols>
    <col min="1" max="1" width="7.140625" style="4" bestFit="1" customWidth="1"/>
    <col min="2" max="2" width="59.5703125" style="4" bestFit="1" customWidth="1"/>
    <col min="3" max="3" width="20.140625" style="4" customWidth="1"/>
    <col min="4" max="4" width="20.28515625" style="4" bestFit="1" customWidth="1"/>
    <col min="5" max="5" width="19.85546875" style="4" bestFit="1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156" t="s">
        <v>30</v>
      </c>
      <c r="B1" s="157" t="str">
        <f>'Info '!C2</f>
        <v>JSC "Liberty Bank"</v>
      </c>
      <c r="C1" s="33"/>
      <c r="D1" s="33"/>
      <c r="E1" s="33"/>
      <c r="F1" s="8"/>
    </row>
    <row r="2" spans="1:7" s="21" customFormat="1" ht="15.75" customHeight="1">
      <c r="A2" s="156" t="s">
        <v>31</v>
      </c>
      <c r="B2" s="249">
        <f>'1. key ratios '!B2</f>
        <v>44196</v>
      </c>
    </row>
    <row r="3" spans="1:7" s="21" customFormat="1" ht="15.75" customHeight="1">
      <c r="A3" s="156"/>
    </row>
    <row r="4" spans="1:7" s="21" customFormat="1" ht="15.75" customHeight="1" thickBot="1">
      <c r="A4" s="158" t="s">
        <v>207</v>
      </c>
      <c r="B4" s="565" t="s">
        <v>353</v>
      </c>
      <c r="C4" s="566"/>
      <c r="D4" s="566"/>
      <c r="E4" s="566"/>
    </row>
    <row r="5" spans="1:7" s="25" customFormat="1" ht="17.45" customHeight="1">
      <c r="A5" s="112"/>
      <c r="B5" s="113"/>
      <c r="C5" s="23" t="s">
        <v>0</v>
      </c>
      <c r="D5" s="23" t="s">
        <v>1</v>
      </c>
      <c r="E5" s="24" t="s">
        <v>2</v>
      </c>
    </row>
    <row r="6" spans="1:7" s="8" customFormat="1" ht="14.45" customHeight="1">
      <c r="A6" s="159"/>
      <c r="B6" s="561" t="s">
        <v>360</v>
      </c>
      <c r="C6" s="561" t="s">
        <v>93</v>
      </c>
      <c r="D6" s="563" t="s">
        <v>206</v>
      </c>
      <c r="E6" s="564"/>
      <c r="G6" s="5"/>
    </row>
    <row r="7" spans="1:7" s="8" customFormat="1" ht="99.6" customHeight="1">
      <c r="A7" s="159"/>
      <c r="B7" s="562"/>
      <c r="C7" s="561"/>
      <c r="D7" s="165" t="s">
        <v>205</v>
      </c>
      <c r="E7" s="166" t="s">
        <v>361</v>
      </c>
      <c r="G7" s="5"/>
    </row>
    <row r="8" spans="1:7">
      <c r="A8" s="160">
        <v>1</v>
      </c>
      <c r="B8" s="167" t="s">
        <v>35</v>
      </c>
      <c r="C8" s="477">
        <v>250115311.21999997</v>
      </c>
      <c r="D8" s="477"/>
      <c r="E8" s="461">
        <v>250115311.21999997</v>
      </c>
      <c r="F8" s="8"/>
    </row>
    <row r="9" spans="1:7">
      <c r="A9" s="160">
        <v>2</v>
      </c>
      <c r="B9" s="167" t="s">
        <v>36</v>
      </c>
      <c r="C9" s="477">
        <v>209677630.00999999</v>
      </c>
      <c r="D9" s="477"/>
      <c r="E9" s="461">
        <v>209677630.00999999</v>
      </c>
      <c r="F9" s="8"/>
    </row>
    <row r="10" spans="1:7">
      <c r="A10" s="160">
        <v>3</v>
      </c>
      <c r="B10" s="167" t="s">
        <v>37</v>
      </c>
      <c r="C10" s="477">
        <v>370483890.67000002</v>
      </c>
      <c r="D10" s="477"/>
      <c r="E10" s="461">
        <v>370483890.67000002</v>
      </c>
      <c r="F10" s="8"/>
    </row>
    <row r="11" spans="1:7">
      <c r="A11" s="160">
        <v>4</v>
      </c>
      <c r="B11" s="167" t="s">
        <v>38</v>
      </c>
      <c r="C11" s="477">
        <v>0</v>
      </c>
      <c r="D11" s="477"/>
      <c r="E11" s="461">
        <v>0</v>
      </c>
      <c r="F11" s="8"/>
    </row>
    <row r="12" spans="1:7">
      <c r="A12" s="160">
        <v>5</v>
      </c>
      <c r="B12" s="167" t="s">
        <v>39</v>
      </c>
      <c r="C12" s="477">
        <v>265217811.13999999</v>
      </c>
      <c r="D12" s="477"/>
      <c r="E12" s="461">
        <v>265217811.13999999</v>
      </c>
      <c r="F12" s="8"/>
    </row>
    <row r="13" spans="1:7">
      <c r="A13" s="160">
        <v>6.1</v>
      </c>
      <c r="B13" s="168" t="s">
        <v>40</v>
      </c>
      <c r="C13" s="478">
        <v>1672980140.4899893</v>
      </c>
      <c r="D13" s="477"/>
      <c r="E13" s="461">
        <v>1672980140.4899893</v>
      </c>
      <c r="F13" s="8"/>
    </row>
    <row r="14" spans="1:7">
      <c r="A14" s="160">
        <v>6.2</v>
      </c>
      <c r="B14" s="169" t="s">
        <v>41</v>
      </c>
      <c r="C14" s="478">
        <v>-117613974.60000025</v>
      </c>
      <c r="D14" s="477"/>
      <c r="E14" s="461">
        <v>-117613974.60000025</v>
      </c>
      <c r="F14" s="8"/>
    </row>
    <row r="15" spans="1:7">
      <c r="A15" s="160">
        <v>6</v>
      </c>
      <c r="B15" s="167" t="s">
        <v>42</v>
      </c>
      <c r="C15" s="477">
        <v>1555366165.8899889</v>
      </c>
      <c r="D15" s="477"/>
      <c r="E15" s="461">
        <v>1555366165.8899889</v>
      </c>
      <c r="F15" s="8"/>
    </row>
    <row r="16" spans="1:7">
      <c r="A16" s="160">
        <v>7</v>
      </c>
      <c r="B16" s="167" t="s">
        <v>43</v>
      </c>
      <c r="C16" s="477">
        <v>35827582.010000005</v>
      </c>
      <c r="D16" s="477"/>
      <c r="E16" s="461">
        <v>35827582.010000005</v>
      </c>
      <c r="F16" s="8"/>
    </row>
    <row r="17" spans="1:7">
      <c r="A17" s="160">
        <v>8</v>
      </c>
      <c r="B17" s="167" t="s">
        <v>204</v>
      </c>
      <c r="C17" s="477">
        <v>103192</v>
      </c>
      <c r="D17" s="477"/>
      <c r="E17" s="461">
        <v>103192</v>
      </c>
      <c r="F17" s="161"/>
      <c r="G17" s="27"/>
    </row>
    <row r="18" spans="1:7">
      <c r="A18" s="160">
        <v>9</v>
      </c>
      <c r="B18" s="167" t="s">
        <v>44</v>
      </c>
      <c r="C18" s="477">
        <v>106733.3</v>
      </c>
      <c r="D18" s="477">
        <v>106733.3</v>
      </c>
      <c r="E18" s="461">
        <v>0</v>
      </c>
      <c r="F18" s="8"/>
      <c r="G18" s="27"/>
    </row>
    <row r="19" spans="1:7">
      <c r="A19" s="160">
        <v>10</v>
      </c>
      <c r="B19" s="167" t="s">
        <v>45</v>
      </c>
      <c r="C19" s="477">
        <v>238389424.87</v>
      </c>
      <c r="D19" s="477">
        <v>81366838.799999997</v>
      </c>
      <c r="E19" s="461">
        <v>157022586.06999999</v>
      </c>
      <c r="F19" s="8"/>
      <c r="G19" s="27"/>
    </row>
    <row r="20" spans="1:7">
      <c r="A20" s="160">
        <v>11</v>
      </c>
      <c r="B20" s="167" t="s">
        <v>46</v>
      </c>
      <c r="C20" s="477">
        <v>56678621.159999996</v>
      </c>
      <c r="D20" s="477"/>
      <c r="E20" s="461">
        <v>56678621.159999996</v>
      </c>
      <c r="F20" s="8"/>
    </row>
    <row r="21" spans="1:7" ht="32.25" customHeight="1" thickBot="1">
      <c r="A21" s="95"/>
      <c r="B21" s="162" t="s">
        <v>363</v>
      </c>
      <c r="C21" s="479">
        <f>SUM(C8:C12, C15:C20)</f>
        <v>2981966362.269989</v>
      </c>
      <c r="D21" s="479">
        <f>SUM(D8:D12, D15:D20)</f>
        <v>81473572.099999994</v>
      </c>
      <c r="E21" s="480">
        <f>SUM(E8:E12, E15:E20)</f>
        <v>2900492790.1699891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28"/>
      <c r="F25" s="5"/>
      <c r="G25" s="5"/>
    </row>
    <row r="26" spans="1:7" s="4" customFormat="1">
      <c r="B26" s="28"/>
      <c r="F26" s="5"/>
      <c r="G26" s="5"/>
    </row>
    <row r="27" spans="1:7" s="4" customFormat="1">
      <c r="B27" s="28"/>
      <c r="F27" s="5"/>
      <c r="G27" s="5"/>
    </row>
    <row r="28" spans="1:7" s="4" customFormat="1">
      <c r="B28" s="28"/>
      <c r="F28" s="5"/>
      <c r="G28" s="5"/>
    </row>
    <row r="29" spans="1:7" s="4" customFormat="1">
      <c r="B29" s="28"/>
      <c r="F29" s="5"/>
      <c r="G29" s="5"/>
    </row>
    <row r="30" spans="1:7" s="4" customFormat="1">
      <c r="B30" s="28"/>
      <c r="F30" s="5"/>
      <c r="G30" s="5"/>
    </row>
    <row r="31" spans="1:7" s="4" customFormat="1">
      <c r="B31" s="28"/>
      <c r="F31" s="5"/>
      <c r="G31" s="5"/>
    </row>
    <row r="32" spans="1:7" s="4" customFormat="1">
      <c r="B32" s="28"/>
      <c r="F32" s="5"/>
      <c r="G32" s="5"/>
    </row>
    <row r="33" spans="2:7" s="4" customFormat="1">
      <c r="B33" s="28"/>
      <c r="F33" s="5"/>
      <c r="G33" s="5"/>
    </row>
    <row r="34" spans="2:7" s="4" customFormat="1">
      <c r="B34" s="28"/>
      <c r="F34" s="5"/>
      <c r="G34" s="5"/>
    </row>
    <row r="35" spans="2:7" s="4" customFormat="1">
      <c r="B35" s="28"/>
      <c r="F35" s="5"/>
      <c r="G35" s="5"/>
    </row>
    <row r="36" spans="2:7" s="4" customFormat="1">
      <c r="B36" s="28"/>
      <c r="F36" s="5"/>
      <c r="G36" s="5"/>
    </row>
    <row r="37" spans="2:7" s="4" customFormat="1">
      <c r="B37" s="2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140625" defaultRowHeight="13.5" outlineLevelRow="1"/>
  <cols>
    <col min="1" max="1" width="9.5703125" style="4" bestFit="1" customWidth="1"/>
    <col min="2" max="2" width="98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"Liberty Bank"</v>
      </c>
    </row>
    <row r="2" spans="1:6" s="21" customFormat="1" ht="15.75" customHeight="1">
      <c r="A2" s="2" t="s">
        <v>31</v>
      </c>
      <c r="B2" s="250">
        <f>'1. key ratios '!B2</f>
        <v>44196</v>
      </c>
      <c r="C2" s="4"/>
      <c r="D2" s="4"/>
      <c r="E2" s="4"/>
      <c r="F2" s="4"/>
    </row>
    <row r="3" spans="1:6" s="21" customFormat="1" ht="15.75" customHeight="1">
      <c r="C3" s="4"/>
      <c r="D3" s="4"/>
      <c r="E3" s="4"/>
      <c r="F3" s="4"/>
    </row>
    <row r="4" spans="1:6" s="21" customFormat="1" ht="26.25" thickBot="1">
      <c r="A4" s="21" t="s">
        <v>85</v>
      </c>
      <c r="B4" s="515" t="s">
        <v>340</v>
      </c>
      <c r="C4" s="22" t="s">
        <v>73</v>
      </c>
      <c r="D4" s="4"/>
      <c r="E4" s="4"/>
      <c r="F4" s="4"/>
    </row>
    <row r="5" spans="1:6">
      <c r="A5" s="118">
        <v>1</v>
      </c>
      <c r="B5" s="163" t="s">
        <v>362</v>
      </c>
      <c r="C5" s="487">
        <f>'7. LI1 '!E21</f>
        <v>2900492790.1699891</v>
      </c>
    </row>
    <row r="6" spans="1:6" s="119" customFormat="1">
      <c r="A6" s="29">
        <v>2.1</v>
      </c>
      <c r="B6" s="115" t="s">
        <v>341</v>
      </c>
      <c r="C6" s="488">
        <v>145771129.64590001</v>
      </c>
    </row>
    <row r="7" spans="1:6" s="19" customFormat="1" outlineLevel="1">
      <c r="A7" s="13">
        <v>2.2000000000000002</v>
      </c>
      <c r="B7" s="14" t="s">
        <v>342</v>
      </c>
      <c r="C7" s="489">
        <v>278074259.45614398</v>
      </c>
    </row>
    <row r="8" spans="1:6" s="19" customFormat="1" ht="26.25">
      <c r="A8" s="13">
        <v>3</v>
      </c>
      <c r="B8" s="116" t="s">
        <v>343</v>
      </c>
      <c r="C8" s="490">
        <f>SUM(C5:C7)</f>
        <v>3324338179.2720332</v>
      </c>
    </row>
    <row r="9" spans="1:6" s="119" customFormat="1">
      <c r="A9" s="29">
        <v>4</v>
      </c>
      <c r="B9" s="31" t="s">
        <v>88</v>
      </c>
      <c r="C9" s="488">
        <v>28744864.225399997</v>
      </c>
    </row>
    <row r="10" spans="1:6" s="19" customFormat="1" outlineLevel="1">
      <c r="A10" s="13">
        <v>5.0999999999999996</v>
      </c>
      <c r="B10" s="14" t="s">
        <v>344</v>
      </c>
      <c r="C10" s="489">
        <v>-114343143.37356099</v>
      </c>
    </row>
    <row r="11" spans="1:6" s="19" customFormat="1" ht="27" outlineLevel="1">
      <c r="A11" s="13">
        <v>5.2</v>
      </c>
      <c r="B11" s="14" t="s">
        <v>345</v>
      </c>
      <c r="C11" s="489">
        <v>-262684309.387321</v>
      </c>
    </row>
    <row r="12" spans="1:6" s="19" customFormat="1">
      <c r="A12" s="13">
        <v>6</v>
      </c>
      <c r="B12" s="114" t="s">
        <v>87</v>
      </c>
      <c r="C12" s="491">
        <v>3479728</v>
      </c>
    </row>
    <row r="13" spans="1:6" s="19" customFormat="1" ht="14.25" thickBot="1">
      <c r="A13" s="15">
        <v>7</v>
      </c>
      <c r="B13" s="117" t="s">
        <v>291</v>
      </c>
      <c r="C13" s="492">
        <f>SUM(C8:C12)</f>
        <v>2979535318.7365513</v>
      </c>
    </row>
    <row r="15" spans="1:6">
      <c r="A15" s="133"/>
      <c r="B15" s="133"/>
    </row>
    <row r="16" spans="1:6">
      <c r="A16" s="133"/>
      <c r="B16" s="133"/>
    </row>
    <row r="17" spans="1:5" ht="15">
      <c r="A17" s="128"/>
      <c r="B17" s="129"/>
      <c r="C17" s="133"/>
      <c r="D17" s="133"/>
      <c r="E17" s="133"/>
    </row>
    <row r="18" spans="1:5" ht="15">
      <c r="A18" s="134"/>
      <c r="B18" s="135"/>
      <c r="C18" s="133"/>
      <c r="D18" s="133"/>
      <c r="E18" s="133"/>
    </row>
    <row r="19" spans="1:5">
      <c r="A19" s="136"/>
      <c r="B19" s="130"/>
      <c r="C19" s="133"/>
      <c r="D19" s="133"/>
      <c r="E19" s="133"/>
    </row>
    <row r="20" spans="1:5">
      <c r="A20" s="137"/>
      <c r="B20" s="131"/>
      <c r="C20" s="133"/>
      <c r="D20" s="133"/>
      <c r="E20" s="133"/>
    </row>
    <row r="21" spans="1:5">
      <c r="A21" s="137"/>
      <c r="B21" s="135"/>
      <c r="C21" s="133"/>
      <c r="D21" s="133"/>
      <c r="E21" s="133"/>
    </row>
    <row r="22" spans="1:5">
      <c r="A22" s="136"/>
      <c r="B22" s="132"/>
      <c r="C22" s="133"/>
      <c r="D22" s="133"/>
      <c r="E22" s="133"/>
    </row>
    <row r="23" spans="1:5">
      <c r="A23" s="137"/>
      <c r="B23" s="131"/>
      <c r="C23" s="133"/>
      <c r="D23" s="133"/>
      <c r="E23" s="133"/>
    </row>
    <row r="24" spans="1:5">
      <c r="A24" s="137"/>
      <c r="B24" s="131"/>
      <c r="C24" s="133"/>
      <c r="D24" s="133"/>
      <c r="E24" s="133"/>
    </row>
    <row r="25" spans="1:5">
      <c r="A25" s="137"/>
      <c r="B25" s="138"/>
      <c r="C25" s="133"/>
      <c r="D25" s="133"/>
      <c r="E25" s="133"/>
    </row>
    <row r="26" spans="1:5">
      <c r="A26" s="137"/>
      <c r="B26" s="135"/>
      <c r="C26" s="133"/>
      <c r="D26" s="133"/>
      <c r="E26" s="133"/>
    </row>
    <row r="27" spans="1:5">
      <c r="A27" s="133"/>
      <c r="B27" s="139"/>
      <c r="C27" s="133"/>
      <c r="D27" s="133"/>
      <c r="E27" s="133"/>
    </row>
    <row r="28" spans="1:5">
      <c r="A28" s="133"/>
      <c r="B28" s="139"/>
      <c r="C28" s="133"/>
      <c r="D28" s="133"/>
      <c r="E28" s="133"/>
    </row>
    <row r="29" spans="1:5">
      <c r="A29" s="133"/>
      <c r="B29" s="139"/>
      <c r="C29" s="133"/>
      <c r="D29" s="133"/>
      <c r="E29" s="133"/>
    </row>
    <row r="30" spans="1:5">
      <c r="A30" s="133"/>
      <c r="B30" s="139"/>
      <c r="C30" s="133"/>
      <c r="D30" s="133"/>
      <c r="E30" s="133"/>
    </row>
    <row r="31" spans="1:5">
      <c r="A31" s="133"/>
      <c r="B31" s="139"/>
      <c r="C31" s="133"/>
      <c r="D31" s="133"/>
      <c r="E31" s="133"/>
    </row>
    <row r="32" spans="1:5">
      <c r="A32" s="133"/>
      <c r="B32" s="139"/>
      <c r="C32" s="133"/>
      <c r="D32" s="133"/>
      <c r="E32" s="133"/>
    </row>
    <row r="33" spans="1:5">
      <c r="A33" s="133"/>
      <c r="B33" s="139"/>
      <c r="C33" s="133"/>
      <c r="D33" s="133"/>
      <c r="E33" s="133"/>
    </row>
  </sheetData>
  <pageMargins left="0.7" right="0.7" top="0.75" bottom="0.75" header="0.3" footer="0.3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TlGmJdp1EiqCzG0f/pOw4YokAfh6WrsbUU/h3zZP8jw=</DigestValue>
    </Reference>
    <Reference Type="http://www.w3.org/2000/09/xmldsig#Object" URI="#idOfficeObject">
      <DigestMethod Algorithm="http://www.w3.org/2001/04/xmlenc#sha256"/>
      <DigestValue>dytaPyY2C/SC9/njbjiBQvzE7pWa5w8yJ6GVlI2o4jo=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qm8ElZYAK0zpU5IaMdIUc6dFGmw1LZM/NjoqdFZNcWU=</DigestValue>
    </Reference>
  </SignedInfo>
  <SignatureValue>zFpHxA463gwWqkj39ZnvF56PLv+aMcOA8vac+VA5aJoINwN6KY/KLtSY+GzMJsnch16svZaubbtl
rgUJCYqom7743HVUIXmB7RZh5zekn2IBcEU0haXwgUtDlHlQZk6tue+KsAXH/+F77zWEdolCA1YX
TrRmcCwQZYkLOYJoJMmABtE7eM2Nlka29GGLpjU4uVq0NVV0Kh0G+WsM4/iHgaPeZ7vqz54ykmW/
O1c0Bf2jOtY+87bA/sfh6FuK2gTTU4yG7Zyx5/hUJVE7X0jMQ0HSLUo0bW18kyvBFSgYzlSRBJRX
OPiMDk0TGtY1uUe+S8gQZuqBZAsZ2t0MF4CppQ==</SignatureValue>
  <KeyInfo>
    <X509Data>
      <X509Certificate>MIIGQjCCBSqgAwIBAgIKUd1r8wACAAGVmDANBgkqhkiG9w0BAQsFADBKMRIwEAYKCZImiZPyLGQBGRYCZ2UxEzARBgoJkiaJk/IsZAEZFgNuYmcxHzAdBgNVBAMTFk5CRyBDbGFzcyAyIElOVCBTdWIgQ0EwHhcNMjAwNzE3MTM0NTEzWhcNMjExMjIyMDk0NjU2WjBAMRgwFgYDVQQKEw9KU0MgTGliZXR5IEJhbmsxJDAiBgNVBAMTG0JMQiAtIFZha2h0YW5nIEJhYnVuYXNodmlsaTCCASIwDQYJKoZIhvcNAQEBBQADggEPADCCAQoCggEBANbHdtfPNTLVvdkjfAobxjXaCpZchlVOZ8CUpK7spJpDUR3/TjmNC34KxUUCGI19Vkqsdvgmh6ARe3u8SwLHwZgdz9LcYgmCdqulValXskjfag4ExKdZaa8/9Xepga2GgeBUHG8Jj5KKaj2dYT+qDfDVga7nWgtPO0u1KmArYrLXjBTY16zgROKFh9FJO9d13DiyZ+fTrYE6uU/bUiwBUIvLrdnXZ46hNsxUdM9iZXqtVn+5jbZ7P6ct8Csji0CqVOameD1YInHoDO/1OqZoI88DG6A6r9w4bO1hQUWjJnAhPmJv8dOkvTlrh9s2odkFGwwLwavSYVYvKadlsSmYQNECAwEAAaOCAzIwggMuMDwGCSsGAQQBgjcVBwQvMC0GJSsGAQQBgjcVCOayYION9USGgZkJg7ihSoO+hHEEg8SRM4SDiF0CAWQCASMwHQYDVR0lBBYwFAYIKwYBBQUHAwIGCCsGAQUFBwMEMAsGA1UdDwQEAwIHgDAnBgkrBgEEAYI3FQoEGjAYMAoGCCsGAQUFBwMCMAoGCCsGAQUFBwMEMB0GA1UdDgQWBBSMQlDShYTNUBwDr9KWuKJSnTMEo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P6XA4SHKW9oqx/bWr/YUq75HOb6z2ntytBbk6kC/X4xTTvm0MLabh9bQTPmVWdO9jFtM+4EpBbbmO9bv4nMwbySiz+ntvlS8KMr7qiF/9Jyr2WJEvZluKplkxtScHQj3A+bdHJknWjGTmnzQgEVjPhraUT04h7Ip02LY2Z7dnPfznDKGID7BbGtdLJjF32X+iW7cNdfGJjNWDuqlsU1dxRcOeMkhmQkWCd09d5Djq7/TLrlm3sKA6rXykmnMbdNgulsbz0N7CHkO18nwA9EL7co/P2ftCKrhyzmn4PP59FdaB9by/BjXPwofRqdgUaqcAlFQhX7ctdlqTG/98jVug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Vm3tXcq5RaNC7jhj9zXXKflK50Qd5RHW6h/cSM3e+ew=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ZZyX56eC9i+NvjyVM/jw3w4ESfaaJUCIiFXuG5LpJnA=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BJroYLQaAggrXvaJCp+I8mbnQjpYEHtgofx03dC0lds=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2A+Wia7SX+GP0Gnrzh8xrgyW8auQ+NiGtFG3z6N2up0=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B1orkxAS2NWwWMGbap/xATJqTsJWxJ/29DN0WnbXp18=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095NUuoe2pC/wFv3sOXq2gRarvbwKjm/jc9suqYD3BA=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9JSs/bMLHjmjGxrLL2GcNaeB4z0IUIw3e6yu3TyDER8=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e34VLXZfHwPfLFZqQYTrUqjDas5sbeTzW6GxibbSOfI=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ZttGHWU4e0E7I3e7dWr5SvLwgIGU7u3QoVGVgoJelqE=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MNoW5ouFsCmrO/yNcrfs1rw88uz0k7FDiZafsWp2YJo=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/gPmv07r6NrVdUkChMgfYeMrSXT/3F0eOWXwOZa3W8Y=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ADRKwy9gxqwfTU+r/zq4+IdOcoMtk5zSSUmn3pQgUoI=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hJxPdkHuvMSL+L4kkhyIA/q0L0IOqP9GtskBZ/nxU2k=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guIFLHTSGsDSalvm1bS1urc7S/jtL/wmQmoGKiCf0ZI=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0gdMfE3I7oXXDcZLLkWL9fsIzBH5CGJlENWu31n1iZ8=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MNoW5ouFsCmrO/yNcrfs1rw88uz0k7FDiZafsWp2YJo=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0gdMfE3I7oXXDcZLLkWL9fsIzBH5CGJlENWu31n1iZ8=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l/yTuA2TXYRnEJ9nBbnDoFvDixeWmsM0optwhZLu/0Y=</DigestValue>
      </Reference>
      <Reference URI="/xl/sharedStrings.xml?ContentType=application/vnd.openxmlformats-officedocument.spreadsheetml.sharedStrings+xml">
        <DigestMethod Algorithm="http://www.w3.org/2001/04/xmlenc#sha256"/>
        <DigestValue>OF4JxZPsGOSdKAIv34/t+AgzpTYfl4MlCvIJ58ziNyU=</DigestValue>
      </Reference>
      <Reference URI="/xl/styles.xml?ContentType=application/vnd.openxmlformats-officedocument.spreadsheetml.styles+xml">
        <DigestMethod Algorithm="http://www.w3.org/2001/04/xmlenc#sha256"/>
        <DigestValue>irqKdwtaT8m4Gm7s/4/uovr7xicoSiaaqasytyrH6l0=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8uV0MBYvOsIwVHAwONdS2ppNDNdrw7xzmjP/jXURvSM=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tMgJ2QofRnzPX8AmugfMt3eoSH7mUee1wzq6CJQsads=</DigestValue>
      </Reference>
      <Reference URI="/xl/worksheets/sheet10.xml?ContentType=application/vnd.openxmlformats-officedocument.spreadsheetml.worksheet+xml">
        <DigestMethod Algorithm="http://www.w3.org/2001/04/xmlenc#sha256"/>
        <DigestValue>/QbDKDYp5wM0N6xMfH4k9IwbJEvDDydU+z0P3ybpc88=</DigestValue>
      </Reference>
      <Reference URI="/xl/worksheets/sheet11.xml?ContentType=application/vnd.openxmlformats-officedocument.spreadsheetml.worksheet+xml">
        <DigestMethod Algorithm="http://www.w3.org/2001/04/xmlenc#sha256"/>
        <DigestValue>pj6/LbmWkDFQf1i1BY8B+bbmF848DQlpAf1H6RNwvo4=</DigestValue>
      </Reference>
      <Reference URI="/xl/worksheets/sheet12.xml?ContentType=application/vnd.openxmlformats-officedocument.spreadsheetml.worksheet+xml">
        <DigestMethod Algorithm="http://www.w3.org/2001/04/xmlenc#sha256"/>
        <DigestValue>zS86YrcbWzJ7/7Kn9EQe/Mx2XI99ws9J+63BFrAzumY=</DigestValue>
      </Reference>
      <Reference URI="/xl/worksheets/sheet13.xml?ContentType=application/vnd.openxmlformats-officedocument.spreadsheetml.worksheet+xml">
        <DigestMethod Algorithm="http://www.w3.org/2001/04/xmlenc#sha256"/>
        <DigestValue>dSapaGVAFflxlJpZTLtLC9rbcsZ86/ABNt0K2d6gNDY=</DigestValue>
      </Reference>
      <Reference URI="/xl/worksheets/sheet14.xml?ContentType=application/vnd.openxmlformats-officedocument.spreadsheetml.worksheet+xml">
        <DigestMethod Algorithm="http://www.w3.org/2001/04/xmlenc#sha256"/>
        <DigestValue>6BQZKqu6CbLDfPTsELj3YDHsCIRvEu925rysxZifduc=</DigestValue>
      </Reference>
      <Reference URI="/xl/worksheets/sheet15.xml?ContentType=application/vnd.openxmlformats-officedocument.spreadsheetml.worksheet+xml">
        <DigestMethod Algorithm="http://www.w3.org/2001/04/xmlenc#sha256"/>
        <DigestValue>C4sCICwo8xwoRBPlaot+nBsUjhFnZSuZP+b1ge13hls=</DigestValue>
      </Reference>
      <Reference URI="/xl/worksheets/sheet16.xml?ContentType=application/vnd.openxmlformats-officedocument.spreadsheetml.worksheet+xml">
        <DigestMethod Algorithm="http://www.w3.org/2001/04/xmlenc#sha256"/>
        <DigestValue>WcTRIvK/ttb4l4jRg1mx9a56WT9nV1mqnQPPxxKGkM0=</DigestValue>
      </Reference>
      <Reference URI="/xl/worksheets/sheet17.xml?ContentType=application/vnd.openxmlformats-officedocument.spreadsheetml.worksheet+xml">
        <DigestMethod Algorithm="http://www.w3.org/2001/04/xmlenc#sha256"/>
        <DigestValue>jja1cLMLgVptvyA9wvZv5U0Y1NsWWfCbmAjfewWYddE=</DigestValue>
      </Reference>
      <Reference URI="/xl/worksheets/sheet18.xml?ContentType=application/vnd.openxmlformats-officedocument.spreadsheetml.worksheet+xml">
        <DigestMethod Algorithm="http://www.w3.org/2001/04/xmlenc#sha256"/>
        <DigestValue>lrnjkpj69dc2l5g7IcMyuoDqamyAvGsjfBpb7nsh9KI=</DigestValue>
      </Reference>
      <Reference URI="/xl/worksheets/sheet2.xml?ContentType=application/vnd.openxmlformats-officedocument.spreadsheetml.worksheet+xml">
        <DigestMethod Algorithm="http://www.w3.org/2001/04/xmlenc#sha256"/>
        <DigestValue>8fBh7NFr9Zda3ZZDJ+v+NeQn6BQy9JKEo1TS9iMP8zo=</DigestValue>
      </Reference>
      <Reference URI="/xl/worksheets/sheet3.xml?ContentType=application/vnd.openxmlformats-officedocument.spreadsheetml.worksheet+xml">
        <DigestMethod Algorithm="http://www.w3.org/2001/04/xmlenc#sha256"/>
        <DigestValue>dSDWu+9ZnAgoFoml6DbK+TKvIWOZ1EeodW8bI7sjI7c=</DigestValue>
      </Reference>
      <Reference URI="/xl/worksheets/sheet4.xml?ContentType=application/vnd.openxmlformats-officedocument.spreadsheetml.worksheet+xml">
        <DigestMethod Algorithm="http://www.w3.org/2001/04/xmlenc#sha256"/>
        <DigestValue>sHCv/rGH0Iw7SwHEAu8LlMpMFEvqSs0kuogZ/PhcCLk=</DigestValue>
      </Reference>
      <Reference URI="/xl/worksheets/sheet5.xml?ContentType=application/vnd.openxmlformats-officedocument.spreadsheetml.worksheet+xml">
        <DigestMethod Algorithm="http://www.w3.org/2001/04/xmlenc#sha256"/>
        <DigestValue>1snv2N+ZRppM3xwPjV6r4jUxXwfEdnzztlIQ51tH3vc=</DigestValue>
      </Reference>
      <Reference URI="/xl/worksheets/sheet6.xml?ContentType=application/vnd.openxmlformats-officedocument.spreadsheetml.worksheet+xml">
        <DigestMethod Algorithm="http://www.w3.org/2001/04/xmlenc#sha256"/>
        <DigestValue>Ek5Mu5n2PJ+nn5F4ojE+RR3r+j09VWvaD8WmvqVQQsw=</DigestValue>
      </Reference>
      <Reference URI="/xl/worksheets/sheet7.xml?ContentType=application/vnd.openxmlformats-officedocument.spreadsheetml.worksheet+xml">
        <DigestMethod Algorithm="http://www.w3.org/2001/04/xmlenc#sha256"/>
        <DigestValue>4Bw+lF883qH99b2mU9carQQbgEgYD2IoQV/P8s40HUg=</DigestValue>
      </Reference>
      <Reference URI="/xl/worksheets/sheet8.xml?ContentType=application/vnd.openxmlformats-officedocument.spreadsheetml.worksheet+xml">
        <DigestMethod Algorithm="http://www.w3.org/2001/04/xmlenc#sha256"/>
        <DigestValue>g4mLa6FJrpPtCGDQdqllHGeM+SXWfpQxmq6qMZs5ABs=</DigestValue>
      </Reference>
      <Reference URI="/xl/worksheets/sheet9.xml?ContentType=application/vnd.openxmlformats-officedocument.spreadsheetml.worksheet+xml">
        <DigestMethod Algorithm="http://www.w3.org/2001/04/xmlenc#sha256"/>
        <DigestValue>AM4uCLfVeqIqdTwZbMYpoyli8acZSpLEQ6m5z1G9T8U=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2021-01-29T06:30:57Z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2021-01-29T06:30:57Z</xd:SigningTime>
          <xd:SigningCertificate>
            <xd:Cert>
              <xd:CertDigest>
                <DigestMethod Algorithm="http://www.w3.org/2001/04/xmlenc#sha256"/>
                <DigestValue>ALI4z2GcQxbZXzZl4KS2OkcbXec8zyDveQQkjnO5/I8=</DigestValue>
              </xd:CertDigest>
              <xd:IssuerSerial>
                <X509IssuerName>CN=NBG Class 2 INT Sub CA, DC=nbg, DC=ge</X509IssuerName>
                <X509SerialNumber>386596194113721062233496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eLdr4Wm+MhyXX5N7M+E5OhPAwdbnFmvaw9B9c9pSPx8=</DigestValue>
    </Reference>
    <Reference Type="http://www.w3.org/2000/09/xmldsig#Object" URI="#idOfficeObject">
      <DigestMethod Algorithm="http://www.w3.org/2001/04/xmlenc#sha256"/>
      <DigestValue>dytaPyY2C/SC9/njbjiBQvzE7pWa5w8yJ6GVlI2o4jo=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kqoCsPHOpGhd14BesyxEcyb45N0+Qs915L0pzfOPOsw=</DigestValue>
    </Reference>
  </SignedInfo>
  <SignatureValue>MzyZeLAQN76tRfj0TGFKc4aw447Udreb6zROOPCoGC+4Loc3cB2b/q7bU1yBUWO8HTfRf3WU9nWB
Pp79xEx+JUdf0VHxWxYs5FUfJdu8Vhc8AntOjkVAJOMoldeDg/H7VnZdvC7Aw8nPyln8TjdhG/Ny
HdERYxEc06uzXFGs/Y0J0TXxVxbilVpVZKorwcp+U2Q0QA+L9Hzavx4Myhk08alDcjTjUGxwlwAf
Tiqj20ZWcM01H2r0J6kh3igr2DKFRvsN5T034ePS9UQbKKnCy4lD0wI4AAUhrblwPmDmiG+4KKqt
ohdBt/jrOZIUeA92cWYCUQoTWfdLPny1O3KB0A==</SignatureValue>
  <KeyInfo>
    <X509Data>
      <X509Certificate>MIIGOjCCBSKgAwIBAgIKcePTfAACAAEQOjANBgkqhkiG9w0BAQsFADBKMRIwEAYKCZImiZPyLGQBGRYCZ2UxEzARBgoJkiaJk/IsZAEZFgNuYmcxHzAdBgNVBAMTFk5CRyBDbGFzcyAyIElOVCBTdWIgQ0EwHhcNMTkwMjI2MTIyODMxWhcNMjEwMjI1MTIyODMxWjA4MRgwFgYDVQQKEw9KU0MgTGliZXR5IEJhbmsxHDAaBgNVBAMTE0JMQiAtIE5vZGFyIFRzb21haWEwggEiMA0GCSqGSIb3DQEBAQUAA4IBDwAwggEKAoIBAQDQwoTITr1vmJtk/MzzjDFnwTYq/wOIK7vuPF7aUvBXF0JRcTA/70m2eschrWDkLy6QVJjbG6deanUqpttJ4WpyH0XERarnBw4CHP3BBJfs3XszcwgfJx89qQUB4gMInbm8l4llOqFH/j1MuqCJGO/Cxq31kPgWjn1GbdgjMxTojRGdH9mLA2UYa2JgoCv38uMwUAmVMevSQl3ZV7WLsYD2x7reIToIKT3h0weJILJUiANhbM88ZqToEnPfRhGLJauA7emFXXvs996PyndphaRZJUQhLkeoUYMJlBGO6UTzRMI3kSuc5t6iX+IVbx0a+mvp73b/M8FUXijLzyOq4G/5AgMBAAGjggMyMIIDLjA8BgkrBgEEAYI3FQcELzAtBiUrBgEEAYI3FQjmsmCDjfVEhoGZCYO4oUqDvoRxBIPEkTOEg4hdAgFkAgEjMB0GA1UdJQQWMBQGCCsGAQUFBwMCBggrBgEFBQcDBDALBgNVHQ8EBAMCB4AwJwYJKwYBBAGCNxUKBBowGDAKBggrBgEFBQcDAjAKBggrBgEFBQcDBDAdBgNVHQ4EFgQU8CjPxT7t2OQJjVQFpiMlqpIvNb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/4yCbjKLegggOGStXTKk3yUeYK+/9h1VUK/SYLrVLbQW9um/ypV+eouokj+Whwk4nEQEmuYL5kBL/T1LGPAbtkAZMM8AomM1ihgcBCcWJLK9ZZ2M/DwRUiuMR2+9wu3fb7qN6CR8NvKJcEFBV6BcgRXUcgQrOJJomUaa7aXGdGHYrp/LlnzrvZRwK7rKmAaSoZk9ZBNgdUIUVVEPH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Vm3tXcq5RaNC7jhj9zXXKflK50Qd5RHW6h/cSM3e+ew=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ZZyX56eC9i+NvjyVM/jw3w4ESfaaJUCIiFXuG5LpJnA=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BJroYLQaAggrXvaJCp+I8mbnQjpYEHtgofx03dC0lds=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2A+Wia7SX+GP0Gnrzh8xrgyW8auQ+NiGtFG3z6N2up0=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B1orkxAS2NWwWMGbap/xATJqTsJWxJ/29DN0WnbXp18=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095NUuoe2pC/wFv3sOXq2gRarvbwKjm/jc9suqYD3BA=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9JSs/bMLHjmjGxrLL2GcNaeB4z0IUIw3e6yu3TyDER8=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e34VLXZfHwPfLFZqQYTrUqjDas5sbeTzW6GxibbSOfI=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ZttGHWU4e0E7I3e7dWr5SvLwgIGU7u3QoVGVgoJelqE=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MNoW5ouFsCmrO/yNcrfs1rw88uz0k7FDiZafsWp2YJo=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/gPmv07r6NrVdUkChMgfYeMrSXT/3F0eOWXwOZa3W8Y=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ADRKwy9gxqwfTU+r/zq4+IdOcoMtk5zSSUmn3pQgUoI=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hJxPdkHuvMSL+L4kkhyIA/q0L0IOqP9GtskBZ/nxU2k=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guIFLHTSGsDSalvm1bS1urc7S/jtL/wmQmoGKiCf0ZI=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0gdMfE3I7oXXDcZLLkWL9fsIzBH5CGJlENWu31n1iZ8=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MNoW5ouFsCmrO/yNcrfs1rw88uz0k7FDiZafsWp2YJo=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0gdMfE3I7oXXDcZLLkWL9fsIzBH5CGJlENWu31n1iZ8=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l/yTuA2TXYRnEJ9nBbnDoFvDixeWmsM0optwhZLu/0Y=</DigestValue>
      </Reference>
      <Reference URI="/xl/sharedStrings.xml?ContentType=application/vnd.openxmlformats-officedocument.spreadsheetml.sharedStrings+xml">
        <DigestMethod Algorithm="http://www.w3.org/2001/04/xmlenc#sha256"/>
        <DigestValue>OF4JxZPsGOSdKAIv34/t+AgzpTYfl4MlCvIJ58ziNyU=</DigestValue>
      </Reference>
      <Reference URI="/xl/styles.xml?ContentType=application/vnd.openxmlformats-officedocument.spreadsheetml.styles+xml">
        <DigestMethod Algorithm="http://www.w3.org/2001/04/xmlenc#sha256"/>
        <DigestValue>irqKdwtaT8m4Gm7s/4/uovr7xicoSiaaqasytyrH6l0=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8uV0MBYvOsIwVHAwONdS2ppNDNdrw7xzmjP/jXURvSM=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tMgJ2QofRnzPX8AmugfMt3eoSH7mUee1wzq6CJQsads=</DigestValue>
      </Reference>
      <Reference URI="/xl/worksheets/sheet10.xml?ContentType=application/vnd.openxmlformats-officedocument.spreadsheetml.worksheet+xml">
        <DigestMethod Algorithm="http://www.w3.org/2001/04/xmlenc#sha256"/>
        <DigestValue>/QbDKDYp5wM0N6xMfH4k9IwbJEvDDydU+z0P3ybpc88=</DigestValue>
      </Reference>
      <Reference URI="/xl/worksheets/sheet11.xml?ContentType=application/vnd.openxmlformats-officedocument.spreadsheetml.worksheet+xml">
        <DigestMethod Algorithm="http://www.w3.org/2001/04/xmlenc#sha256"/>
        <DigestValue>pj6/LbmWkDFQf1i1BY8B+bbmF848DQlpAf1H6RNwvo4=</DigestValue>
      </Reference>
      <Reference URI="/xl/worksheets/sheet12.xml?ContentType=application/vnd.openxmlformats-officedocument.spreadsheetml.worksheet+xml">
        <DigestMethod Algorithm="http://www.w3.org/2001/04/xmlenc#sha256"/>
        <DigestValue>zS86YrcbWzJ7/7Kn9EQe/Mx2XI99ws9J+63BFrAzumY=</DigestValue>
      </Reference>
      <Reference URI="/xl/worksheets/sheet13.xml?ContentType=application/vnd.openxmlformats-officedocument.spreadsheetml.worksheet+xml">
        <DigestMethod Algorithm="http://www.w3.org/2001/04/xmlenc#sha256"/>
        <DigestValue>dSapaGVAFflxlJpZTLtLC9rbcsZ86/ABNt0K2d6gNDY=</DigestValue>
      </Reference>
      <Reference URI="/xl/worksheets/sheet14.xml?ContentType=application/vnd.openxmlformats-officedocument.spreadsheetml.worksheet+xml">
        <DigestMethod Algorithm="http://www.w3.org/2001/04/xmlenc#sha256"/>
        <DigestValue>6BQZKqu6CbLDfPTsELj3YDHsCIRvEu925rysxZifduc=</DigestValue>
      </Reference>
      <Reference URI="/xl/worksheets/sheet15.xml?ContentType=application/vnd.openxmlformats-officedocument.spreadsheetml.worksheet+xml">
        <DigestMethod Algorithm="http://www.w3.org/2001/04/xmlenc#sha256"/>
        <DigestValue>C4sCICwo8xwoRBPlaot+nBsUjhFnZSuZP+b1ge13hls=</DigestValue>
      </Reference>
      <Reference URI="/xl/worksheets/sheet16.xml?ContentType=application/vnd.openxmlformats-officedocument.spreadsheetml.worksheet+xml">
        <DigestMethod Algorithm="http://www.w3.org/2001/04/xmlenc#sha256"/>
        <DigestValue>WcTRIvK/ttb4l4jRg1mx9a56WT9nV1mqnQPPxxKGkM0=</DigestValue>
      </Reference>
      <Reference URI="/xl/worksheets/sheet17.xml?ContentType=application/vnd.openxmlformats-officedocument.spreadsheetml.worksheet+xml">
        <DigestMethod Algorithm="http://www.w3.org/2001/04/xmlenc#sha256"/>
        <DigestValue>jja1cLMLgVptvyA9wvZv5U0Y1NsWWfCbmAjfewWYddE=</DigestValue>
      </Reference>
      <Reference URI="/xl/worksheets/sheet18.xml?ContentType=application/vnd.openxmlformats-officedocument.spreadsheetml.worksheet+xml">
        <DigestMethod Algorithm="http://www.w3.org/2001/04/xmlenc#sha256"/>
        <DigestValue>lrnjkpj69dc2l5g7IcMyuoDqamyAvGsjfBpb7nsh9KI=</DigestValue>
      </Reference>
      <Reference URI="/xl/worksheets/sheet2.xml?ContentType=application/vnd.openxmlformats-officedocument.spreadsheetml.worksheet+xml">
        <DigestMethod Algorithm="http://www.w3.org/2001/04/xmlenc#sha256"/>
        <DigestValue>8fBh7NFr9Zda3ZZDJ+v+NeQn6BQy9JKEo1TS9iMP8zo=</DigestValue>
      </Reference>
      <Reference URI="/xl/worksheets/sheet3.xml?ContentType=application/vnd.openxmlformats-officedocument.spreadsheetml.worksheet+xml">
        <DigestMethod Algorithm="http://www.w3.org/2001/04/xmlenc#sha256"/>
        <DigestValue>dSDWu+9ZnAgoFoml6DbK+TKvIWOZ1EeodW8bI7sjI7c=</DigestValue>
      </Reference>
      <Reference URI="/xl/worksheets/sheet4.xml?ContentType=application/vnd.openxmlformats-officedocument.spreadsheetml.worksheet+xml">
        <DigestMethod Algorithm="http://www.w3.org/2001/04/xmlenc#sha256"/>
        <DigestValue>sHCv/rGH0Iw7SwHEAu8LlMpMFEvqSs0kuogZ/PhcCLk=</DigestValue>
      </Reference>
      <Reference URI="/xl/worksheets/sheet5.xml?ContentType=application/vnd.openxmlformats-officedocument.spreadsheetml.worksheet+xml">
        <DigestMethod Algorithm="http://www.w3.org/2001/04/xmlenc#sha256"/>
        <DigestValue>1snv2N+ZRppM3xwPjV6r4jUxXwfEdnzztlIQ51tH3vc=</DigestValue>
      </Reference>
      <Reference URI="/xl/worksheets/sheet6.xml?ContentType=application/vnd.openxmlformats-officedocument.spreadsheetml.worksheet+xml">
        <DigestMethod Algorithm="http://www.w3.org/2001/04/xmlenc#sha256"/>
        <DigestValue>Ek5Mu5n2PJ+nn5F4ojE+RR3r+j09VWvaD8WmvqVQQsw=</DigestValue>
      </Reference>
      <Reference URI="/xl/worksheets/sheet7.xml?ContentType=application/vnd.openxmlformats-officedocument.spreadsheetml.worksheet+xml">
        <DigestMethod Algorithm="http://www.w3.org/2001/04/xmlenc#sha256"/>
        <DigestValue>4Bw+lF883qH99b2mU9carQQbgEgYD2IoQV/P8s40HUg=</DigestValue>
      </Reference>
      <Reference URI="/xl/worksheets/sheet8.xml?ContentType=application/vnd.openxmlformats-officedocument.spreadsheetml.worksheet+xml">
        <DigestMethod Algorithm="http://www.w3.org/2001/04/xmlenc#sha256"/>
        <DigestValue>g4mLa6FJrpPtCGDQdqllHGeM+SXWfpQxmq6qMZs5ABs=</DigestValue>
      </Reference>
      <Reference URI="/xl/worksheets/sheet9.xml?ContentType=application/vnd.openxmlformats-officedocument.spreadsheetml.worksheet+xml">
        <DigestMethod Algorithm="http://www.w3.org/2001/04/xmlenc#sha256"/>
        <DigestValue>AM4uCLfVeqIqdTwZbMYpoyli8acZSpLEQ6m5z1G9T8U=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2021-01-29T06:33:08Z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2021-01-29T06:33:08Z</xd:SigningTime>
          <xd:SigningCertificate>
            <xd:Cert>
              <xd:CertDigest>
                <DigestMethod Algorithm="http://www.w3.org/2001/04/xmlenc#sha256"/>
                <DigestValue>5SfvUCnHzO5+o/WsxITNbOIgZa5KHUEaer7dlxwLx+A=</DigestValue>
              </xd:CertDigest>
              <xd:IssuerSerial>
                <X509IssuerName>CN=NBG Class 2 INT Sub CA, DC=nbg, DC=ge</X509IssuerName>
                <X509SerialNumber>537830062524249682284602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Info </vt:lpstr>
      <vt:lpstr>1. key ratios </vt:lpstr>
      <vt:lpstr>2. RC</vt:lpstr>
      <vt:lpstr>3. PL</vt:lpstr>
      <vt:lpstr>4. Off-Balance</vt:lpstr>
      <vt:lpstr>5. RWA </vt:lpstr>
      <vt:lpstr>6. Administrators-shareholders</vt:lpstr>
      <vt:lpstr>7. LI1 </vt:lpstr>
      <vt:lpstr>8. LI2</vt:lpstr>
      <vt:lpstr>9. 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  <vt:lpstr>'9. Capital'!Print_Area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2021-01-28T13:35:14Z</dcterms:modified>
</cp:coreProperties>
</file>