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27"/>
  </bookViews>
  <sheets>
    <sheet name="Info " sheetId="82" r:id="rId1"/>
    <sheet name="1. key ratios " sheetId="84" r:id="rId2"/>
    <sheet name="2. RC" sheetId="83" r:id="rId3"/>
    <sheet name="3. 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 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10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10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10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10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10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10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10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10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10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10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10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10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10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10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9">'9. Capital'!$A$1:$C$53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E53" i="75" l="1"/>
  <c r="C35" i="95" l="1"/>
  <c r="C36" i="95"/>
  <c r="C12" i="95"/>
  <c r="C15" i="69" l="1"/>
  <c r="C25" i="69" s="1"/>
  <c r="C45" i="69"/>
  <c r="C37" i="69"/>
  <c r="G41" i="83" l="1"/>
  <c r="F41" i="83"/>
  <c r="H41" i="83" s="1"/>
  <c r="C41" i="83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H31" i="83"/>
  <c r="G31" i="83"/>
  <c r="F31" i="83"/>
  <c r="D31" i="83"/>
  <c r="D41" i="83" s="1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H14" i="83"/>
  <c r="G14" i="83"/>
  <c r="G20" i="83" s="1"/>
  <c r="F14" i="83"/>
  <c r="F20" i="83" s="1"/>
  <c r="D14" i="83"/>
  <c r="E14" i="83" s="1"/>
  <c r="C14" i="83"/>
  <c r="C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66" i="85"/>
  <c r="E66" i="85"/>
  <c r="H64" i="85"/>
  <c r="E64" i="85"/>
  <c r="H61" i="85"/>
  <c r="G61" i="85"/>
  <c r="F61" i="85"/>
  <c r="D61" i="85"/>
  <c r="E61" i="85" s="1"/>
  <c r="C61" i="85"/>
  <c r="H60" i="85"/>
  <c r="E60" i="85"/>
  <c r="H59" i="85"/>
  <c r="E59" i="85"/>
  <c r="H58" i="85"/>
  <c r="E58" i="85"/>
  <c r="H53" i="85"/>
  <c r="G53" i="85"/>
  <c r="F53" i="85"/>
  <c r="D53" i="85"/>
  <c r="E53" i="85" s="1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F45" i="85"/>
  <c r="H45" i="85" s="1"/>
  <c r="C45" i="85"/>
  <c r="C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H34" i="85"/>
  <c r="G34" i="85"/>
  <c r="F34" i="85"/>
  <c r="D34" i="85"/>
  <c r="D45" i="85" s="1"/>
  <c r="D54" i="85" s="1"/>
  <c r="C34" i="85"/>
  <c r="H30" i="85"/>
  <c r="G30" i="85"/>
  <c r="F30" i="85"/>
  <c r="D30" i="85"/>
  <c r="E30" i="85" s="1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F22" i="85"/>
  <c r="H22" i="85" s="1"/>
  <c r="C22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H9" i="85"/>
  <c r="G9" i="85"/>
  <c r="F9" i="85"/>
  <c r="D9" i="85"/>
  <c r="D22" i="85" s="1"/>
  <c r="D31" i="85" s="1"/>
  <c r="D56" i="85" s="1"/>
  <c r="D63" i="85" s="1"/>
  <c r="D65" i="85" s="1"/>
  <c r="D67" i="85" s="1"/>
  <c r="C9" i="85"/>
  <c r="H8" i="85"/>
  <c r="E8" i="85"/>
  <c r="H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F45" i="75"/>
  <c r="D45" i="75"/>
  <c r="C45" i="75"/>
  <c r="E45" i="75" s="1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G32" i="75"/>
  <c r="F32" i="75"/>
  <c r="H32" i="75" s="1"/>
  <c r="E32" i="75"/>
  <c r="D32" i="75"/>
  <c r="C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F22" i="75"/>
  <c r="H22" i="75" s="1"/>
  <c r="E22" i="75"/>
  <c r="D22" i="75"/>
  <c r="C22" i="75"/>
  <c r="H21" i="75"/>
  <c r="E21" i="75"/>
  <c r="H20" i="75"/>
  <c r="E20" i="75"/>
  <c r="G19" i="75"/>
  <c r="D19" i="75"/>
  <c r="C19" i="75"/>
  <c r="E19" i="75" s="1"/>
  <c r="H18" i="75"/>
  <c r="E18" i="75"/>
  <c r="H17" i="75"/>
  <c r="E17" i="75"/>
  <c r="G16" i="75"/>
  <c r="F16" i="75"/>
  <c r="H16" i="75" s="1"/>
  <c r="E16" i="75"/>
  <c r="D16" i="75"/>
  <c r="C16" i="75"/>
  <c r="H15" i="75"/>
  <c r="E15" i="75"/>
  <c r="H14" i="75"/>
  <c r="E14" i="75"/>
  <c r="G13" i="75"/>
  <c r="H13" i="75" s="1"/>
  <c r="F13" i="75"/>
  <c r="D13" i="75"/>
  <c r="C13" i="75"/>
  <c r="E13" i="75" s="1"/>
  <c r="H12" i="75"/>
  <c r="E12" i="75"/>
  <c r="H11" i="75"/>
  <c r="E11" i="75"/>
  <c r="H10" i="75"/>
  <c r="E10" i="75"/>
  <c r="H9" i="75"/>
  <c r="E9" i="75"/>
  <c r="H8" i="75"/>
  <c r="E8" i="75"/>
  <c r="G7" i="75"/>
  <c r="H7" i="75" s="1"/>
  <c r="F7" i="75"/>
  <c r="D7" i="75"/>
  <c r="C7" i="75"/>
  <c r="E7" i="75" s="1"/>
  <c r="H45" i="75" l="1"/>
  <c r="E20" i="83"/>
  <c r="H20" i="83"/>
  <c r="E41" i="83"/>
  <c r="D20" i="83"/>
  <c r="E31" i="83"/>
  <c r="E22" i="85"/>
  <c r="E54" i="85"/>
  <c r="C31" i="85"/>
  <c r="E45" i="85"/>
  <c r="E9" i="85"/>
  <c r="E34" i="85"/>
  <c r="F31" i="85"/>
  <c r="F54" i="85"/>
  <c r="H54" i="85" s="1"/>
  <c r="F19" i="75"/>
  <c r="H19" i="75" s="1"/>
  <c r="D6" i="86"/>
  <c r="D13" i="86" s="1"/>
  <c r="F56" i="85" l="1"/>
  <c r="H31" i="85"/>
  <c r="C56" i="85"/>
  <c r="E31" i="85"/>
  <c r="E56" i="85" l="1"/>
  <c r="C63" i="85"/>
  <c r="F63" i="85"/>
  <c r="H56" i="85"/>
  <c r="C65" i="85" l="1"/>
  <c r="E63" i="85"/>
  <c r="H63" i="85"/>
  <c r="F65" i="85"/>
  <c r="C47" i="89"/>
  <c r="C43" i="89"/>
  <c r="C35" i="89"/>
  <c r="C31" i="89"/>
  <c r="C30" i="89" s="1"/>
  <c r="C12" i="89"/>
  <c r="C6" i="89"/>
  <c r="D21" i="88"/>
  <c r="E21" i="88"/>
  <c r="C5" i="73" s="1"/>
  <c r="C8" i="73" s="1"/>
  <c r="C13" i="73" s="1"/>
  <c r="C21" i="88"/>
  <c r="C6" i="86"/>
  <c r="C13" i="86" s="1"/>
  <c r="C52" i="89" l="1"/>
  <c r="C41" i="89"/>
  <c r="C67" i="85"/>
  <c r="E67" i="85" s="1"/>
  <c r="E65" i="85"/>
  <c r="H65" i="85"/>
  <c r="F67" i="85"/>
  <c r="H67" i="85" s="1"/>
  <c r="C28" i="89"/>
  <c r="V7" i="64" l="1"/>
  <c r="M14" i="92" l="1"/>
  <c r="L14" i="92"/>
  <c r="K14" i="92"/>
  <c r="J14" i="92"/>
  <c r="I14" i="92"/>
  <c r="H14" i="92"/>
  <c r="G14" i="92"/>
  <c r="F14" i="92"/>
  <c r="M7" i="92"/>
  <c r="L7" i="92"/>
  <c r="K7" i="92"/>
  <c r="J7" i="92"/>
  <c r="I7" i="92"/>
  <c r="H7" i="92"/>
  <c r="G7" i="92"/>
  <c r="F7" i="92"/>
  <c r="H14" i="91"/>
  <c r="H21" i="91"/>
  <c r="H18" i="91"/>
  <c r="H17" i="91"/>
  <c r="H16" i="91"/>
  <c r="H15" i="91"/>
  <c r="H13" i="91"/>
  <c r="H8" i="91"/>
  <c r="B17" i="84" l="1"/>
  <c r="B16" i="84"/>
  <c r="B15" i="84"/>
  <c r="C30" i="95" l="1"/>
  <c r="C26" i="95"/>
  <c r="C18" i="95"/>
  <c r="C8" i="95"/>
  <c r="B2" i="95"/>
  <c r="B1" i="95"/>
  <c r="M21" i="92"/>
  <c r="L21" i="92"/>
  <c r="K21" i="92"/>
  <c r="J21" i="92"/>
  <c r="I21" i="92"/>
  <c r="H21" i="92"/>
  <c r="G21" i="92"/>
  <c r="F21" i="92"/>
  <c r="N20" i="92"/>
  <c r="N19" i="92"/>
  <c r="E19" i="92"/>
  <c r="N18" i="92"/>
  <c r="E18" i="92"/>
  <c r="N17" i="92"/>
  <c r="E17" i="92"/>
  <c r="N16" i="92"/>
  <c r="E16" i="92"/>
  <c r="N15" i="92"/>
  <c r="E15" i="92"/>
  <c r="C14" i="92"/>
  <c r="N13" i="92"/>
  <c r="N12" i="92"/>
  <c r="E12" i="92"/>
  <c r="N11" i="92"/>
  <c r="E11" i="92"/>
  <c r="N10" i="92"/>
  <c r="E10" i="92"/>
  <c r="N9" i="92"/>
  <c r="E9" i="92"/>
  <c r="N8" i="92"/>
  <c r="E8" i="92"/>
  <c r="C7" i="92"/>
  <c r="B2" i="92"/>
  <c r="B1" i="92"/>
  <c r="B2" i="93"/>
  <c r="B1" i="93"/>
  <c r="G22" i="91"/>
  <c r="F22" i="91"/>
  <c r="E22" i="91"/>
  <c r="D22" i="91"/>
  <c r="C22" i="91"/>
  <c r="B2" i="91"/>
  <c r="B1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B2" i="64"/>
  <c r="B1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B2" i="90"/>
  <c r="B1" i="90"/>
  <c r="B2" i="69"/>
  <c r="B1" i="69"/>
  <c r="B2" i="94"/>
  <c r="B1" i="94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B1" i="84"/>
  <c r="C38" i="95" l="1"/>
  <c r="E14" i="92"/>
  <c r="N7" i="92"/>
  <c r="N14" i="92"/>
  <c r="C21" i="92"/>
  <c r="E7" i="92"/>
  <c r="V21" i="64"/>
  <c r="H22" i="91"/>
  <c r="S22" i="90"/>
  <c r="N21" i="92" l="1"/>
  <c r="E21" i="92"/>
</calcChain>
</file>

<file path=xl/sharedStrings.xml><?xml version="1.0" encoding="utf-8"?>
<sst xmlns="http://schemas.openxmlformats.org/spreadsheetml/2006/main" count="730" uniqueCount="512">
  <si>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</si>
  <si>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</si>
  <si>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</si>
  <si>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</si>
  <si>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</si>
  <si>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</si>
  <si>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</si>
  <si>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</si>
  <si>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</si>
  <si>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</si>
  <si>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</si>
  <si>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</si>
  <si>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</si>
  <si>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</si>
  <si>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</si>
  <si>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</si>
  <si>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</si>
  <si>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</si>
  <si>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</si>
  <si>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</si>
  <si>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</si>
  <si>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</si>
  <si>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</si>
  <si>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</si>
  <si>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</si>
  <si>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</si>
  <si>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</si>
  <si>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</si>
  <si>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</si>
  <si>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</si>
  <si>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</si>
  <si>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</si>
  <si>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</si>
  <si>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</si>
  <si>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</si>
  <si>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</si>
  <si>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</si>
  <si>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</si>
  <si>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</si>
  <si>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</si>
  <si>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</si>
  <si>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</si>
  <si>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</si>
  <si>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</si>
  <si>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</si>
  <si>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</si>
  <si>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</si>
  <si>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</si>
  <si>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</si>
  <si>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</si>
  <si>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</si>
  <si>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</si>
  <si>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</si>
  <si>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</si>
  <si>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</si>
  <si>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</si>
  <si>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</si>
  <si>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</si>
  <si>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</si>
  <si>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</si>
  <si>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</si>
  <si>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</si>
  <si>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</si>
  <si>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</si>
  <si>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</si>
  <si>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</si>
  <si>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</si>
  <si>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</si>
  <si>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</si>
  <si>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</si>
  <si>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</si>
  <si>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</si>
  <si>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</si>
  <si>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</si>
  <si>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</si>
  <si>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</si>
  <si>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</si>
  <si>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</si>
  <si>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</si>
  <si>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</si>
  <si>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</si>
  <si>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</si>
  <si>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</si>
  <si>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</si>
  <si>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</si>
  <si>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</si>
  <si>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</si>
  <si>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</si>
  <si>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</si>
  <si>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</si>
  <si>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</si>
  <si>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</si>
  <si>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</si>
  <si>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</si>
  <si>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</si>
  <si>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</si>
  <si>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</si>
  <si>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</si>
  <si>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</si>
  <si>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</si>
  <si>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</si>
  <si>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</si>
  <si>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</si>
  <si>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</si>
  <si>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</si>
  <si>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</si>
  <si>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</si>
  <si>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</si>
  <si>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</si>
  <si>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</si>
  <si>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</si>
  <si>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</si>
  <si>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</si>
  <si>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</si>
  <si>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</si>
  <si>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</si>
  <si>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</si>
  <si>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</si>
  <si>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</si>
  <si>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</si>
  <si>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</si>
  <si>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</si>
  <si>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</si>
  <si>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</si>
  <si>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</si>
  <si>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</si>
  <si>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</si>
  <si>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</si>
  <si>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</si>
  <si>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</si>
  <si>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</si>
  <si>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</si>
  <si>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</si>
  <si>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</si>
  <si>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</si>
  <si>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</si>
  <si>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</si>
  <si>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</si>
  <si>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</si>
  <si>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</si>
  <si>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</si>
  <si>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</si>
  <si>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</si>
  <si>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</si>
  <si>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</si>
  <si>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</si>
  <si>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</si>
  <si>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</si>
  <si>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</si>
  <si>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</si>
  <si>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</si>
  <si>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</si>
  <si>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</si>
  <si>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</si>
  <si>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</si>
  <si>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</si>
  <si>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</si>
  <si>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</si>
  <si>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</si>
  <si>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</si>
  <si>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</si>
  <si>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</si>
  <si>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</si>
  <si>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</si>
  <si>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</si>
  <si>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</si>
  <si>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</si>
  <si>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</si>
  <si>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</si>
  <si>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</si>
  <si>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</si>
  <si>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</si>
  <si>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</si>
  <si>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</si>
  <si>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</si>
  <si>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</si>
  <si>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</si>
  <si>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</si>
  <si>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</si>
  <si>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</si>
  <si>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</si>
  <si>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</si>
  <si>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</si>
  <si>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</si>
  <si>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</si>
  <si>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</si>
  <si>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</si>
  <si>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</si>
  <si>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</si>
  <si>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</si>
  <si>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</si>
  <si>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</si>
  <si>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</si>
  <si>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</si>
  <si>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</si>
  <si>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</si>
  <si>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</si>
  <si>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</si>
  <si>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</si>
  <si>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</si>
  <si>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</si>
  <si>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</si>
  <si>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</si>
  <si>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</si>
  <si>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</si>
  <si>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</si>
  <si>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</si>
  <si>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</si>
  <si>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</si>
  <si>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</si>
  <si>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</si>
  <si>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</si>
  <si>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</si>
  <si>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</si>
  <si>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</si>
  <si>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</si>
  <si>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</si>
  <si>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</si>
  <si>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</si>
  <si>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</si>
  <si>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</si>
  <si>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</si>
  <si>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</si>
  <si>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</si>
  <si>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</si>
  <si>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</si>
  <si>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</si>
  <si>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</si>
  <si>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</si>
  <si>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</si>
  <si>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</si>
  <si>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</si>
  <si>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</si>
  <si>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</si>
  <si>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</si>
  <si>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</si>
  <si>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</si>
  <si>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</si>
  <si>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</si>
  <si>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</si>
  <si>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</si>
  <si>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</si>
  <si>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</si>
  <si>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</si>
  <si>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</si>
  <si>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</si>
  <si>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</si>
  <si>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</si>
  <si>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</si>
  <si>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</si>
  <si>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</si>
  <si>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</si>
  <si>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</si>
  <si>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</si>
  <si>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</si>
  <si>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</si>
  <si>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</si>
  <si>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</si>
  <si>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</si>
  <si>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</si>
  <si>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</si>
  <si>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</si>
  <si>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</si>
  <si>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</si>
  <si>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</si>
  <si>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</si>
  <si>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</si>
  <si>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</si>
  <si>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</si>
  <si>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</si>
  <si>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</si>
  <si>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</si>
  <si>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</si>
  <si>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</si>
  <si>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</si>
  <si>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</si>
  <si>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</si>
  <si>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</si>
  <si>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</si>
  <si>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</si>
  <si>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</si>
  <si>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</si>
  <si>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</si>
  <si>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</si>
  <si>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</si>
  <si>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</si>
  <si>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</si>
  <si>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</si>
  <si>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</si>
  <si>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</si>
  <si>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</si>
  <si>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</si>
  <si>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</si>
  <si>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</si>
  <si>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</si>
  <si>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</si>
  <si>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</si>
  <si>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</si>
  <si>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</si>
  <si>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</si>
  <si>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</si>
  <si>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</si>
  <si>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</si>
  <si>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</si>
  <si>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</si>
  <si>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</si>
  <si>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</si>
  <si>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</si>
  <si>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</si>
  <si>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</si>
  <si>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</si>
  <si>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</si>
  <si>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</si>
  <si>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</si>
  <si>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</si>
  <si>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</si>
  <si>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</si>
  <si>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</si>
  <si>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</si>
  <si>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</si>
  <si>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</si>
  <si>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</si>
  <si>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</si>
  <si>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</si>
  <si>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</si>
  <si>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</si>
  <si>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</si>
  <si>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</si>
  <si>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</si>
  <si>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</si>
  <si>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</si>
  <si>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</si>
  <si>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</si>
  <si>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</si>
  <si>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</si>
  <si>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</si>
  <si>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</si>
  <si>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</si>
  <si>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</si>
  <si>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</si>
  <si>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</si>
  <si>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</si>
  <si>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</si>
  <si>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</si>
  <si>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</si>
  <si>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</si>
  <si>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</si>
  <si>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</si>
  <si>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</si>
  <si>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</si>
  <si>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</si>
  <si>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</si>
  <si>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</si>
  <si>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</si>
  <si>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</si>
  <si>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</si>
  <si>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</si>
  <si>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</si>
  <si>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</si>
  <si>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</si>
  <si>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</si>
  <si>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</si>
  <si>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</si>
  <si>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</si>
  <si>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</si>
  <si>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</si>
  <si>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</si>
  <si>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</si>
  <si>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</si>
  <si>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</si>
  <si>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</si>
  <si>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</si>
  <si>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</si>
  <si>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</si>
  <si>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</si>
  <si>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</si>
  <si>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</si>
  <si>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</si>
  <si>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</si>
  <si>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</si>
  <si>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</si>
  <si>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</si>
  <si>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</si>
  <si>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</si>
  <si>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</si>
  <si>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</si>
  <si>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</si>
  <si>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</si>
  <si>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</si>
  <si>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</si>
  <si>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</si>
  <si>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</si>
  <si>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</si>
  <si>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</si>
  <si>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</si>
  <si>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</si>
  <si>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</si>
  <si>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</si>
  <si>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</si>
  <si>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</si>
  <si>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</si>
  <si>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</si>
  <si>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</si>
  <si>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</si>
  <si>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</si>
  <si>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</si>
  <si>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</si>
  <si>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</si>
  <si>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</si>
  <si>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</si>
  <si>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</si>
  <si>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</si>
  <si>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</si>
  <si>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</si>
  <si>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</si>
  <si>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</si>
  <si>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</si>
  <si>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</si>
  <si>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</si>
  <si>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</si>
  <si>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</si>
  <si>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</si>
  <si>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</si>
  <si>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</si>
  <si>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</si>
  <si>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</si>
  <si>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</si>
  <si>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</si>
  <si>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</si>
  <si>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</si>
  <si>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</si>
  <si>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</si>
  <si>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</si>
  <si>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</si>
  <si>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</si>
  <si>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</si>
  <si>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</si>
  <si>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</si>
  <si>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</si>
  <si>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</si>
  <si>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</si>
  <si>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</si>
  <si>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</si>
  <si>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</si>
  <si>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</si>
  <si>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</si>
  <si>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</si>
  <si>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</si>
  <si>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</si>
  <si>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</si>
  <si>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</si>
  <si>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</si>
  <si>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</si>
  <si>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</si>
  <si>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</si>
  <si>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</si>
  <si>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</si>
  <si>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</si>
  <si>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</si>
  <si>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</si>
  <si>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</si>
  <si>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</si>
  <si>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</si>
  <si>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</si>
  <si>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</si>
  <si>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</si>
  <si>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</si>
  <si>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</si>
  <si>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</si>
  <si>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</si>
  <si>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</si>
  <si>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</si>
  <si>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</si>
  <si>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</si>
  <si>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</si>
  <si>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</si>
  <si>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</si>
  <si>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</si>
  <si>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</si>
  <si>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</si>
  <si>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</si>
  <si>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</si>
  <si>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</si>
  <si>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</si>
  <si>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Irakli Otar Rukhadze</t>
  </si>
  <si>
    <t>Levan Tkhelidze</t>
  </si>
  <si>
    <t>Mamuka Kvaratskhelia</t>
  </si>
  <si>
    <t xml:space="preserve">Benjamin Albert Marson </t>
  </si>
  <si>
    <t>Igor Alexeev</t>
  </si>
  <si>
    <t>Georgian Financial Group B.V.</t>
  </si>
  <si>
    <t>JSC "Heritage Securities" (Nominal owner)</t>
  </si>
  <si>
    <t>JSC "GALT &amp; TAGGART" (Nominal owner)</t>
  </si>
  <si>
    <t>Other shareholders</t>
  </si>
  <si>
    <t>JSC "Liberty Bank"</t>
  </si>
  <si>
    <t>www.libertybank.ge</t>
  </si>
  <si>
    <t>nmf</t>
  </si>
  <si>
    <t>6.2.1</t>
  </si>
  <si>
    <t>of which off-balance general reserves</t>
  </si>
  <si>
    <t>of which loan loss general reserves</t>
  </si>
  <si>
    <t>Mamuka Tsereteli</t>
  </si>
  <si>
    <t>Murtaz Kikoria</t>
  </si>
  <si>
    <t>3Q 2019</t>
  </si>
  <si>
    <t>Magda Magradze</t>
  </si>
  <si>
    <t>Vasil Khodeli</t>
  </si>
  <si>
    <t>4Q 2019</t>
  </si>
  <si>
    <t>1Q 2020</t>
  </si>
  <si>
    <t>2Q 2020</t>
  </si>
  <si>
    <t>3Q 2020</t>
  </si>
  <si>
    <t>Davit Tsiklauri</t>
  </si>
  <si>
    <t>of which Covid-19 reserve</t>
  </si>
  <si>
    <t>6.2.2</t>
  </si>
  <si>
    <t>table 9 (Capital), 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</si>
</sst>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Fill="1"/>
    <xf numFmtId="0" fontId="88" fillId="0" borderId="0" xfId="0" applyFont="1"/>
    <xf numFmtId="0" fontId="46" fillId="0" borderId="0" xfId="0" applyFont="1" applyFill="1" applyBorder="1" applyAlignment="1" applyProtection="1">
      <alignment horizontal="right"/>
      <protection locked="0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36" borderId="83" xfId="0" applyFont="1" applyFill="1" applyBorder="1" applyAlignment="1">
      <alignment wrapText="1"/>
    </xf>
    <xf numFmtId="0" fontId="3" fillId="0" borderId="0" xfId="0" applyFont="1" applyFill="1"/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0" fontId="93" fillId="0" borderId="0" xfId="11" applyFont="1" applyFill="1" applyBorder="1" applyProtection="1"/>
    <xf numFmtId="0" fontId="95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6" borderId="102" xfId="20964" applyFont="1" applyFill="1" applyBorder="1" applyAlignment="1">
      <alignment vertical="center"/>
    </xf>
    <xf numFmtId="0" fontId="45" fillId="76" borderId="103" xfId="20964" applyFont="1" applyFill="1" applyBorder="1" applyAlignment="1">
      <alignment vertical="center"/>
    </xf>
    <xf numFmtId="0" fontId="45" fillId="76" borderId="100" xfId="20964" applyFont="1" applyFill="1" applyBorder="1" applyAlignment="1">
      <alignment vertical="center"/>
    </xf>
    <xf numFmtId="0" fontId="102" fillId="70" borderId="99" xfId="20964" applyFont="1" applyFill="1" applyBorder="1" applyAlignment="1">
      <alignment horizontal="center" vertical="center"/>
    </xf>
    <xf numFmtId="0" fontId="102" fillId="70" borderId="100" xfId="20964" applyFont="1" applyFill="1" applyBorder="1" applyAlignment="1">
      <alignment horizontal="left" vertical="center" wrapText="1"/>
    </xf>
    <xf numFmtId="164" fontId="102" fillId="0" borderId="101" xfId="7" applyNumberFormat="1" applyFont="1" applyFill="1" applyBorder="1" applyAlignment="1" applyProtection="1">
      <alignment horizontal="right" vertical="center"/>
      <protection locked="0"/>
    </xf>
    <xf numFmtId="0" fontId="101" fillId="77" borderId="101" xfId="20964" applyFont="1" applyFill="1" applyBorder="1" applyAlignment="1">
      <alignment horizontal="center" vertical="center"/>
    </xf>
    <xf numFmtId="0" fontId="101" fillId="77" borderId="103" xfId="20964" applyFont="1" applyFill="1" applyBorder="1" applyAlignment="1">
      <alignment vertical="top" wrapText="1"/>
    </xf>
    <xf numFmtId="164" fontId="45" fillId="76" borderId="100" xfId="7" applyNumberFormat="1" applyFont="1" applyFill="1" applyBorder="1" applyAlignment="1">
      <alignment horizontal="right" vertical="center"/>
    </xf>
    <xf numFmtId="0" fontId="103" fillId="70" borderId="99" xfId="20964" applyFont="1" applyFill="1" applyBorder="1" applyAlignment="1">
      <alignment horizontal="center" vertical="center"/>
    </xf>
    <xf numFmtId="0" fontId="102" fillId="70" borderId="103" xfId="20964" applyFont="1" applyFill="1" applyBorder="1" applyAlignment="1">
      <alignment vertical="center" wrapText="1"/>
    </xf>
    <xf numFmtId="0" fontId="102" fillId="70" borderId="100" xfId="20964" applyFont="1" applyFill="1" applyBorder="1" applyAlignment="1">
      <alignment horizontal="left" vertical="center"/>
    </xf>
    <xf numFmtId="0" fontId="103" fillId="3" borderId="99" xfId="20964" applyFont="1" applyFill="1" applyBorder="1" applyAlignment="1">
      <alignment horizontal="center" vertical="center"/>
    </xf>
    <xf numFmtId="0" fontId="102" fillId="3" borderId="100" xfId="20964" applyFont="1" applyFill="1" applyBorder="1" applyAlignment="1">
      <alignment horizontal="left" vertical="center"/>
    </xf>
    <xf numFmtId="0" fontId="103" fillId="0" borderId="99" xfId="20964" applyFont="1" applyFill="1" applyBorder="1" applyAlignment="1">
      <alignment horizontal="center" vertical="center"/>
    </xf>
    <xf numFmtId="0" fontId="102" fillId="0" borderId="100" xfId="20964" applyFont="1" applyFill="1" applyBorder="1" applyAlignment="1">
      <alignment horizontal="left" vertical="center"/>
    </xf>
    <xf numFmtId="0" fontId="104" fillId="77" borderId="101" xfId="20964" applyFont="1" applyFill="1" applyBorder="1" applyAlignment="1">
      <alignment horizontal="center" vertical="center"/>
    </xf>
    <xf numFmtId="0" fontId="101" fillId="77" borderId="103" xfId="20964" applyFont="1" applyFill="1" applyBorder="1" applyAlignment="1">
      <alignment vertical="center"/>
    </xf>
    <xf numFmtId="164" fontId="102" fillId="77" borderId="101" xfId="7" applyNumberFormat="1" applyFont="1" applyFill="1" applyBorder="1" applyAlignment="1" applyProtection="1">
      <alignment horizontal="right" vertical="center"/>
      <protection locked="0"/>
    </xf>
    <xf numFmtId="0" fontId="101" fillId="76" borderId="102" xfId="20964" applyFont="1" applyFill="1" applyBorder="1" applyAlignment="1">
      <alignment vertical="center"/>
    </xf>
    <xf numFmtId="0" fontId="101" fillId="76" borderId="103" xfId="20964" applyFont="1" applyFill="1" applyBorder="1" applyAlignment="1">
      <alignment vertical="center"/>
    </xf>
    <xf numFmtId="164" fontId="101" fillId="76" borderId="100" xfId="7" applyNumberFormat="1" applyFont="1" applyFill="1" applyBorder="1" applyAlignment="1">
      <alignment horizontal="right" vertical="center"/>
    </xf>
    <xf numFmtId="0" fontId="106" fillId="3" borderId="99" xfId="20964" applyFont="1" applyFill="1" applyBorder="1" applyAlignment="1">
      <alignment horizontal="center" vertical="center"/>
    </xf>
    <xf numFmtId="0" fontId="107" fillId="77" borderId="101" xfId="20964" applyFont="1" applyFill="1" applyBorder="1" applyAlignment="1">
      <alignment horizontal="center" vertical="center"/>
    </xf>
    <xf numFmtId="0" fontId="45" fillId="77" borderId="103" xfId="20964" applyFont="1" applyFill="1" applyBorder="1" applyAlignment="1">
      <alignment vertical="center"/>
    </xf>
    <xf numFmtId="0" fontId="106" fillId="70" borderId="99" xfId="20964" applyFont="1" applyFill="1" applyBorder="1" applyAlignment="1">
      <alignment horizontal="center" vertical="center"/>
    </xf>
    <xf numFmtId="164" fontId="102" fillId="3" borderId="101" xfId="7" applyNumberFormat="1" applyFont="1" applyFill="1" applyBorder="1" applyAlignment="1" applyProtection="1">
      <alignment horizontal="right" vertical="center"/>
      <protection locked="0"/>
    </xf>
    <xf numFmtId="0" fontId="107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3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98" fillId="0" borderId="101" xfId="0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108" fillId="0" borderId="101" xfId="0" applyFont="1" applyBorder="1"/>
    <xf numFmtId="0" fontId="109" fillId="0" borderId="101" xfId="17" applyFont="1" applyBorder="1" applyAlignment="1" applyProtection="1"/>
    <xf numFmtId="193" fontId="112" fillId="0" borderId="101" xfId="0" applyNumberFormat="1" applyFont="1" applyFill="1" applyBorder="1" applyAlignment="1" applyProtection="1">
      <alignment vertical="center" wrapText="1"/>
      <protection locked="0"/>
    </xf>
    <xf numFmtId="169" fontId="113" fillId="37" borderId="0" xfId="20" applyFont="1" applyBorder="1"/>
    <xf numFmtId="10" fontId="113" fillId="0" borderId="101" xfId="20641" applyNumberFormat="1" applyFont="1" applyFill="1" applyBorder="1" applyAlignment="1" applyProtection="1">
      <alignment vertical="center" wrapText="1"/>
      <protection locked="0"/>
    </xf>
    <xf numFmtId="10" fontId="113" fillId="0" borderId="101" xfId="20641" applyNumberFormat="1" applyFont="1" applyBorder="1" applyAlignment="1" applyProtection="1">
      <alignment vertical="center" wrapText="1"/>
      <protection locked="0"/>
    </xf>
    <xf numFmtId="164" fontId="113" fillId="0" borderId="101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5" xfId="20641" applyNumberFormat="1" applyFont="1" applyFill="1" applyBorder="1" applyAlignment="1" applyProtection="1">
      <alignment vertical="center"/>
      <protection locked="0"/>
    </xf>
    <xf numFmtId="0" fontId="5" fillId="0" borderId="0" xfId="11" applyFont="1" applyFill="1" applyBorder="1" applyProtection="1"/>
    <xf numFmtId="0" fontId="115" fillId="0" borderId="0" xfId="0" applyFont="1"/>
    <xf numFmtId="0" fontId="116" fillId="0" borderId="0" xfId="0" applyFont="1"/>
    <xf numFmtId="14" fontId="11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8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93" fillId="0" borderId="0" xfId="11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3" fontId="112" fillId="0" borderId="29" xfId="0" applyNumberFormat="1" applyFont="1" applyFill="1" applyBorder="1" applyAlignment="1">
      <alignment vertical="center"/>
    </xf>
    <xf numFmtId="3" fontId="112" fillId="0" borderId="20" xfId="0" applyNumberFormat="1" applyFont="1" applyFill="1" applyBorder="1" applyAlignment="1">
      <alignment vertical="center"/>
    </xf>
    <xf numFmtId="3" fontId="112" fillId="0" borderId="93" xfId="0" applyNumberFormat="1" applyFont="1" applyFill="1" applyBorder="1" applyAlignment="1">
      <alignment vertical="center"/>
    </xf>
    <xf numFmtId="3" fontId="112" fillId="0" borderId="94" xfId="0" applyNumberFormat="1" applyFont="1" applyFill="1" applyBorder="1" applyAlignment="1">
      <alignment vertical="center"/>
    </xf>
    <xf numFmtId="10" fontId="112" fillId="0" borderId="97" xfId="20962" applyNumberFormat="1" applyFont="1" applyFill="1" applyBorder="1" applyAlignment="1">
      <alignment vertical="center"/>
    </xf>
    <xf numFmtId="10" fontId="112" fillId="0" borderId="98" xfId="20962" applyNumberFormat="1" applyFont="1" applyFill="1" applyBorder="1" applyAlignment="1">
      <alignment vertical="center"/>
    </xf>
    <xf numFmtId="0" fontId="112" fillId="0" borderId="0" xfId="0" applyFont="1"/>
    <xf numFmtId="14" fontId="112" fillId="0" borderId="0" xfId="0" applyNumberFormat="1" applyFont="1" applyFill="1" applyAlignment="1">
      <alignment horizontal="left"/>
    </xf>
    <xf numFmtId="0" fontId="112" fillId="0" borderId="0" xfId="0" applyFont="1" applyFill="1"/>
    <xf numFmtId="0" fontId="110" fillId="0" borderId="0" xfId="0" applyFont="1" applyFill="1" applyAlignment="1">
      <alignment horizontal="center"/>
    </xf>
    <xf numFmtId="0" fontId="117" fillId="3" borderId="85" xfId="0" applyFont="1" applyFill="1" applyBorder="1" applyAlignment="1">
      <alignment horizontal="left"/>
    </xf>
    <xf numFmtId="0" fontId="110" fillId="3" borderId="88" xfId="0" applyFont="1" applyFill="1" applyBorder="1" applyAlignment="1">
      <alignment vertical="center"/>
    </xf>
    <xf numFmtId="0" fontId="112" fillId="3" borderId="89" xfId="0" applyFont="1" applyFill="1" applyBorder="1" applyAlignment="1">
      <alignment vertical="center"/>
    </xf>
    <xf numFmtId="0" fontId="112" fillId="0" borderId="73" xfId="0" applyFont="1" applyFill="1" applyBorder="1" applyAlignment="1">
      <alignment horizontal="center" vertical="center"/>
    </xf>
    <xf numFmtId="0" fontId="112" fillId="0" borderId="7" xfId="0" applyFont="1" applyFill="1" applyBorder="1" applyAlignment="1">
      <alignment vertical="center"/>
    </xf>
    <xf numFmtId="3" fontId="112" fillId="0" borderId="90" xfId="0" applyNumberFormat="1" applyFont="1" applyFill="1" applyBorder="1" applyAlignment="1">
      <alignment vertical="center"/>
    </xf>
    <xf numFmtId="3" fontId="112" fillId="0" borderId="70" xfId="0" applyNumberFormat="1" applyFont="1" applyFill="1" applyBorder="1" applyAlignment="1">
      <alignment vertical="center"/>
    </xf>
    <xf numFmtId="3" fontId="112" fillId="3" borderId="89" xfId="0" applyNumberFormat="1" applyFont="1" applyFill="1" applyBorder="1" applyAlignment="1">
      <alignment vertical="center"/>
    </xf>
    <xf numFmtId="0" fontId="112" fillId="0" borderId="21" xfId="0" applyFont="1" applyFill="1" applyBorder="1" applyAlignment="1">
      <alignment horizontal="center" vertical="center"/>
    </xf>
    <xf numFmtId="3" fontId="112" fillId="0" borderId="87" xfId="0" applyNumberFormat="1" applyFont="1" applyFill="1" applyBorder="1" applyAlignment="1">
      <alignment vertical="center"/>
    </xf>
    <xf numFmtId="0" fontId="112" fillId="0" borderId="24" xfId="0" applyFont="1" applyFill="1" applyBorder="1" applyAlignment="1">
      <alignment horizontal="center" vertical="center"/>
    </xf>
    <xf numFmtId="0" fontId="110" fillId="0" borderId="25" xfId="0" applyFont="1" applyFill="1" applyBorder="1" applyAlignment="1">
      <alignment vertical="center"/>
    </xf>
    <xf numFmtId="3" fontId="112" fillId="0" borderId="25" xfId="0" applyNumberFormat="1" applyFont="1" applyFill="1" applyBorder="1" applyAlignment="1">
      <alignment vertical="center"/>
    </xf>
    <xf numFmtId="3" fontId="112" fillId="0" borderId="27" xfId="0" applyNumberFormat="1" applyFont="1" applyFill="1" applyBorder="1" applyAlignment="1">
      <alignment vertical="center"/>
    </xf>
    <xf numFmtId="3" fontId="112" fillId="0" borderId="26" xfId="0" applyNumberFormat="1" applyFont="1" applyFill="1" applyBorder="1" applyAlignment="1">
      <alignment vertical="center"/>
    </xf>
    <xf numFmtId="0" fontId="112" fillId="3" borderId="69" xfId="0" applyFont="1" applyFill="1" applyBorder="1" applyAlignment="1">
      <alignment horizontal="center" vertical="center"/>
    </xf>
    <xf numFmtId="0" fontId="112" fillId="3" borderId="0" xfId="0" applyFont="1" applyFill="1" applyBorder="1" applyAlignment="1">
      <alignment vertical="center"/>
    </xf>
    <xf numFmtId="0" fontId="112" fillId="0" borderId="18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vertical="center"/>
    </xf>
    <xf numFmtId="0" fontId="112" fillId="0" borderId="91" xfId="0" applyFont="1" applyFill="1" applyBorder="1" applyAlignment="1">
      <alignment horizontal="center" vertical="center"/>
    </xf>
    <xf numFmtId="0" fontId="112" fillId="0" borderId="95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vertical="center"/>
    </xf>
    <xf numFmtId="0" fontId="113" fillId="0" borderId="3" xfId="0" applyFont="1" applyFill="1" applyBorder="1" applyAlignment="1">
      <alignment horizontal="center" vertical="center" wrapText="1"/>
    </xf>
    <xf numFmtId="3" fontId="113" fillId="37" borderId="0" xfId="20" applyNumberFormat="1" applyFont="1" applyBorder="1"/>
    <xf numFmtId="169" fontId="113" fillId="37" borderId="59" xfId="20" applyFont="1" applyBorder="1"/>
    <xf numFmtId="169" fontId="113" fillId="37" borderId="27" xfId="20" applyFont="1" applyBorder="1"/>
    <xf numFmtId="169" fontId="113" fillId="37" borderId="92" xfId="20" applyFont="1" applyBorder="1"/>
    <xf numFmtId="169" fontId="113" fillId="37" borderId="28" xfId="20" applyFont="1" applyBorder="1"/>
    <xf numFmtId="169" fontId="113" fillId="37" borderId="33" xfId="20" applyFont="1" applyBorder="1"/>
    <xf numFmtId="0" fontId="113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2" fillId="0" borderId="1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84" fillId="0" borderId="101" xfId="0" applyFont="1" applyBorder="1" applyAlignment="1">
      <alignment vertical="center" wrapText="1"/>
    </xf>
    <xf numFmtId="14" fontId="2" fillId="3" borderId="101" xfId="8" quotePrefix="1" applyNumberFormat="1" applyFont="1" applyFill="1" applyBorder="1" applyAlignment="1" applyProtection="1">
      <alignment horizontal="left"/>
      <protection locked="0"/>
    </xf>
    <xf numFmtId="164" fontId="114" fillId="36" borderId="101" xfId="7" applyNumberFormat="1" applyFont="1" applyFill="1" applyBorder="1" applyAlignment="1" applyProtection="1">
      <alignment horizontal="right"/>
    </xf>
    <xf numFmtId="164" fontId="113" fillId="0" borderId="101" xfId="7" applyNumberFormat="1" applyFont="1" applyFill="1" applyBorder="1" applyAlignment="1" applyProtection="1">
      <alignment horizontal="right"/>
    </xf>
    <xf numFmtId="164" fontId="113" fillId="36" borderId="101" xfId="7" applyNumberFormat="1" applyFont="1" applyFill="1" applyBorder="1" applyAlignment="1" applyProtection="1">
      <alignment horizontal="right"/>
    </xf>
    <xf numFmtId="164" fontId="114" fillId="36" borderId="25" xfId="7" applyNumberFormat="1" applyFont="1" applyFill="1" applyBorder="1" applyAlignment="1" applyProtection="1">
      <alignment horizontal="right"/>
    </xf>
    <xf numFmtId="0" fontId="114" fillId="0" borderId="10" xfId="0" applyNumberFormat="1" applyFont="1" applyFill="1" applyBorder="1" applyAlignment="1">
      <alignment vertical="center" wrapText="1"/>
    </xf>
    <xf numFmtId="0" fontId="113" fillId="0" borderId="10" xfId="0" applyNumberFormat="1" applyFont="1" applyFill="1" applyBorder="1" applyAlignment="1">
      <alignment horizontal="left" vertical="center" wrapText="1"/>
    </xf>
    <xf numFmtId="0" fontId="113" fillId="0" borderId="0" xfId="11" applyFont="1" applyFill="1" applyBorder="1" applyProtection="1"/>
    <xf numFmtId="0" fontId="118" fillId="0" borderId="0" xfId="0" applyFont="1"/>
    <xf numFmtId="14" fontId="118" fillId="0" borderId="0" xfId="0" applyNumberFormat="1" applyFont="1" applyAlignment="1">
      <alignment horizontal="left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119" fillId="0" borderId="0" xfId="0" applyFont="1" applyFill="1" applyAlignment="1">
      <alignment horizontal="right"/>
    </xf>
    <xf numFmtId="0" fontId="113" fillId="0" borderId="3" xfId="0" applyFont="1" applyFill="1" applyBorder="1" applyAlignment="1" applyProtection="1">
      <alignment horizontal="center" vertical="center" wrapText="1"/>
    </xf>
    <xf numFmtId="0" fontId="113" fillId="0" borderId="22" xfId="0" applyFont="1" applyFill="1" applyBorder="1" applyAlignment="1" applyProtection="1">
      <alignment horizontal="center" vertical="center" wrapText="1"/>
    </xf>
    <xf numFmtId="0" fontId="114" fillId="0" borderId="3" xfId="0" applyFont="1" applyFill="1" applyBorder="1" applyAlignment="1" applyProtection="1">
      <alignment horizontal="left"/>
      <protection locked="0"/>
    </xf>
    <xf numFmtId="0" fontId="118" fillId="0" borderId="0" xfId="0" applyFont="1" applyFill="1"/>
    <xf numFmtId="0" fontId="113" fillId="0" borderId="3" xfId="0" applyFont="1" applyFill="1" applyBorder="1" applyAlignment="1" applyProtection="1">
      <alignment horizontal="left" indent="4"/>
      <protection locked="0"/>
    </xf>
    <xf numFmtId="0" fontId="113" fillId="0" borderId="10" xfId="0" applyNumberFormat="1" applyFont="1" applyFill="1" applyBorder="1" applyAlignment="1">
      <alignment horizontal="left" vertical="center" wrapText="1" indent="4"/>
    </xf>
    <xf numFmtId="0" fontId="113" fillId="0" borderId="3" xfId="0" applyFont="1" applyFill="1" applyBorder="1" applyAlignment="1" applyProtection="1">
      <alignment horizontal="left" vertical="center" indent="11"/>
      <protection locked="0"/>
    </xf>
    <xf numFmtId="0" fontId="119" fillId="0" borderId="3" xfId="0" applyFont="1" applyFill="1" applyBorder="1" applyAlignment="1" applyProtection="1">
      <alignment horizontal="left" vertical="center" indent="17"/>
      <protection locked="0"/>
    </xf>
    <xf numFmtId="0" fontId="114" fillId="0" borderId="28" xfId="0" applyNumberFormat="1" applyFont="1" applyFill="1" applyBorder="1" applyAlignment="1">
      <alignment vertical="center" wrapText="1"/>
    </xf>
    <xf numFmtId="0" fontId="11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/>
    <xf numFmtId="0" fontId="5" fillId="0" borderId="21" xfId="0" applyFont="1" applyBorder="1" applyAlignment="1">
      <alignment vertical="center"/>
    </xf>
    <xf numFmtId="0" fontId="5" fillId="0" borderId="102" xfId="0" applyFont="1" applyBorder="1" applyAlignment="1">
      <alignment wrapText="1"/>
    </xf>
    <xf numFmtId="0" fontId="115" fillId="0" borderId="23" xfId="0" applyFont="1" applyBorder="1" applyAlignment="1"/>
    <xf numFmtId="0" fontId="5" fillId="0" borderId="8" xfId="0" applyFont="1" applyBorder="1" applyAlignment="1">
      <alignment wrapText="1"/>
    </xf>
    <xf numFmtId="0" fontId="5" fillId="0" borderId="23" xfId="0" applyFont="1" applyBorder="1" applyAlignment="1"/>
    <xf numFmtId="0" fontId="5" fillId="0" borderId="23" xfId="0" applyFont="1" applyBorder="1" applyAlignment="1">
      <alignment wrapText="1"/>
    </xf>
    <xf numFmtId="0" fontId="5" fillId="0" borderId="91" xfId="0" applyFont="1" applyBorder="1" applyAlignment="1">
      <alignment vertical="center"/>
    </xf>
    <xf numFmtId="0" fontId="5" fillId="0" borderId="93" xfId="0" applyFont="1" applyBorder="1" applyAlignment="1">
      <alignment wrapText="1"/>
    </xf>
    <xf numFmtId="0" fontId="5" fillId="0" borderId="24" xfId="0" applyFont="1" applyBorder="1"/>
    <xf numFmtId="0" fontId="5" fillId="0" borderId="27" xfId="0" applyFont="1" applyBorder="1" applyAlignment="1">
      <alignment wrapText="1"/>
    </xf>
    <xf numFmtId="0" fontId="115" fillId="0" borderId="42" xfId="0" applyFont="1" applyBorder="1" applyAlignment="1"/>
    <xf numFmtId="0" fontId="113" fillId="0" borderId="0" xfId="0" applyFont="1"/>
    <xf numFmtId="0" fontId="113" fillId="0" borderId="0" xfId="0" applyFont="1" applyBorder="1"/>
    <xf numFmtId="0" fontId="112" fillId="0" borderId="0" xfId="0" applyFont="1" applyBorder="1"/>
    <xf numFmtId="0" fontId="113" fillId="0" borderId="0" xfId="0" applyFont="1" applyFill="1" applyBorder="1" applyProtection="1"/>
    <xf numFmtId="10" fontId="113" fillId="0" borderId="0" xfId="6" applyNumberFormat="1" applyFont="1" applyFill="1" applyBorder="1" applyProtection="1">
      <protection locked="0"/>
    </xf>
    <xf numFmtId="0" fontId="113" fillId="0" borderId="0" xfId="0" applyFont="1" applyFill="1" applyBorder="1" applyProtection="1">
      <protection locked="0"/>
    </xf>
    <xf numFmtId="0" fontId="119" fillId="0" borderId="0" xfId="0" applyFont="1" applyFill="1" applyBorder="1" applyAlignment="1" applyProtection="1">
      <alignment horizontal="right"/>
      <protection locked="0"/>
    </xf>
    <xf numFmtId="0" fontId="113" fillId="0" borderId="22" xfId="0" applyFont="1" applyFill="1" applyBorder="1" applyAlignment="1">
      <alignment horizontal="center" vertical="center" wrapText="1"/>
    </xf>
    <xf numFmtId="38" fontId="113" fillId="0" borderId="3" xfId="0" applyNumberFormat="1" applyFont="1" applyFill="1" applyBorder="1" applyAlignment="1" applyProtection="1">
      <alignment horizontal="right"/>
      <protection locked="0"/>
    </xf>
    <xf numFmtId="38" fontId="113" fillId="0" borderId="22" xfId="0" applyNumberFormat="1" applyFont="1" applyFill="1" applyBorder="1" applyAlignment="1" applyProtection="1">
      <alignment horizontal="right"/>
      <protection locked="0"/>
    </xf>
    <xf numFmtId="14" fontId="113" fillId="0" borderId="0" xfId="0" applyNumberFormat="1" applyFont="1" applyAlignment="1">
      <alignment horizontal="left"/>
    </xf>
    <xf numFmtId="0" fontId="113" fillId="0" borderId="0" xfId="0" applyFont="1" applyFill="1" applyBorder="1"/>
    <xf numFmtId="0" fontId="114" fillId="0" borderId="0" xfId="0" applyFont="1" applyAlignment="1">
      <alignment horizontal="center"/>
    </xf>
    <xf numFmtId="0" fontId="113" fillId="0" borderId="18" xfId="0" applyFont="1" applyFill="1" applyBorder="1" applyAlignment="1">
      <alignment horizontal="left" vertical="center" indent="1"/>
    </xf>
    <xf numFmtId="0" fontId="113" fillId="0" borderId="19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vertical="center" indent="1"/>
    </xf>
    <xf numFmtId="0" fontId="113" fillId="0" borderId="3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indent="1"/>
    </xf>
    <xf numFmtId="0" fontId="113" fillId="0" borderId="3" xfId="0" applyFont="1" applyFill="1" applyBorder="1" applyAlignment="1">
      <alignment horizontal="left" wrapText="1" indent="1"/>
    </xf>
    <xf numFmtId="0" fontId="113" fillId="0" borderId="3" xfId="0" applyFont="1" applyFill="1" applyBorder="1" applyAlignment="1">
      <alignment horizontal="left" wrapText="1" indent="2"/>
    </xf>
    <xf numFmtId="0" fontId="114" fillId="0" borderId="3" xfId="0" applyFont="1" applyFill="1" applyBorder="1" applyAlignment="1"/>
    <xf numFmtId="0" fontId="114" fillId="0" borderId="3" xfId="0" applyFont="1" applyFill="1" applyBorder="1" applyAlignment="1">
      <alignment horizontal="left"/>
    </xf>
    <xf numFmtId="0" fontId="114" fillId="0" borderId="3" xfId="0" applyFont="1" applyFill="1" applyBorder="1" applyAlignment="1">
      <alignment horizontal="center"/>
    </xf>
    <xf numFmtId="0" fontId="113" fillId="0" borderId="3" xfId="0" applyFont="1" applyFill="1" applyBorder="1" applyAlignment="1">
      <alignment horizontal="left" indent="1"/>
    </xf>
    <xf numFmtId="0" fontId="112" fillId="0" borderId="0" xfId="0" applyFont="1" applyAlignment="1">
      <alignment horizontal="left" indent="1"/>
    </xf>
    <xf numFmtId="0" fontId="114" fillId="0" borderId="3" xfId="0" applyFont="1" applyFill="1" applyBorder="1" applyAlignment="1">
      <alignment horizontal="left" indent="1"/>
    </xf>
    <xf numFmtId="0" fontId="114" fillId="0" borderId="3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left" vertical="center" indent="1"/>
    </xf>
    <xf numFmtId="0" fontId="114" fillId="0" borderId="25" xfId="0" applyFont="1" applyFill="1" applyBorder="1" applyAlignment="1"/>
    <xf numFmtId="14" fontId="112" fillId="0" borderId="0" xfId="0" applyNumberFormat="1" applyFont="1" applyAlignment="1">
      <alignment horizontal="left"/>
    </xf>
    <xf numFmtId="0" fontId="114" fillId="0" borderId="0" xfId="0" applyFont="1" applyFill="1" applyBorder="1" applyAlignment="1" applyProtection="1">
      <alignment horizontal="center" vertical="center"/>
    </xf>
    <xf numFmtId="0" fontId="119" fillId="0" borderId="0" xfId="0" applyFont="1" applyFill="1" applyBorder="1" applyProtection="1">
      <protection locked="0"/>
    </xf>
    <xf numFmtId="0" fontId="114" fillId="0" borderId="18" xfId="0" applyFont="1" applyFill="1" applyBorder="1" applyAlignment="1" applyProtection="1">
      <alignment horizontal="center" vertical="center"/>
    </xf>
    <xf numFmtId="0" fontId="113" fillId="0" borderId="19" xfId="0" applyFont="1" applyFill="1" applyBorder="1" applyProtection="1"/>
    <xf numFmtId="0" fontId="113" fillId="0" borderId="21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center"/>
    </xf>
    <xf numFmtId="0" fontId="113" fillId="0" borderId="8" xfId="0" applyFont="1" applyFill="1" applyBorder="1" applyAlignment="1" applyProtection="1">
      <alignment horizontal="left"/>
    </xf>
    <xf numFmtId="0" fontId="113" fillId="0" borderId="8" xfId="0" applyFont="1" applyFill="1" applyBorder="1" applyAlignment="1" applyProtection="1">
      <alignment horizontal="left" indent="2"/>
    </xf>
    <xf numFmtId="0" fontId="114" fillId="0" borderId="8" xfId="0" applyFont="1" applyFill="1" applyBorder="1" applyAlignment="1" applyProtection="1"/>
    <xf numFmtId="0" fontId="113" fillId="0" borderId="8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left"/>
    </xf>
    <xf numFmtId="0" fontId="113" fillId="0" borderId="24" xfId="0" applyFont="1" applyFill="1" applyBorder="1" applyAlignment="1" applyProtection="1">
      <alignment horizontal="left" indent="1"/>
    </xf>
    <xf numFmtId="0" fontId="114" fillId="0" borderId="74" xfId="0" applyFont="1" applyFill="1" applyBorder="1" applyAlignment="1" applyProtection="1"/>
    <xf numFmtId="0" fontId="117" fillId="0" borderId="0" xfId="0" applyFont="1" applyAlignment="1">
      <alignment vertical="center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0" xfId="0" applyFont="1"/>
    <xf numFmtId="0" fontId="118" fillId="0" borderId="0" xfId="0" applyFont="1" applyBorder="1"/>
    <xf numFmtId="0" fontId="113" fillId="0" borderId="1" xfId="0" applyFont="1" applyBorder="1"/>
    <xf numFmtId="0" fontId="110" fillId="0" borderId="1" xfId="0" applyFont="1" applyBorder="1" applyAlignment="1">
      <alignment horizontal="center" vertical="center"/>
    </xf>
    <xf numFmtId="0" fontId="113" fillId="0" borderId="21" xfId="0" applyFont="1" applyBorder="1" applyAlignment="1">
      <alignment horizontal="right" vertical="center" wrapText="1"/>
    </xf>
    <xf numFmtId="0" fontId="113" fillId="0" borderId="19" xfId="0" applyFont="1" applyBorder="1" applyAlignment="1">
      <alignment vertical="center" wrapText="1"/>
    </xf>
    <xf numFmtId="0" fontId="114" fillId="0" borderId="3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left" vertical="center" wrapText="1"/>
    </xf>
    <xf numFmtId="0" fontId="113" fillId="0" borderId="21" xfId="0" applyFont="1" applyFill="1" applyBorder="1" applyAlignment="1">
      <alignment horizontal="right" vertical="center" wrapText="1"/>
    </xf>
    <xf numFmtId="0" fontId="113" fillId="0" borderId="3" xfId="0" applyFont="1" applyBorder="1" applyAlignment="1">
      <alignment vertical="center" wrapText="1"/>
    </xf>
    <xf numFmtId="0" fontId="120" fillId="0" borderId="3" xfId="0" applyFont="1" applyFill="1" applyBorder="1" applyAlignment="1">
      <alignment horizontal="center" vertical="center" wrapText="1"/>
    </xf>
    <xf numFmtId="0" fontId="113" fillId="2" borderId="21" xfId="0" applyFont="1" applyFill="1" applyBorder="1" applyAlignment="1">
      <alignment horizontal="right" vertical="center"/>
    </xf>
    <xf numFmtId="0" fontId="113" fillId="2" borderId="24" xfId="0" applyFont="1" applyFill="1" applyBorder="1" applyAlignment="1">
      <alignment horizontal="right" vertical="center"/>
    </xf>
    <xf numFmtId="0" fontId="113" fillId="0" borderId="25" xfId="0" applyFont="1" applyBorder="1" applyAlignment="1">
      <alignment vertical="center" wrapText="1"/>
    </xf>
    <xf numFmtId="0" fontId="113" fillId="0" borderId="0" xfId="0" applyFont="1" applyAlignment="1">
      <alignment horizontal="right"/>
    </xf>
    <xf numFmtId="164" fontId="84" fillId="0" borderId="22" xfId="7" applyNumberFormat="1" applyFont="1" applyBorder="1" applyAlignment="1"/>
    <xf numFmtId="164" fontId="4" fillId="36" borderId="87" xfId="7" applyNumberFormat="1" applyFont="1" applyFill="1" applyBorder="1" applyAlignment="1">
      <alignment horizontal="center" vertical="center" wrapText="1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84" fillId="0" borderId="21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24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84" fillId="36" borderId="56" xfId="7" applyNumberFormat="1" applyFont="1" applyFill="1" applyBorder="1" applyAlignment="1"/>
    <xf numFmtId="164" fontId="2" fillId="3" borderId="25" xfId="7" applyNumberFormat="1" applyFont="1" applyFill="1" applyBorder="1" applyProtection="1">
      <protection locked="0"/>
    </xf>
    <xf numFmtId="164" fontId="45" fillId="36" borderId="26" xfId="7" applyNumberFormat="1" applyFont="1" applyFill="1" applyBorder="1" applyAlignment="1" applyProtection="1">
      <protection locked="0"/>
    </xf>
    <xf numFmtId="164" fontId="113" fillId="0" borderId="100" xfId="7" applyNumberFormat="1" applyFont="1" applyFill="1" applyBorder="1" applyAlignment="1" applyProtection="1">
      <alignment horizontal="right"/>
    </xf>
    <xf numFmtId="164" fontId="113" fillId="36" borderId="87" xfId="7" applyNumberFormat="1" applyFont="1" applyFill="1" applyBorder="1" applyAlignment="1" applyProtection="1">
      <alignment horizontal="right"/>
    </xf>
    <xf numFmtId="164" fontId="114" fillId="36" borderId="87" xfId="7" applyNumberFormat="1" applyFont="1" applyFill="1" applyBorder="1" applyAlignment="1" applyProtection="1">
      <alignment horizontal="right"/>
    </xf>
    <xf numFmtId="164" fontId="113" fillId="0" borderId="101" xfId="7" applyNumberFormat="1" applyFont="1" applyFill="1" applyBorder="1" applyAlignment="1" applyProtection="1">
      <alignment horizontal="right"/>
      <protection locked="0"/>
    </xf>
    <xf numFmtId="164" fontId="113" fillId="0" borderId="100" xfId="7" applyNumberFormat="1" applyFont="1" applyFill="1" applyBorder="1" applyAlignment="1" applyProtection="1">
      <alignment horizontal="right"/>
      <protection locked="0"/>
    </xf>
    <xf numFmtId="164" fontId="113" fillId="0" borderId="87" xfId="7" applyNumberFormat="1" applyFont="1" applyFill="1" applyBorder="1" applyAlignment="1" applyProtection="1">
      <alignment horizontal="right"/>
    </xf>
    <xf numFmtId="164" fontId="114" fillId="0" borderId="101" xfId="7" applyNumberFormat="1" applyFont="1" applyFill="1" applyBorder="1" applyAlignment="1" applyProtection="1">
      <alignment horizontal="right"/>
    </xf>
    <xf numFmtId="164" fontId="114" fillId="0" borderId="101" xfId="7" applyNumberFormat="1" applyFont="1" applyFill="1" applyBorder="1" applyAlignment="1" applyProtection="1">
      <alignment horizontal="right"/>
      <protection locked="0"/>
    </xf>
    <xf numFmtId="164" fontId="114" fillId="0" borderId="100" xfId="7" applyNumberFormat="1" applyFont="1" applyFill="1" applyBorder="1" applyAlignment="1" applyProtection="1">
      <alignment horizontal="right"/>
    </xf>
    <xf numFmtId="164" fontId="114" fillId="36" borderId="26" xfId="7" applyNumberFormat="1" applyFont="1" applyFill="1" applyBorder="1" applyAlignment="1" applyProtection="1">
      <alignment horizontal="right"/>
    </xf>
    <xf numFmtId="164" fontId="113" fillId="36" borderId="101" xfId="7" applyNumberFormat="1" applyFont="1" applyFill="1" applyBorder="1" applyAlignment="1">
      <alignment horizontal="right"/>
    </xf>
    <xf numFmtId="164" fontId="114" fillId="36" borderId="101" xfId="7" applyNumberFormat="1" applyFont="1" applyFill="1" applyBorder="1" applyAlignment="1">
      <alignment horizontal="right"/>
    </xf>
    <xf numFmtId="164" fontId="114" fillId="0" borderId="101" xfId="7" applyNumberFormat="1" applyFont="1" applyFill="1" applyBorder="1" applyAlignment="1">
      <alignment horizontal="center"/>
    </xf>
    <xf numFmtId="164" fontId="114" fillId="0" borderId="87" xfId="7" applyNumberFormat="1" applyFont="1" applyFill="1" applyBorder="1" applyAlignment="1">
      <alignment horizontal="center"/>
    </xf>
    <xf numFmtId="164" fontId="113" fillId="0" borderId="87" xfId="7" applyNumberFormat="1" applyFont="1" applyFill="1" applyBorder="1" applyAlignment="1" applyProtection="1">
      <alignment horizontal="right"/>
      <protection locked="0"/>
    </xf>
    <xf numFmtId="164" fontId="113" fillId="0" borderId="101" xfId="7" applyNumberFormat="1" applyFont="1" applyFill="1" applyBorder="1" applyAlignment="1" applyProtection="1">
      <protection locked="0"/>
    </xf>
    <xf numFmtId="164" fontId="113" fillId="36" borderId="101" xfId="7" applyNumberFormat="1" applyFont="1" applyFill="1" applyBorder="1" applyAlignment="1" applyProtection="1"/>
    <xf numFmtId="164" fontId="113" fillId="36" borderId="87" xfId="7" applyNumberFormat="1" applyFont="1" applyFill="1" applyBorder="1" applyAlignment="1" applyProtection="1"/>
    <xf numFmtId="164" fontId="113" fillId="0" borderId="101" xfId="7" applyNumberFormat="1" applyFont="1" applyFill="1" applyBorder="1" applyAlignment="1" applyProtection="1">
      <alignment horizontal="right" vertical="center"/>
      <protection locked="0"/>
    </xf>
    <xf numFmtId="164" fontId="114" fillId="36" borderId="25" xfId="7" applyNumberFormat="1" applyFont="1" applyFill="1" applyBorder="1" applyAlignment="1">
      <alignment horizontal="right"/>
    </xf>
    <xf numFmtId="3" fontId="112" fillId="36" borderId="101" xfId="0" applyNumberFormat="1" applyFont="1" applyFill="1" applyBorder="1" applyAlignment="1">
      <alignment vertical="center" wrapText="1"/>
    </xf>
    <xf numFmtId="3" fontId="112" fillId="36" borderId="87" xfId="0" applyNumberFormat="1" applyFont="1" applyFill="1" applyBorder="1" applyAlignment="1">
      <alignment vertical="center" wrapText="1"/>
    </xf>
    <xf numFmtId="164" fontId="112" fillId="0" borderId="101" xfId="7" applyNumberFormat="1" applyFont="1" applyBorder="1" applyAlignment="1">
      <alignment vertical="center" wrapText="1"/>
    </xf>
    <xf numFmtId="164" fontId="112" fillId="0" borderId="87" xfId="7" applyNumberFormat="1" applyFont="1" applyBorder="1" applyAlignment="1">
      <alignment vertical="center" wrapText="1"/>
    </xf>
    <xf numFmtId="164" fontId="112" fillId="0" borderId="101" xfId="7" applyNumberFormat="1" applyFont="1" applyFill="1" applyBorder="1" applyAlignment="1">
      <alignment vertical="center" wrapText="1"/>
    </xf>
    <xf numFmtId="3" fontId="112" fillId="36" borderId="25" xfId="0" applyNumberFormat="1" applyFont="1" applyFill="1" applyBorder="1" applyAlignment="1">
      <alignment vertical="center" wrapText="1"/>
    </xf>
    <xf numFmtId="0" fontId="2" fillId="3" borderId="101" xfId="5" applyFont="1" applyFill="1" applyBorder="1" applyProtection="1">
      <protection locked="0"/>
    </xf>
    <xf numFmtId="0" fontId="2" fillId="0" borderId="101" xfId="13" applyFont="1" applyFill="1" applyBorder="1" applyAlignment="1" applyProtection="1">
      <alignment horizontal="center" vertical="center" wrapText="1"/>
      <protection locked="0"/>
    </xf>
    <xf numFmtId="0" fontId="2" fillId="3" borderId="101" xfId="13" applyFont="1" applyFill="1" applyBorder="1" applyAlignment="1" applyProtection="1">
      <alignment horizontal="center" vertical="center" wrapText="1"/>
      <protection locked="0"/>
    </xf>
    <xf numFmtId="3" fontId="2" fillId="3" borderId="101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101" xfId="15" applyNumberFormat="1" applyFont="1" applyFill="1" applyBorder="1" applyAlignment="1" applyProtection="1">
      <alignment horizontal="center" vertical="center"/>
      <protection locked="0"/>
    </xf>
    <xf numFmtId="0" fontId="2" fillId="3" borderId="87" xfId="11" applyFont="1" applyFill="1" applyBorder="1" applyAlignment="1">
      <alignment horizontal="center" vertical="center" wrapText="1"/>
    </xf>
    <xf numFmtId="193" fontId="2" fillId="36" borderId="101" xfId="5" applyNumberFormat="1" applyFont="1" applyFill="1" applyBorder="1" applyProtection="1">
      <protection locked="0"/>
    </xf>
    <xf numFmtId="193" fontId="2" fillId="36" borderId="101" xfId="1" applyNumberFormat="1" applyFont="1" applyFill="1" applyBorder="1" applyProtection="1">
      <protection locked="0"/>
    </xf>
    <xf numFmtId="164" fontId="2" fillId="3" borderId="101" xfId="7" applyNumberFormat="1" applyFont="1" applyFill="1" applyBorder="1" applyProtection="1">
      <protection locked="0"/>
    </xf>
    <xf numFmtId="164" fontId="2" fillId="36" borderId="87" xfId="7" applyNumberFormat="1" applyFont="1" applyFill="1" applyBorder="1" applyProtection="1">
      <protection locked="0"/>
    </xf>
    <xf numFmtId="165" fontId="2" fillId="3" borderId="101" xfId="8" applyNumberFormat="1" applyFont="1" applyFill="1" applyBorder="1" applyAlignment="1" applyProtection="1">
      <alignment horizontal="right" wrapText="1"/>
      <protection locked="0"/>
    </xf>
    <xf numFmtId="165" fontId="2" fillId="4" borderId="101" xfId="8" applyNumberFormat="1" applyFont="1" applyFill="1" applyBorder="1" applyAlignment="1" applyProtection="1">
      <alignment horizontal="right" wrapText="1"/>
      <protection locked="0"/>
    </xf>
    <xf numFmtId="193" fontId="2" fillId="3" borderId="101" xfId="5" applyNumberFormat="1" applyFont="1" applyFill="1" applyBorder="1" applyProtection="1">
      <protection locked="0"/>
    </xf>
    <xf numFmtId="193" fontId="2" fillId="0" borderId="101" xfId="1" applyNumberFormat="1" applyFont="1" applyFill="1" applyBorder="1" applyProtection="1">
      <protection locked="0"/>
    </xf>
    <xf numFmtId="0" fontId="117" fillId="3" borderId="104" xfId="0" applyFont="1" applyFill="1" applyBorder="1" applyAlignment="1">
      <alignment horizontal="left"/>
    </xf>
    <xf numFmtId="0" fontId="113" fillId="0" borderId="101" xfId="0" applyFont="1" applyFill="1" applyBorder="1" applyAlignment="1">
      <alignment horizontal="center" vertical="center" wrapText="1"/>
    </xf>
    <xf numFmtId="0" fontId="113" fillId="0" borderId="87" xfId="0" applyFont="1" applyFill="1" applyBorder="1" applyAlignment="1">
      <alignment horizontal="center" vertical="center" wrapText="1"/>
    </xf>
    <xf numFmtId="0" fontId="112" fillId="3" borderId="103" xfId="0" applyFont="1" applyFill="1" applyBorder="1" applyAlignment="1">
      <alignment vertical="center"/>
    </xf>
    <xf numFmtId="3" fontId="112" fillId="3" borderId="103" xfId="0" applyNumberFormat="1" applyFont="1" applyFill="1" applyBorder="1" applyAlignment="1">
      <alignment vertical="center"/>
    </xf>
    <xf numFmtId="0" fontId="112" fillId="0" borderId="101" xfId="0" applyFont="1" applyFill="1" applyBorder="1" applyAlignment="1">
      <alignment vertical="center"/>
    </xf>
    <xf numFmtId="3" fontId="112" fillId="0" borderId="101" xfId="0" applyNumberFormat="1" applyFont="1" applyFill="1" applyBorder="1" applyAlignment="1">
      <alignment vertical="center"/>
    </xf>
    <xf numFmtId="3" fontId="112" fillId="0" borderId="102" xfId="0" applyNumberFormat="1" applyFont="1" applyFill="1" applyBorder="1" applyAlignment="1">
      <alignment vertical="center"/>
    </xf>
    <xf numFmtId="0" fontId="110" fillId="0" borderId="101" xfId="0" applyFont="1" applyFill="1" applyBorder="1" applyAlignment="1">
      <alignment vertical="center"/>
    </xf>
    <xf numFmtId="0" fontId="112" fillId="0" borderId="99" xfId="0" applyFont="1" applyFill="1" applyBorder="1" applyAlignment="1">
      <alignment vertical="center"/>
    </xf>
    <xf numFmtId="0" fontId="84" fillId="0" borderId="101" xfId="0" applyFont="1" applyBorder="1" applyAlignment="1">
      <alignment horizontal="center" vertical="center" wrapText="1"/>
    </xf>
    <xf numFmtId="0" fontId="2" fillId="3" borderId="101" xfId="11" applyFont="1" applyFill="1" applyBorder="1" applyAlignment="1">
      <alignment horizontal="left" vertical="center" wrapText="1"/>
    </xf>
    <xf numFmtId="164" fontId="84" fillId="0" borderId="101" xfId="7" applyNumberFormat="1" applyFont="1" applyBorder="1" applyAlignment="1"/>
    <xf numFmtId="167" fontId="84" fillId="0" borderId="87" xfId="0" applyNumberFormat="1" applyFont="1" applyBorder="1" applyAlignment="1"/>
    <xf numFmtId="167" fontId="84" fillId="36" borderId="26" xfId="0" applyNumberFormat="1" applyFont="1" applyFill="1" applyBorder="1"/>
    <xf numFmtId="167" fontId="112" fillId="0" borderId="87" xfId="0" applyNumberFormat="1" applyFont="1" applyBorder="1" applyAlignment="1">
      <alignment horizontal="center" vertical="center"/>
    </xf>
    <xf numFmtId="164" fontId="3" fillId="0" borderId="101" xfId="7" applyNumberFormat="1" applyFont="1" applyBorder="1"/>
    <xf numFmtId="164" fontId="3" fillId="0" borderId="101" xfId="7" applyNumberFormat="1" applyFont="1" applyFill="1" applyBorder="1"/>
    <xf numFmtId="164" fontId="3" fillId="0" borderId="102" xfId="7" applyNumberFormat="1" applyFont="1" applyBorder="1"/>
    <xf numFmtId="164" fontId="3" fillId="0" borderId="102" xfId="7" applyNumberFormat="1" applyFont="1" applyFill="1" applyBorder="1"/>
    <xf numFmtId="164" fontId="113" fillId="36" borderId="101" xfId="7" applyNumberFormat="1" applyFont="1" applyFill="1" applyBorder="1" applyProtection="1">
      <protection locked="0"/>
    </xf>
    <xf numFmtId="164" fontId="113" fillId="3" borderId="101" xfId="7" applyNumberFormat="1" applyFont="1" applyFill="1" applyBorder="1" applyProtection="1">
      <protection locked="0"/>
    </xf>
    <xf numFmtId="0" fontId="5" fillId="0" borderId="102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84" fillId="0" borderId="0" xfId="0" applyFont="1" applyAlignment="1">
      <alignment horizontal="center"/>
    </xf>
    <xf numFmtId="0" fontId="2" fillId="3" borderId="21" xfId="11" applyFont="1" applyFill="1" applyBorder="1" applyAlignment="1">
      <alignment horizontal="center" vertical="center"/>
    </xf>
    <xf numFmtId="0" fontId="45" fillId="3" borderId="101" xfId="11" applyFont="1" applyFill="1" applyBorder="1" applyAlignment="1">
      <alignment wrapText="1"/>
    </xf>
    <xf numFmtId="0" fontId="2" fillId="0" borderId="101" xfId="11" applyFont="1" applyFill="1" applyBorder="1" applyAlignment="1">
      <alignment horizontal="left" vertical="center" wrapText="1"/>
    </xf>
    <xf numFmtId="0" fontId="45" fillId="0" borderId="101" xfId="11" applyFont="1" applyFill="1" applyBorder="1" applyAlignment="1">
      <alignment wrapText="1"/>
    </xf>
    <xf numFmtId="0" fontId="45" fillId="3" borderId="25" xfId="20961" applyFont="1" applyFill="1" applyBorder="1" applyAlignment="1" applyProtection="1"/>
    <xf numFmtId="164" fontId="112" fillId="0" borderId="87" xfId="7" applyNumberFormat="1" applyFont="1" applyFill="1" applyBorder="1" applyAlignment="1">
      <alignment vertical="center" wrapText="1"/>
    </xf>
    <xf numFmtId="3" fontId="112" fillId="36" borderId="42" xfId="0" applyNumberFormat="1" applyFont="1" applyFill="1" applyBorder="1" applyAlignment="1">
      <alignment vertical="center" wrapText="1"/>
    </xf>
    <xf numFmtId="167" fontId="112" fillId="0" borderId="101" xfId="0" applyNumberFormat="1" applyFont="1" applyBorder="1" applyAlignment="1">
      <alignment horizontal="center" vertical="center"/>
    </xf>
    <xf numFmtId="167" fontId="117" fillId="0" borderId="101" xfId="0" applyNumberFormat="1" applyFont="1" applyBorder="1" applyAlignment="1">
      <alignment horizontal="center" vertical="center"/>
    </xf>
    <xf numFmtId="167" fontId="110" fillId="36" borderId="25" xfId="0" applyNumberFormat="1" applyFont="1" applyFill="1" applyBorder="1" applyAlignment="1">
      <alignment horizontal="center" vertical="center"/>
    </xf>
    <xf numFmtId="167" fontId="110" fillId="36" borderId="26" xfId="0" applyNumberFormat="1" applyFont="1" applyFill="1" applyBorder="1" applyAlignment="1">
      <alignment horizontal="center" vertical="center"/>
    </xf>
    <xf numFmtId="164" fontId="5" fillId="36" borderId="87" xfId="7" applyNumberFormat="1" applyFont="1" applyFill="1" applyBorder="1" applyAlignment="1" applyProtection="1">
      <alignment vertical="top"/>
    </xf>
    <xf numFmtId="164" fontId="5" fillId="3" borderId="87" xfId="7" applyNumberFormat="1" applyFont="1" applyFill="1" applyBorder="1" applyAlignment="1" applyProtection="1">
      <alignment vertical="top"/>
      <protection locked="0"/>
    </xf>
    <xf numFmtId="164" fontId="5" fillId="36" borderId="87" xfId="7" applyNumberFormat="1" applyFont="1" applyFill="1" applyBorder="1" applyAlignment="1" applyProtection="1">
      <alignment vertical="top" wrapText="1"/>
    </xf>
    <xf numFmtId="164" fontId="5" fillId="3" borderId="87" xfId="7" applyNumberFormat="1" applyFont="1" applyFill="1" applyBorder="1" applyAlignment="1" applyProtection="1">
      <alignment vertical="top" wrapText="1"/>
      <protection locked="0"/>
    </xf>
    <xf numFmtId="164" fontId="5" fillId="36" borderId="87" xfId="7" applyNumberFormat="1" applyFont="1" applyFill="1" applyBorder="1" applyAlignment="1" applyProtection="1">
      <alignment vertical="top" wrapText="1"/>
      <protection locked="0"/>
    </xf>
    <xf numFmtId="164" fontId="5" fillId="36" borderId="26" xfId="7" applyNumberFormat="1" applyFont="1" applyFill="1" applyBorder="1" applyAlignment="1" applyProtection="1">
      <alignment vertical="top" wrapText="1"/>
    </xf>
    <xf numFmtId="164" fontId="115" fillId="36" borderId="20" xfId="7" applyNumberFormat="1" applyFont="1" applyFill="1" applyBorder="1" applyAlignment="1">
      <alignment horizontal="center" vertical="center"/>
    </xf>
    <xf numFmtId="164" fontId="115" fillId="0" borderId="87" xfId="7" applyNumberFormat="1" applyFont="1" applyBorder="1" applyAlignment="1"/>
    <xf numFmtId="164" fontId="115" fillId="0" borderId="87" xfId="7" applyNumberFormat="1" applyFont="1" applyBorder="1" applyAlignment="1">
      <alignment wrapText="1"/>
    </xf>
    <xf numFmtId="164" fontId="115" fillId="36" borderId="87" xfId="7" applyNumberFormat="1" applyFont="1" applyFill="1" applyBorder="1" applyAlignment="1">
      <alignment horizontal="center" vertical="center" wrapText="1"/>
    </xf>
    <xf numFmtId="164" fontId="115" fillId="0" borderId="87" xfId="7" applyNumberFormat="1" applyFont="1" applyFill="1" applyBorder="1" applyAlignment="1">
      <alignment wrapText="1"/>
    </xf>
    <xf numFmtId="164" fontId="115" fillId="36" borderId="26" xfId="7" applyNumberFormat="1" applyFont="1" applyFill="1" applyBorder="1" applyAlignment="1">
      <alignment horizontal="center" vertical="center" wrapText="1"/>
    </xf>
    <xf numFmtId="10" fontId="113" fillId="0" borderId="101" xfId="20962" applyNumberFormat="1" applyFont="1" applyFill="1" applyBorder="1" applyAlignment="1">
      <alignment horizontal="left" vertical="center" wrapText="1"/>
    </xf>
    <xf numFmtId="164" fontId="112" fillId="0" borderId="87" xfId="7" applyNumberFormat="1" applyFont="1" applyFill="1" applyBorder="1" applyAlignment="1">
      <alignment horizontal="right" vertical="center" wrapText="1"/>
    </xf>
    <xf numFmtId="10" fontId="112" fillId="0" borderId="101" xfId="20962" applyNumberFormat="1" applyFont="1" applyFill="1" applyBorder="1" applyAlignment="1">
      <alignment horizontal="left" vertical="center" wrapText="1"/>
    </xf>
    <xf numFmtId="10" fontId="110" fillId="36" borderId="101" xfId="0" applyNumberFormat="1" applyFont="1" applyFill="1" applyBorder="1" applyAlignment="1">
      <alignment horizontal="left" vertical="center" wrapText="1"/>
    </xf>
    <xf numFmtId="164" fontId="110" fillId="36" borderId="87" xfId="7" applyNumberFormat="1" applyFont="1" applyFill="1" applyBorder="1" applyAlignment="1">
      <alignment horizontal="right" vertical="center" wrapText="1"/>
    </xf>
    <xf numFmtId="10" fontId="110" fillId="36" borderId="101" xfId="20962" applyNumberFormat="1" applyFont="1" applyFill="1" applyBorder="1" applyAlignment="1">
      <alignment horizontal="left" vertical="center" wrapText="1"/>
    </xf>
    <xf numFmtId="10" fontId="113" fillId="0" borderId="25" xfId="20962" applyNumberFormat="1" applyFont="1" applyFill="1" applyBorder="1" applyAlignment="1" applyProtection="1">
      <alignment horizontal="left" vertical="center"/>
    </xf>
    <xf numFmtId="164" fontId="113" fillId="0" borderId="26" xfId="7" applyNumberFormat="1" applyFont="1" applyFill="1" applyBorder="1" applyAlignment="1" applyProtection="1">
      <alignment horizontal="right" vertical="center"/>
    </xf>
    <xf numFmtId="167" fontId="46" fillId="0" borderId="65" xfId="0" applyNumberFormat="1" applyFont="1" applyFill="1" applyBorder="1" applyAlignment="1">
      <alignment horizontal="center"/>
    </xf>
    <xf numFmtId="10" fontId="121" fillId="77" borderId="101" xfId="20962" applyNumberFormat="1" applyFont="1" applyFill="1" applyBorder="1" applyAlignment="1" applyProtection="1">
      <alignment horizontal="right" vertical="center"/>
    </xf>
    <xf numFmtId="0" fontId="108" fillId="0" borderId="101" xfId="0" applyFont="1" applyFill="1" applyBorder="1"/>
    <xf numFmtId="14" fontId="110" fillId="0" borderId="0" xfId="0" applyNumberFormat="1" applyFont="1" applyFill="1" applyBorder="1" applyAlignment="1">
      <alignment horizontal="left"/>
    </xf>
    <xf numFmtId="0" fontId="112" fillId="0" borderId="19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/>
    <xf numFmtId="173" fontId="115" fillId="0" borderId="89" xfId="0" applyNumberFormat="1" applyFont="1" applyFill="1" applyBorder="1"/>
    <xf numFmtId="173" fontId="115" fillId="0" borderId="105" xfId="0" applyNumberFormat="1" applyFont="1" applyFill="1" applyBorder="1"/>
    <xf numFmtId="173" fontId="115" fillId="0" borderId="89" xfId="20962" applyNumberFormat="1" applyFont="1" applyFill="1" applyBorder="1" applyAlignment="1"/>
    <xf numFmtId="173" fontId="116" fillId="0" borderId="89" xfId="0" applyNumberFormat="1" applyFont="1" applyFill="1" applyBorder="1"/>
    <xf numFmtId="173" fontId="116" fillId="0" borderId="105" xfId="0" applyNumberFormat="1" applyFont="1" applyFill="1" applyBorder="1"/>
    <xf numFmtId="0" fontId="114" fillId="0" borderId="1" xfId="0" applyFont="1" applyBorder="1" applyAlignment="1">
      <alignment horizontal="center" vertical="center"/>
    </xf>
    <xf numFmtId="0" fontId="112" fillId="0" borderId="20" xfId="0" applyFont="1" applyFill="1" applyBorder="1" applyAlignment="1">
      <alignment horizontal="center" vertical="center" wrapText="1"/>
    </xf>
    <xf numFmtId="169" fontId="113" fillId="37" borderId="106" xfId="20" applyFont="1" applyBorder="1"/>
    <xf numFmtId="193" fontId="112" fillId="0" borderId="87" xfId="0" applyNumberFormat="1" applyFont="1" applyFill="1" applyBorder="1" applyAlignment="1" applyProtection="1">
      <alignment vertical="center" wrapText="1"/>
      <protection locked="0"/>
    </xf>
    <xf numFmtId="10" fontId="113" fillId="0" borderId="87" xfId="20641" applyNumberFormat="1" applyFont="1" applyBorder="1" applyAlignment="1" applyProtection="1">
      <alignment vertical="center" wrapText="1"/>
      <protection locked="0"/>
    </xf>
    <xf numFmtId="10" fontId="113" fillId="0" borderId="87" xfId="20641" applyNumberFormat="1" applyFont="1" applyFill="1" applyBorder="1" applyAlignment="1" applyProtection="1">
      <alignment vertical="center" wrapText="1"/>
      <protection locked="0"/>
    </xf>
    <xf numFmtId="164" fontId="113" fillId="0" borderId="87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6" xfId="20641" applyNumberFormat="1" applyFont="1" applyFill="1" applyBorder="1" applyAlignment="1" applyProtection="1">
      <alignment vertical="center"/>
      <protection locked="0"/>
    </xf>
    <xf numFmtId="0" fontId="90" fillId="0" borderId="101" xfId="20960" applyFont="1" applyFill="1" applyBorder="1" applyAlignment="1" applyProtection="1">
      <alignment horizontal="center" vertical="center"/>
    </xf>
    <xf numFmtId="0" fontId="6" fillId="0" borderId="7" xfId="17" applyBorder="1" applyAlignment="1" applyProtection="1"/>
    <xf numFmtId="0" fontId="86" fillId="0" borderId="1" xfId="0" applyFont="1" applyBorder="1" applyAlignment="1">
      <alignment horizontal="center" vertical="center" wrapText="1"/>
    </xf>
    <xf numFmtId="167" fontId="46" fillId="78" borderId="65" xfId="0" applyNumberFormat="1" applyFont="1" applyFill="1" applyBorder="1" applyAlignment="1">
      <alignment horizontal="center"/>
    </xf>
    <xf numFmtId="0" fontId="5" fillId="0" borderId="0" xfId="11" applyFont="1" applyFill="1" applyBorder="1" applyAlignment="1" applyProtection="1"/>
    <xf numFmtId="0" fontId="115" fillId="0" borderId="66" xfId="0" applyFont="1" applyFill="1" applyBorder="1" applyAlignment="1">
      <alignment horizontal="center" vertical="center" wrapText="1"/>
    </xf>
    <xf numFmtId="193" fontId="115" fillId="0" borderId="34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193" fontId="122" fillId="0" borderId="13" xfId="0" applyNumberFormat="1" applyFont="1" applyBorder="1" applyAlignment="1">
      <alignment vertical="center"/>
    </xf>
    <xf numFmtId="193" fontId="115" fillId="36" borderId="13" xfId="0" applyNumberFormat="1" applyFont="1" applyFill="1" applyBorder="1" applyAlignment="1">
      <alignment vertical="center"/>
    </xf>
    <xf numFmtId="193" fontId="115" fillId="0" borderId="14" xfId="0" applyNumberFormat="1" applyFont="1" applyBorder="1" applyAlignment="1">
      <alignment vertical="center"/>
    </xf>
    <xf numFmtId="193" fontId="123" fillId="36" borderId="16" xfId="0" applyNumberFormat="1" applyFont="1" applyFill="1" applyBorder="1" applyAlignment="1">
      <alignment vertical="center"/>
    </xf>
    <xf numFmtId="193" fontId="115" fillId="0" borderId="17" xfId="0" applyNumberFormat="1" applyFont="1" applyBorder="1" applyAlignment="1">
      <alignment vertical="center"/>
    </xf>
    <xf numFmtId="193" fontId="122" fillId="0" borderId="14" xfId="0" applyNumberFormat="1" applyFont="1" applyBorder="1" applyAlignment="1">
      <alignment vertical="center"/>
    </xf>
    <xf numFmtId="193" fontId="123" fillId="36" borderId="62" xfId="0" applyNumberFormat="1" applyFont="1" applyFill="1" applyBorder="1" applyAlignment="1">
      <alignment vertical="center"/>
    </xf>
    <xf numFmtId="9" fontId="3" fillId="0" borderId="87" xfId="20962" applyNumberFormat="1" applyFont="1" applyBorder="1" applyAlignment="1">
      <alignment horizontal="right"/>
    </xf>
    <xf numFmtId="9" fontId="3" fillId="36" borderId="26" xfId="20962" applyNumberFormat="1" applyFont="1" applyFill="1" applyBorder="1"/>
    <xf numFmtId="0" fontId="92" fillId="0" borderId="72" xfId="0" applyFont="1" applyBorder="1" applyAlignment="1">
      <alignment horizontal="left" wrapText="1"/>
    </xf>
    <xf numFmtId="0" fontId="92" fillId="0" borderId="71" xfId="0" applyFont="1" applyBorder="1" applyAlignment="1">
      <alignment horizontal="left" wrapText="1"/>
    </xf>
    <xf numFmtId="0" fontId="113" fillId="0" borderId="29" xfId="0" applyFont="1" applyFill="1" applyBorder="1" applyAlignment="1" applyProtection="1">
      <alignment horizontal="center"/>
    </xf>
    <xf numFmtId="0" fontId="113" fillId="0" borderId="30" xfId="0" applyFont="1" applyFill="1" applyBorder="1" applyAlignment="1" applyProtection="1">
      <alignment horizontal="center"/>
    </xf>
    <xf numFmtId="0" fontId="113" fillId="0" borderId="32" xfId="0" applyFont="1" applyFill="1" applyBorder="1" applyAlignment="1" applyProtection="1">
      <alignment horizontal="center"/>
    </xf>
    <xf numFmtId="0" fontId="113" fillId="0" borderId="31" xfId="0" applyFont="1" applyFill="1" applyBorder="1" applyAlignment="1" applyProtection="1">
      <alignment horizontal="center"/>
    </xf>
    <xf numFmtId="0" fontId="110" fillId="0" borderId="4" xfId="0" applyFont="1" applyBorder="1" applyAlignment="1">
      <alignment horizontal="center" vertical="center"/>
    </xf>
    <xf numFmtId="0" fontId="110" fillId="0" borderId="73" xfId="0" applyFont="1" applyBorder="1" applyAlignment="1">
      <alignment horizontal="center" vertical="center"/>
    </xf>
    <xf numFmtId="0" fontId="114" fillId="0" borderId="5" xfId="0" applyFont="1" applyFill="1" applyBorder="1" applyAlignment="1">
      <alignment horizontal="center" vertical="center"/>
    </xf>
    <xf numFmtId="0" fontId="114" fillId="0" borderId="7" xfId="0" applyFont="1" applyFill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115" fillId="0" borderId="22" xfId="0" applyFont="1" applyBorder="1" applyAlignment="1"/>
    <xf numFmtId="0" fontId="111" fillId="0" borderId="3" xfId="0" applyFont="1" applyBorder="1" applyAlignment="1">
      <alignment horizontal="center" vertical="center" wrapText="1"/>
    </xf>
    <xf numFmtId="0" fontId="111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2" xfId="0" applyNumberFormat="1" applyFont="1" applyBorder="1" applyAlignment="1">
      <alignment horizontal="center" vertical="center"/>
    </xf>
    <xf numFmtId="9" fontId="3" fillId="0" borderId="100" xfId="0" applyNumberFormat="1" applyFont="1" applyBorder="1" applyAlignment="1">
      <alignment horizontal="center" vertical="center"/>
    </xf>
    <xf numFmtId="0" fontId="97" fillId="3" borderId="94" xfId="13" applyFont="1" applyFill="1" applyBorder="1" applyAlignment="1" applyProtection="1">
      <alignment horizontal="center" vertical="center" wrapText="1"/>
      <protection locked="0"/>
    </xf>
    <xf numFmtId="0" fontId="97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9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7" fillId="0" borderId="58" xfId="0" applyFont="1" applyFill="1" applyBorder="1" applyAlignment="1">
      <alignment horizontal="left" vertical="center"/>
    </xf>
    <xf numFmtId="0" fontId="117" fillId="0" borderId="59" xfId="0" applyFont="1" applyFill="1" applyBorder="1" applyAlignment="1">
      <alignment horizontal="left" vertical="center"/>
    </xf>
    <xf numFmtId="0" fontId="112" fillId="0" borderId="59" xfId="0" applyFont="1" applyFill="1" applyBorder="1" applyAlignment="1">
      <alignment horizontal="center" vertical="center" wrapText="1"/>
    </xf>
    <xf numFmtId="0" fontId="112" fillId="0" borderId="84" xfId="0" applyFont="1" applyFill="1" applyBorder="1" applyAlignment="1">
      <alignment horizontal="center" vertical="center" wrapText="1"/>
    </xf>
    <xf numFmtId="0" fontId="112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6" sqref="F16"/>
    </sheetView>
  </sheetViews>
  <sheetFormatPr defaultColWidth="9.140625" defaultRowHeight="15.75"/>
  <cols>
    <col min="1" max="1" width="10.28515625" style="4" customWidth="1"/>
    <col min="2" max="2" width="113.7109375" style="5" customWidth="1"/>
    <col min="3" max="3" width="25.28515625" style="5" customWidth="1"/>
    <col min="4" max="6" width="9.140625" style="5"/>
    <col min="7" max="7" width="9.7109375" style="5" customWidth="1"/>
    <col min="8" max="16384" width="9.140625" style="5"/>
  </cols>
  <sheetData>
    <row r="1" spans="1:3">
      <c r="A1" s="93"/>
      <c r="B1" s="107" t="s">
        <v>350</v>
      </c>
      <c r="C1" s="93"/>
    </row>
    <row r="2" spans="1:3">
      <c r="A2" s="108">
        <v>1</v>
      </c>
      <c r="B2" s="187" t="s">
        <v>351</v>
      </c>
      <c r="C2" s="237" t="s">
        <v>493</v>
      </c>
    </row>
    <row r="3" spans="1:3">
      <c r="A3" s="108">
        <v>2</v>
      </c>
      <c r="B3" s="188" t="s">
        <v>347</v>
      </c>
      <c r="C3" s="509" t="s">
        <v>484</v>
      </c>
    </row>
    <row r="4" spans="1:3">
      <c r="A4" s="108">
        <v>3</v>
      </c>
      <c r="B4" s="189" t="s">
        <v>352</v>
      </c>
      <c r="C4" s="509" t="s">
        <v>503</v>
      </c>
    </row>
    <row r="5" spans="1:3">
      <c r="A5" s="109">
        <v>4</v>
      </c>
      <c r="B5" s="190" t="s">
        <v>348</v>
      </c>
      <c r="C5" s="238" t="s">
        <v>494</v>
      </c>
    </row>
    <row r="6" spans="1:3" s="110" customFormat="1" ht="51.75" customHeight="1">
      <c r="A6" s="543" t="s">
        <v>426</v>
      </c>
      <c r="B6" s="544"/>
      <c r="C6" s="544"/>
    </row>
    <row r="7" spans="1:3">
      <c r="A7" s="111" t="s">
        <v>29</v>
      </c>
      <c r="B7" s="526" t="s">
        <v>349</v>
      </c>
    </row>
    <row r="8" spans="1:3">
      <c r="A8" s="93">
        <v>1</v>
      </c>
      <c r="B8" s="527" t="s">
        <v>20</v>
      </c>
    </row>
    <row r="9" spans="1:3">
      <c r="A9" s="93">
        <v>2</v>
      </c>
      <c r="B9" s="140" t="s">
        <v>21</v>
      </c>
    </row>
    <row r="10" spans="1:3">
      <c r="A10" s="93">
        <v>3</v>
      </c>
      <c r="B10" s="140" t="s">
        <v>22</v>
      </c>
    </row>
    <row r="11" spans="1:3">
      <c r="A11" s="93">
        <v>4</v>
      </c>
      <c r="B11" s="140" t="s">
        <v>23</v>
      </c>
      <c r="C11" s="30"/>
    </row>
    <row r="12" spans="1:3">
      <c r="A12" s="93">
        <v>5</v>
      </c>
      <c r="B12" s="140" t="s">
        <v>24</v>
      </c>
    </row>
    <row r="13" spans="1:3">
      <c r="A13" s="93">
        <v>6</v>
      </c>
      <c r="B13" s="141" t="s">
        <v>359</v>
      </c>
    </row>
    <row r="14" spans="1:3">
      <c r="A14" s="93">
        <v>7</v>
      </c>
      <c r="B14" s="140" t="s">
        <v>353</v>
      </c>
    </row>
    <row r="15" spans="1:3">
      <c r="A15" s="93">
        <v>8</v>
      </c>
      <c r="B15" s="140" t="s">
        <v>354</v>
      </c>
    </row>
    <row r="16" spans="1:3">
      <c r="A16" s="93">
        <v>9</v>
      </c>
      <c r="B16" s="140" t="s">
        <v>25</v>
      </c>
    </row>
    <row r="17" spans="1:2">
      <c r="A17" s="186" t="s">
        <v>425</v>
      </c>
      <c r="B17" s="185" t="s">
        <v>411</v>
      </c>
    </row>
    <row r="18" spans="1:2">
      <c r="A18" s="93">
        <v>10</v>
      </c>
      <c r="B18" s="140" t="s">
        <v>26</v>
      </c>
    </row>
    <row r="19" spans="1:2">
      <c r="A19" s="93">
        <v>11</v>
      </c>
      <c r="B19" s="141" t="s">
        <v>355</v>
      </c>
    </row>
    <row r="20" spans="1:2">
      <c r="A20" s="93">
        <v>12</v>
      </c>
      <c r="B20" s="141" t="s">
        <v>27</v>
      </c>
    </row>
    <row r="21" spans="1:2">
      <c r="A21" s="231">
        <v>13</v>
      </c>
      <c r="B21" s="232" t="s">
        <v>356</v>
      </c>
    </row>
    <row r="22" spans="1:2">
      <c r="A22" s="231">
        <v>14</v>
      </c>
      <c r="B22" s="233" t="s">
        <v>383</v>
      </c>
    </row>
    <row r="23" spans="1:2">
      <c r="A23" s="234">
        <v>15</v>
      </c>
      <c r="B23" s="235" t="s">
        <v>28</v>
      </c>
    </row>
    <row r="24" spans="1:2">
      <c r="A24" s="234">
        <v>15.1</v>
      </c>
      <c r="B24" s="236" t="s">
        <v>438</v>
      </c>
    </row>
    <row r="25" spans="1:2">
      <c r="A25" s="33"/>
      <c r="B25" s="8"/>
    </row>
    <row r="26" spans="1:2">
      <c r="A26" s="33"/>
      <c r="B26" s="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C19" sqref="C19"/>
    </sheetView>
  </sheetViews>
  <sheetFormatPr defaultColWidth="9.140625" defaultRowHeight="13.5"/>
  <cols>
    <col min="1" max="1" width="9.5703125" style="33" bestFit="1" customWidth="1"/>
    <col min="2" max="2" width="132.42578125" style="4" customWidth="1"/>
    <col min="3" max="3" width="20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21" customFormat="1" ht="15.75" customHeight="1">
      <c r="A2" s="21" t="s">
        <v>31</v>
      </c>
      <c r="B2" s="249">
        <f>'1. key ratios '!B2</f>
        <v>44104</v>
      </c>
    </row>
    <row r="3" spans="1:3" s="21" customFormat="1" ht="15.75" customHeight="1"/>
    <row r="4" spans="1:3" ht="14.25" thickBot="1">
      <c r="A4" s="33" t="s">
        <v>251</v>
      </c>
      <c r="B4" s="80" t="s">
        <v>250</v>
      </c>
    </row>
    <row r="5" spans="1:3">
      <c r="A5" s="34" t="s">
        <v>6</v>
      </c>
      <c r="B5" s="35"/>
      <c r="C5" s="36" t="s">
        <v>73</v>
      </c>
    </row>
    <row r="6" spans="1:3">
      <c r="A6" s="37">
        <v>1</v>
      </c>
      <c r="B6" s="38" t="s">
        <v>249</v>
      </c>
      <c r="C6" s="487">
        <f>SUM(C7:C11)</f>
        <v>278029861</v>
      </c>
    </row>
    <row r="7" spans="1:3">
      <c r="A7" s="37">
        <v>2</v>
      </c>
      <c r="B7" s="39" t="s">
        <v>248</v>
      </c>
      <c r="C7" s="488">
        <v>44490460</v>
      </c>
    </row>
    <row r="8" spans="1:3">
      <c r="A8" s="37">
        <v>3</v>
      </c>
      <c r="B8" s="40" t="s">
        <v>247</v>
      </c>
      <c r="C8" s="488">
        <v>35132256</v>
      </c>
    </row>
    <row r="9" spans="1:3">
      <c r="A9" s="37">
        <v>4</v>
      </c>
      <c r="B9" s="40" t="s">
        <v>246</v>
      </c>
      <c r="C9" s="488">
        <v>29073949</v>
      </c>
    </row>
    <row r="10" spans="1:3">
      <c r="A10" s="37">
        <v>5</v>
      </c>
      <c r="B10" s="40" t="s">
        <v>245</v>
      </c>
      <c r="C10" s="488">
        <v>1694028</v>
      </c>
    </row>
    <row r="11" spans="1:3">
      <c r="A11" s="37">
        <v>6</v>
      </c>
      <c r="B11" s="41" t="s">
        <v>244</v>
      </c>
      <c r="C11" s="488">
        <v>167639168</v>
      </c>
    </row>
    <row r="12" spans="1:3" s="19" customFormat="1">
      <c r="A12" s="37">
        <v>7</v>
      </c>
      <c r="B12" s="38" t="s">
        <v>243</v>
      </c>
      <c r="C12" s="489">
        <f>SUM(C13:C27)</f>
        <v>83260381.163731396</v>
      </c>
    </row>
    <row r="13" spans="1:3" s="19" customFormat="1">
      <c r="A13" s="37">
        <v>8</v>
      </c>
      <c r="B13" s="42" t="s">
        <v>242</v>
      </c>
      <c r="C13" s="490">
        <v>29073949</v>
      </c>
    </row>
    <row r="14" spans="1:3" s="19" customFormat="1" ht="27">
      <c r="A14" s="37">
        <v>9</v>
      </c>
      <c r="B14" s="43" t="s">
        <v>241</v>
      </c>
      <c r="C14" s="490">
        <v>3037000.6837313883</v>
      </c>
    </row>
    <row r="15" spans="1:3" s="19" customFormat="1">
      <c r="A15" s="37">
        <v>10</v>
      </c>
      <c r="B15" s="44" t="s">
        <v>240</v>
      </c>
      <c r="C15" s="490">
        <v>51042698.480000004</v>
      </c>
    </row>
    <row r="16" spans="1:3" s="19" customFormat="1">
      <c r="A16" s="37">
        <v>11</v>
      </c>
      <c r="B16" s="45" t="s">
        <v>239</v>
      </c>
      <c r="C16" s="490">
        <v>0</v>
      </c>
    </row>
    <row r="17" spans="1:3" s="19" customFormat="1">
      <c r="A17" s="37">
        <v>12</v>
      </c>
      <c r="B17" s="44" t="s">
        <v>238</v>
      </c>
      <c r="C17" s="490">
        <v>0</v>
      </c>
    </row>
    <row r="18" spans="1:3" s="19" customFormat="1">
      <c r="A18" s="37">
        <v>13</v>
      </c>
      <c r="B18" s="44" t="s">
        <v>237</v>
      </c>
      <c r="C18" s="490">
        <v>0</v>
      </c>
    </row>
    <row r="19" spans="1:3" s="19" customFormat="1">
      <c r="A19" s="37">
        <v>14</v>
      </c>
      <c r="B19" s="44" t="s">
        <v>236</v>
      </c>
      <c r="C19" s="490">
        <v>0</v>
      </c>
    </row>
    <row r="20" spans="1:3" s="19" customFormat="1">
      <c r="A20" s="37">
        <v>15</v>
      </c>
      <c r="B20" s="44" t="s">
        <v>235</v>
      </c>
      <c r="C20" s="490">
        <v>0</v>
      </c>
    </row>
    <row r="21" spans="1:3" s="19" customFormat="1" ht="27">
      <c r="A21" s="37">
        <v>16</v>
      </c>
      <c r="B21" s="43" t="s">
        <v>234</v>
      </c>
      <c r="C21" s="490">
        <v>0</v>
      </c>
    </row>
    <row r="22" spans="1:3" s="19" customFormat="1">
      <c r="A22" s="37">
        <v>17</v>
      </c>
      <c r="B22" s="46" t="s">
        <v>233</v>
      </c>
      <c r="C22" s="490">
        <v>106733</v>
      </c>
    </row>
    <row r="23" spans="1:3" s="19" customFormat="1">
      <c r="A23" s="37">
        <v>18</v>
      </c>
      <c r="B23" s="43" t="s">
        <v>232</v>
      </c>
      <c r="C23" s="490">
        <v>0</v>
      </c>
    </row>
    <row r="24" spans="1:3" s="19" customFormat="1" ht="27">
      <c r="A24" s="37">
        <v>19</v>
      </c>
      <c r="B24" s="43" t="s">
        <v>209</v>
      </c>
      <c r="C24" s="490">
        <v>0</v>
      </c>
    </row>
    <row r="25" spans="1:3" s="19" customFormat="1">
      <c r="A25" s="37">
        <v>20</v>
      </c>
      <c r="B25" s="47" t="s">
        <v>231</v>
      </c>
      <c r="C25" s="490">
        <v>0</v>
      </c>
    </row>
    <row r="26" spans="1:3" s="19" customFormat="1">
      <c r="A26" s="37">
        <v>21</v>
      </c>
      <c r="B26" s="47" t="s">
        <v>230</v>
      </c>
      <c r="C26" s="490">
        <v>0</v>
      </c>
    </row>
    <row r="27" spans="1:3" s="19" customFormat="1">
      <c r="A27" s="37">
        <v>22</v>
      </c>
      <c r="B27" s="47" t="s">
        <v>229</v>
      </c>
      <c r="C27" s="490">
        <v>0</v>
      </c>
    </row>
    <row r="28" spans="1:3" s="19" customFormat="1">
      <c r="A28" s="37">
        <v>23</v>
      </c>
      <c r="B28" s="48" t="s">
        <v>228</v>
      </c>
      <c r="C28" s="489">
        <f>C6-C12</f>
        <v>194769479.8362686</v>
      </c>
    </row>
    <row r="29" spans="1:3" s="19" customFormat="1">
      <c r="A29" s="49"/>
      <c r="B29" s="50"/>
      <c r="C29" s="490"/>
    </row>
    <row r="30" spans="1:3" s="19" customFormat="1">
      <c r="A30" s="49">
        <v>24</v>
      </c>
      <c r="B30" s="48" t="s">
        <v>227</v>
      </c>
      <c r="C30" s="489">
        <f>C31+C34</f>
        <v>4565384</v>
      </c>
    </row>
    <row r="31" spans="1:3" s="19" customFormat="1">
      <c r="A31" s="49">
        <v>25</v>
      </c>
      <c r="B31" s="40" t="s">
        <v>226</v>
      </c>
      <c r="C31" s="491">
        <f>C32+C33</f>
        <v>45654</v>
      </c>
    </row>
    <row r="32" spans="1:3" s="19" customFormat="1">
      <c r="A32" s="49">
        <v>26</v>
      </c>
      <c r="B32" s="51" t="s">
        <v>308</v>
      </c>
      <c r="C32" s="490">
        <v>45654</v>
      </c>
    </row>
    <row r="33" spans="1:3" s="19" customFormat="1">
      <c r="A33" s="49">
        <v>27</v>
      </c>
      <c r="B33" s="51" t="s">
        <v>225</v>
      </c>
      <c r="C33" s="490">
        <v>0</v>
      </c>
    </row>
    <row r="34" spans="1:3" s="19" customFormat="1">
      <c r="A34" s="49">
        <v>28</v>
      </c>
      <c r="B34" s="40" t="s">
        <v>224</v>
      </c>
      <c r="C34" s="490">
        <v>4519730</v>
      </c>
    </row>
    <row r="35" spans="1:3" s="19" customFormat="1">
      <c r="A35" s="49">
        <v>29</v>
      </c>
      <c r="B35" s="48" t="s">
        <v>223</v>
      </c>
      <c r="C35" s="489">
        <f>SUM(C36:C40)</f>
        <v>0</v>
      </c>
    </row>
    <row r="36" spans="1:3" s="19" customFormat="1">
      <c r="A36" s="49">
        <v>30</v>
      </c>
      <c r="B36" s="43" t="s">
        <v>222</v>
      </c>
      <c r="C36" s="490">
        <v>0</v>
      </c>
    </row>
    <row r="37" spans="1:3" s="19" customFormat="1">
      <c r="A37" s="49">
        <v>31</v>
      </c>
      <c r="B37" s="44" t="s">
        <v>221</v>
      </c>
      <c r="C37" s="490">
        <v>0</v>
      </c>
    </row>
    <row r="38" spans="1:3" s="19" customFormat="1" ht="27">
      <c r="A38" s="49">
        <v>32</v>
      </c>
      <c r="B38" s="43" t="s">
        <v>220</v>
      </c>
      <c r="C38" s="490">
        <v>0</v>
      </c>
    </row>
    <row r="39" spans="1:3" s="19" customFormat="1" ht="27">
      <c r="A39" s="49">
        <v>33</v>
      </c>
      <c r="B39" s="43" t="s">
        <v>209</v>
      </c>
      <c r="C39" s="490">
        <v>0</v>
      </c>
    </row>
    <row r="40" spans="1:3" s="19" customFormat="1">
      <c r="A40" s="49">
        <v>34</v>
      </c>
      <c r="B40" s="47" t="s">
        <v>219</v>
      </c>
      <c r="C40" s="490">
        <v>0</v>
      </c>
    </row>
    <row r="41" spans="1:3" s="19" customFormat="1">
      <c r="A41" s="49">
        <v>35</v>
      </c>
      <c r="B41" s="48" t="s">
        <v>218</v>
      </c>
      <c r="C41" s="489">
        <f>C30-C35</f>
        <v>4565384</v>
      </c>
    </row>
    <row r="42" spans="1:3" s="19" customFormat="1">
      <c r="A42" s="49"/>
      <c r="B42" s="50"/>
      <c r="C42" s="490"/>
    </row>
    <row r="43" spans="1:3" s="19" customFormat="1">
      <c r="A43" s="49">
        <v>36</v>
      </c>
      <c r="B43" s="52" t="s">
        <v>217</v>
      </c>
      <c r="C43" s="489">
        <f>SUM(C44:C46)</f>
        <v>105726649.38103804</v>
      </c>
    </row>
    <row r="44" spans="1:3" s="19" customFormat="1">
      <c r="A44" s="49">
        <v>37</v>
      </c>
      <c r="B44" s="40" t="s">
        <v>216</v>
      </c>
      <c r="C44" s="490">
        <v>85115110.288000017</v>
      </c>
    </row>
    <row r="45" spans="1:3" s="19" customFormat="1">
      <c r="A45" s="49">
        <v>38</v>
      </c>
      <c r="B45" s="40" t="s">
        <v>215</v>
      </c>
      <c r="C45" s="490">
        <v>0</v>
      </c>
    </row>
    <row r="46" spans="1:3" s="19" customFormat="1">
      <c r="A46" s="49">
        <v>39</v>
      </c>
      <c r="B46" s="40" t="s">
        <v>214</v>
      </c>
      <c r="C46" s="490">
        <v>20611539.093038019</v>
      </c>
    </row>
    <row r="47" spans="1:3" s="19" customFormat="1">
      <c r="A47" s="49">
        <v>40</v>
      </c>
      <c r="B47" s="52" t="s">
        <v>213</v>
      </c>
      <c r="C47" s="489">
        <f>SUM(C48:C51)</f>
        <v>0</v>
      </c>
    </row>
    <row r="48" spans="1:3" s="19" customFormat="1">
      <c r="A48" s="49">
        <v>41</v>
      </c>
      <c r="B48" s="43" t="s">
        <v>212</v>
      </c>
      <c r="C48" s="490">
        <v>0</v>
      </c>
    </row>
    <row r="49" spans="1:3" s="19" customFormat="1">
      <c r="A49" s="49">
        <v>42</v>
      </c>
      <c r="B49" s="44" t="s">
        <v>211</v>
      </c>
      <c r="C49" s="490">
        <v>0</v>
      </c>
    </row>
    <row r="50" spans="1:3" s="19" customFormat="1">
      <c r="A50" s="49">
        <v>43</v>
      </c>
      <c r="B50" s="43" t="s">
        <v>210</v>
      </c>
      <c r="C50" s="490">
        <v>0</v>
      </c>
    </row>
    <row r="51" spans="1:3" s="19" customFormat="1" ht="27">
      <c r="A51" s="49">
        <v>44</v>
      </c>
      <c r="B51" s="43" t="s">
        <v>209</v>
      </c>
      <c r="C51" s="490">
        <v>0</v>
      </c>
    </row>
    <row r="52" spans="1:3" s="19" customFormat="1" ht="14.25" thickBot="1">
      <c r="A52" s="53">
        <v>45</v>
      </c>
      <c r="B52" s="54" t="s">
        <v>208</v>
      </c>
      <c r="C52" s="492">
        <f>C43-C47</f>
        <v>105726649.38103804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35" sqref="I35"/>
    </sheetView>
  </sheetViews>
  <sheetFormatPr defaultColWidth="9.140625" defaultRowHeight="12.75"/>
  <cols>
    <col min="1" max="1" width="9.42578125" style="152" bestFit="1" customWidth="1"/>
    <col min="2" max="2" width="49.42578125" style="152" customWidth="1"/>
    <col min="3" max="3" width="16.7109375" style="152" bestFit="1" customWidth="1"/>
    <col min="4" max="4" width="15.5703125" style="152" customWidth="1"/>
    <col min="5" max="16384" width="9.140625" style="152"/>
  </cols>
  <sheetData>
    <row r="1" spans="1:4" ht="15">
      <c r="A1" s="170" t="s">
        <v>30</v>
      </c>
      <c r="B1" s="171" t="str">
        <f>'Info '!C2</f>
        <v>JSC "Liberty Bank"</v>
      </c>
    </row>
    <row r="2" spans="1:4" s="128" customFormat="1" ht="15.75" customHeight="1">
      <c r="A2" s="128" t="s">
        <v>31</v>
      </c>
      <c r="B2" s="252">
        <f>'1. key ratios '!B2</f>
        <v>44104</v>
      </c>
    </row>
    <row r="3" spans="1:4" s="128" customFormat="1" ht="15.75" customHeight="1"/>
    <row r="4" spans="1:4" ht="13.5" thickBot="1">
      <c r="A4" s="164" t="s">
        <v>410</v>
      </c>
      <c r="B4" s="179" t="s">
        <v>411</v>
      </c>
    </row>
    <row r="5" spans="1:4" s="180" customFormat="1" ht="12.75" customHeight="1">
      <c r="A5" s="229"/>
      <c r="B5" s="230" t="s">
        <v>414</v>
      </c>
      <c r="C5" s="172" t="s">
        <v>412</v>
      </c>
      <c r="D5" s="173" t="s">
        <v>413</v>
      </c>
    </row>
    <row r="6" spans="1:4" s="181" customFormat="1">
      <c r="A6" s="174">
        <v>1</v>
      </c>
      <c r="B6" s="225" t="s">
        <v>415</v>
      </c>
      <c r="C6" s="225"/>
      <c r="D6" s="175"/>
    </row>
    <row r="7" spans="1:4" s="181" customFormat="1">
      <c r="A7" s="176" t="s">
        <v>401</v>
      </c>
      <c r="B7" s="226" t="s">
        <v>416</v>
      </c>
      <c r="C7" s="499">
        <v>4.4999999999999998E-2</v>
      </c>
      <c r="D7" s="500">
        <v>93026631.426436827</v>
      </c>
    </row>
    <row r="8" spans="1:4" s="181" customFormat="1">
      <c r="A8" s="176" t="s">
        <v>402</v>
      </c>
      <c r="B8" s="226" t="s">
        <v>417</v>
      </c>
      <c r="C8" s="501">
        <v>0.06</v>
      </c>
      <c r="D8" s="500">
        <v>124035508.56858243</v>
      </c>
    </row>
    <row r="9" spans="1:4" s="181" customFormat="1">
      <c r="A9" s="176" t="s">
        <v>403</v>
      </c>
      <c r="B9" s="226" t="s">
        <v>418</v>
      </c>
      <c r="C9" s="501">
        <v>0.08</v>
      </c>
      <c r="D9" s="500">
        <v>165380678.09144327</v>
      </c>
    </row>
    <row r="10" spans="1:4" s="181" customFormat="1">
      <c r="A10" s="174" t="s">
        <v>404</v>
      </c>
      <c r="B10" s="225" t="s">
        <v>419</v>
      </c>
      <c r="C10" s="502"/>
      <c r="D10" s="503"/>
    </row>
    <row r="11" spans="1:4" s="182" customFormat="1">
      <c r="A11" s="177" t="s">
        <v>405</v>
      </c>
      <c r="B11" s="223" t="s">
        <v>420</v>
      </c>
      <c r="C11" s="501">
        <v>0</v>
      </c>
      <c r="D11" s="500">
        <v>0</v>
      </c>
    </row>
    <row r="12" spans="1:4" s="182" customFormat="1">
      <c r="A12" s="177" t="s">
        <v>406</v>
      </c>
      <c r="B12" s="223" t="s">
        <v>421</v>
      </c>
      <c r="C12" s="501">
        <v>0</v>
      </c>
      <c r="D12" s="500">
        <v>0</v>
      </c>
    </row>
    <row r="13" spans="1:4" s="182" customFormat="1">
      <c r="A13" s="177" t="s">
        <v>407</v>
      </c>
      <c r="B13" s="223" t="s">
        <v>422</v>
      </c>
      <c r="C13" s="501">
        <v>8.9999999999999993E-3</v>
      </c>
      <c r="D13" s="500">
        <v>18605326.285287365</v>
      </c>
    </row>
    <row r="14" spans="1:4" s="182" customFormat="1">
      <c r="A14" s="174" t="s">
        <v>408</v>
      </c>
      <c r="B14" s="225" t="s">
        <v>483</v>
      </c>
      <c r="C14" s="504"/>
      <c r="D14" s="503"/>
    </row>
    <row r="15" spans="1:4" s="182" customFormat="1">
      <c r="A15" s="177">
        <v>3.1</v>
      </c>
      <c r="B15" s="223" t="s">
        <v>427</v>
      </c>
      <c r="C15" s="501">
        <v>7.1876392725330734E-3</v>
      </c>
      <c r="D15" s="500">
        <v>14858708.209602594</v>
      </c>
    </row>
    <row r="16" spans="1:4" s="182" customFormat="1">
      <c r="A16" s="177">
        <v>3.2</v>
      </c>
      <c r="B16" s="223" t="s">
        <v>428</v>
      </c>
      <c r="C16" s="501">
        <v>9.5944170021832823E-3</v>
      </c>
      <c r="D16" s="500">
        <v>19834139.871414293</v>
      </c>
    </row>
    <row r="17" spans="1:6" s="181" customFormat="1">
      <c r="A17" s="177">
        <v>3.3</v>
      </c>
      <c r="B17" s="223" t="s">
        <v>429</v>
      </c>
      <c r="C17" s="501">
        <v>3.8981257996089314E-2</v>
      </c>
      <c r="D17" s="500">
        <v>80584336.00313431</v>
      </c>
    </row>
    <row r="18" spans="1:6" s="180" customFormat="1" ht="12.75" customHeight="1">
      <c r="A18" s="227"/>
      <c r="B18" s="228" t="s">
        <v>482</v>
      </c>
      <c r="C18" s="224" t="s">
        <v>412</v>
      </c>
      <c r="D18" s="400" t="s">
        <v>413</v>
      </c>
    </row>
    <row r="19" spans="1:6" s="181" customFormat="1">
      <c r="A19" s="178">
        <v>4</v>
      </c>
      <c r="B19" s="223" t="s">
        <v>423</v>
      </c>
      <c r="C19" s="501">
        <v>6.1187639272533074E-2</v>
      </c>
      <c r="D19" s="500">
        <v>126490665.92132679</v>
      </c>
    </row>
    <row r="20" spans="1:6" s="181" customFormat="1">
      <c r="A20" s="178">
        <v>5</v>
      </c>
      <c r="B20" s="223" t="s">
        <v>140</v>
      </c>
      <c r="C20" s="501">
        <v>7.8594417002183281E-2</v>
      </c>
      <c r="D20" s="500">
        <v>162474974.7252841</v>
      </c>
    </row>
    <row r="21" spans="1:6" s="181" customFormat="1" ht="13.5" thickBot="1">
      <c r="A21" s="183" t="s">
        <v>409</v>
      </c>
      <c r="B21" s="184" t="s">
        <v>424</v>
      </c>
      <c r="C21" s="505">
        <v>0.12798125799608931</v>
      </c>
      <c r="D21" s="506">
        <v>264570340.37986493</v>
      </c>
    </row>
    <row r="22" spans="1:6">
      <c r="F22" s="164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E14" sqref="E14"/>
    </sheetView>
  </sheetViews>
  <sheetFormatPr defaultColWidth="9.140625" defaultRowHeight="15.75"/>
  <cols>
    <col min="1" max="1" width="10.7109375" style="4" customWidth="1"/>
    <col min="2" max="2" width="69" style="4" customWidth="1"/>
    <col min="3" max="3" width="32.7109375" style="246" customWidth="1"/>
    <col min="4" max="4" width="29.710937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"Liberty Bank"</v>
      </c>
      <c r="E1" s="4"/>
      <c r="F1" s="4"/>
    </row>
    <row r="2" spans="1:6" s="21" customFormat="1" ht="15.75" customHeight="1">
      <c r="A2" s="2" t="s">
        <v>31</v>
      </c>
      <c r="B2" s="249">
        <f>'1. key ratios '!B2</f>
        <v>44104</v>
      </c>
      <c r="C2" s="530"/>
    </row>
    <row r="3" spans="1:6" s="21" customFormat="1" ht="15.75" customHeight="1">
      <c r="A3" s="55"/>
      <c r="C3" s="530"/>
    </row>
    <row r="4" spans="1:6" s="21" customFormat="1" ht="15.75" customHeight="1" thickBot="1">
      <c r="A4" s="21" t="s">
        <v>86</v>
      </c>
      <c r="B4" s="120" t="s">
        <v>292</v>
      </c>
      <c r="C4" s="530"/>
      <c r="D4" s="10" t="s">
        <v>73</v>
      </c>
    </row>
    <row r="5" spans="1:6" ht="49.5" customHeight="1">
      <c r="A5" s="56" t="s">
        <v>6</v>
      </c>
      <c r="B5" s="143" t="s">
        <v>346</v>
      </c>
      <c r="C5" s="531" t="s">
        <v>93</v>
      </c>
      <c r="D5" s="57" t="s">
        <v>94</v>
      </c>
    </row>
    <row r="6" spans="1:6">
      <c r="A6" s="26">
        <v>1</v>
      </c>
      <c r="B6" s="58" t="s">
        <v>35</v>
      </c>
      <c r="C6" s="532">
        <v>240663297.02999997</v>
      </c>
      <c r="D6" s="59"/>
      <c r="E6" s="60"/>
    </row>
    <row r="7" spans="1:6">
      <c r="A7" s="26">
        <v>2</v>
      </c>
      <c r="B7" s="61" t="s">
        <v>36</v>
      </c>
      <c r="C7" s="533">
        <v>169835874.94999999</v>
      </c>
      <c r="D7" s="62"/>
      <c r="E7" s="60"/>
    </row>
    <row r="8" spans="1:6">
      <c r="A8" s="26">
        <v>3</v>
      </c>
      <c r="B8" s="61" t="s">
        <v>37</v>
      </c>
      <c r="C8" s="533">
        <v>381150706.19999999</v>
      </c>
      <c r="D8" s="62"/>
      <c r="E8" s="60"/>
    </row>
    <row r="9" spans="1:6">
      <c r="A9" s="26">
        <v>4</v>
      </c>
      <c r="B9" s="61" t="s">
        <v>38</v>
      </c>
      <c r="C9" s="533">
        <v>0</v>
      </c>
      <c r="D9" s="62"/>
      <c r="E9" s="60"/>
    </row>
    <row r="10" spans="1:6">
      <c r="A10" s="26">
        <v>5</v>
      </c>
      <c r="B10" s="61" t="s">
        <v>39</v>
      </c>
      <c r="C10" s="533">
        <v>251289888.67000002</v>
      </c>
      <c r="D10" s="62"/>
      <c r="E10" s="60"/>
    </row>
    <row r="11" spans="1:6">
      <c r="A11" s="26">
        <v>6.1</v>
      </c>
      <c r="B11" s="121" t="s">
        <v>40</v>
      </c>
      <c r="C11" s="534">
        <v>1507566774.0100474</v>
      </c>
      <c r="D11" s="63"/>
      <c r="E11" s="64"/>
    </row>
    <row r="12" spans="1:6">
      <c r="A12" s="26">
        <v>6.2</v>
      </c>
      <c r="B12" s="122" t="s">
        <v>41</v>
      </c>
      <c r="C12" s="534">
        <v>-123453872.997201</v>
      </c>
      <c r="D12" s="63"/>
      <c r="E12" s="64"/>
    </row>
    <row r="13" spans="1:6">
      <c r="A13" s="160" t="s">
        <v>496</v>
      </c>
      <c r="B13" s="65" t="s">
        <v>498</v>
      </c>
      <c r="C13" s="534">
        <v>20611539.093038019</v>
      </c>
      <c r="D13" s="63"/>
      <c r="E13" s="64"/>
    </row>
    <row r="14" spans="1:6">
      <c r="A14" s="160" t="s">
        <v>510</v>
      </c>
      <c r="B14" s="65" t="s">
        <v>509</v>
      </c>
      <c r="C14" s="534">
        <v>12859359</v>
      </c>
      <c r="D14" s="63"/>
      <c r="E14" s="64"/>
    </row>
    <row r="15" spans="1:6">
      <c r="A15" s="26">
        <v>6</v>
      </c>
      <c r="B15" s="61" t="s">
        <v>42</v>
      </c>
      <c r="C15" s="535">
        <f>C11+C12</f>
        <v>1384112901.0128465</v>
      </c>
      <c r="D15" s="63"/>
      <c r="E15" s="60"/>
    </row>
    <row r="16" spans="1:6">
      <c r="A16" s="26">
        <v>7</v>
      </c>
      <c r="B16" s="61" t="s">
        <v>43</v>
      </c>
      <c r="C16" s="533">
        <v>48695532.25999999</v>
      </c>
      <c r="D16" s="62"/>
      <c r="E16" s="60"/>
    </row>
    <row r="17" spans="1:5">
      <c r="A17" s="26">
        <v>8</v>
      </c>
      <c r="B17" s="142" t="s">
        <v>204</v>
      </c>
      <c r="C17" s="533">
        <v>33529.999999999534</v>
      </c>
      <c r="D17" s="62"/>
      <c r="E17" s="60"/>
    </row>
    <row r="18" spans="1:5">
      <c r="A18" s="26">
        <v>9</v>
      </c>
      <c r="B18" s="61" t="s">
        <v>44</v>
      </c>
      <c r="C18" s="533">
        <v>106733.3</v>
      </c>
      <c r="D18" s="62"/>
      <c r="E18" s="60"/>
    </row>
    <row r="19" spans="1:5">
      <c r="A19" s="26">
        <v>9.1</v>
      </c>
      <c r="B19" s="65" t="s">
        <v>89</v>
      </c>
      <c r="C19" s="534">
        <v>106733.3</v>
      </c>
      <c r="D19" s="62"/>
      <c r="E19" s="60"/>
    </row>
    <row r="20" spans="1:5">
      <c r="A20" s="26">
        <v>9.1999999999999993</v>
      </c>
      <c r="B20" s="65" t="s">
        <v>90</v>
      </c>
      <c r="C20" s="534"/>
      <c r="D20" s="62"/>
      <c r="E20" s="60"/>
    </row>
    <row r="21" spans="1:5">
      <c r="A21" s="26">
        <v>9.3000000000000007</v>
      </c>
      <c r="B21" s="123" t="s">
        <v>274</v>
      </c>
      <c r="C21" s="534"/>
      <c r="D21" s="62"/>
      <c r="E21" s="60"/>
    </row>
    <row r="22" spans="1:5">
      <c r="A22" s="26">
        <v>10</v>
      </c>
      <c r="B22" s="61" t="s">
        <v>45</v>
      </c>
      <c r="C22" s="533">
        <v>240638713.24000001</v>
      </c>
      <c r="D22" s="62"/>
      <c r="E22" s="60"/>
    </row>
    <row r="23" spans="1:5">
      <c r="A23" s="26">
        <v>10.1</v>
      </c>
      <c r="B23" s="65" t="s">
        <v>91</v>
      </c>
      <c r="C23" s="533">
        <v>51042698.480000004</v>
      </c>
      <c r="D23" s="529" t="s">
        <v>511</v>
      </c>
      <c r="E23" s="60"/>
    </row>
    <row r="24" spans="1:5">
      <c r="A24" s="26">
        <v>11</v>
      </c>
      <c r="B24" s="66" t="s">
        <v>46</v>
      </c>
      <c r="C24" s="536">
        <v>47447164.766999997</v>
      </c>
      <c r="D24" s="67"/>
      <c r="E24" s="60"/>
    </row>
    <row r="25" spans="1:5">
      <c r="A25" s="26">
        <v>12</v>
      </c>
      <c r="B25" s="68" t="s">
        <v>47</v>
      </c>
      <c r="C25" s="537">
        <f>SUM(C6:C10,C15:C18,C22,C24)</f>
        <v>2763974341.4298468</v>
      </c>
      <c r="D25" s="69"/>
      <c r="E25" s="70"/>
    </row>
    <row r="26" spans="1:5">
      <c r="A26" s="26">
        <v>13</v>
      </c>
      <c r="B26" s="61" t="s">
        <v>49</v>
      </c>
      <c r="C26" s="538">
        <v>14076646.73</v>
      </c>
      <c r="D26" s="71"/>
      <c r="E26" s="60"/>
    </row>
    <row r="27" spans="1:5">
      <c r="A27" s="26">
        <v>14</v>
      </c>
      <c r="B27" s="61" t="s">
        <v>50</v>
      </c>
      <c r="C27" s="533">
        <v>910546397.57798553</v>
      </c>
      <c r="D27" s="62"/>
      <c r="E27" s="60"/>
    </row>
    <row r="28" spans="1:5">
      <c r="A28" s="26">
        <v>15</v>
      </c>
      <c r="B28" s="61" t="s">
        <v>51</v>
      </c>
      <c r="C28" s="533">
        <v>303440709.3816359</v>
      </c>
      <c r="D28" s="62"/>
      <c r="E28" s="60"/>
    </row>
    <row r="29" spans="1:5">
      <c r="A29" s="26">
        <v>16</v>
      </c>
      <c r="B29" s="61" t="s">
        <v>52</v>
      </c>
      <c r="C29" s="533">
        <v>881103925.06037855</v>
      </c>
      <c r="D29" s="62"/>
      <c r="E29" s="60"/>
    </row>
    <row r="30" spans="1:5">
      <c r="A30" s="26">
        <v>17</v>
      </c>
      <c r="B30" s="61" t="s">
        <v>53</v>
      </c>
      <c r="C30" s="533">
        <v>0</v>
      </c>
      <c r="D30" s="62"/>
      <c r="E30" s="60"/>
    </row>
    <row r="31" spans="1:5">
      <c r="A31" s="26">
        <v>18</v>
      </c>
      <c r="B31" s="61" t="s">
        <v>54</v>
      </c>
      <c r="C31" s="533">
        <v>161515261.04549178</v>
      </c>
      <c r="D31" s="62"/>
      <c r="E31" s="60"/>
    </row>
    <row r="32" spans="1:5">
      <c r="A32" s="26">
        <v>19</v>
      </c>
      <c r="B32" s="61" t="s">
        <v>55</v>
      </c>
      <c r="C32" s="533">
        <v>11793540.809999999</v>
      </c>
      <c r="D32" s="62"/>
      <c r="E32" s="60"/>
    </row>
    <row r="33" spans="1:5">
      <c r="A33" s="160">
        <v>20</v>
      </c>
      <c r="B33" s="61" t="s">
        <v>56</v>
      </c>
      <c r="C33" s="533">
        <v>85516460.94709152</v>
      </c>
      <c r="D33" s="62"/>
      <c r="E33" s="60"/>
    </row>
    <row r="34" spans="1:5">
      <c r="A34" s="160">
        <v>20.100000000000001</v>
      </c>
      <c r="B34" s="72" t="s">
        <v>497</v>
      </c>
      <c r="C34" s="536">
        <v>-55810.89709150001</v>
      </c>
      <c r="D34" s="67"/>
      <c r="E34" s="60"/>
    </row>
    <row r="35" spans="1:5">
      <c r="A35" s="160">
        <v>21</v>
      </c>
      <c r="B35" s="66" t="s">
        <v>57</v>
      </c>
      <c r="C35" s="536">
        <v>113386155.18000001</v>
      </c>
      <c r="D35" s="67"/>
      <c r="E35" s="60"/>
    </row>
    <row r="36" spans="1:5">
      <c r="A36" s="26">
        <v>21.1</v>
      </c>
      <c r="B36" s="72" t="s">
        <v>92</v>
      </c>
      <c r="C36" s="539">
        <v>85115110.288000017</v>
      </c>
      <c r="D36" s="507"/>
      <c r="E36" s="60"/>
    </row>
    <row r="37" spans="1:5">
      <c r="A37" s="26">
        <v>22</v>
      </c>
      <c r="B37" s="68" t="s">
        <v>58</v>
      </c>
      <c r="C37" s="537">
        <f>SUM(C26:C33)+C35</f>
        <v>2481379096.732583</v>
      </c>
      <c r="D37" s="69"/>
      <c r="E37" s="70"/>
    </row>
    <row r="38" spans="1:5">
      <c r="A38" s="26">
        <v>23</v>
      </c>
      <c r="B38" s="66" t="s">
        <v>60</v>
      </c>
      <c r="C38" s="533">
        <v>54628742.530000001</v>
      </c>
      <c r="D38" s="507"/>
      <c r="E38" s="60"/>
    </row>
    <row r="39" spans="1:5">
      <c r="A39" s="26">
        <v>24</v>
      </c>
      <c r="B39" s="66" t="s">
        <v>61</v>
      </c>
      <c r="C39" s="533">
        <v>61390.64</v>
      </c>
      <c r="D39" s="507"/>
      <c r="E39" s="60"/>
    </row>
    <row r="40" spans="1:5">
      <c r="A40" s="26">
        <v>25</v>
      </c>
      <c r="B40" s="66" t="s">
        <v>62</v>
      </c>
      <c r="C40" s="533">
        <v>-10154020.07</v>
      </c>
      <c r="D40" s="507"/>
      <c r="E40" s="60"/>
    </row>
    <row r="41" spans="1:5">
      <c r="A41" s="26">
        <v>26</v>
      </c>
      <c r="B41" s="66" t="s">
        <v>63</v>
      </c>
      <c r="C41" s="533">
        <v>39651986.239999995</v>
      </c>
      <c r="D41" s="507"/>
      <c r="E41" s="60"/>
    </row>
    <row r="42" spans="1:5">
      <c r="A42" s="26">
        <v>27</v>
      </c>
      <c r="B42" s="66" t="s">
        <v>64</v>
      </c>
      <c r="C42" s="533">
        <v>1694027.75</v>
      </c>
      <c r="D42" s="507"/>
      <c r="E42" s="60"/>
    </row>
    <row r="43" spans="1:5">
      <c r="A43" s="26">
        <v>28</v>
      </c>
      <c r="B43" s="66" t="s">
        <v>65</v>
      </c>
      <c r="C43" s="533">
        <v>167639168.72</v>
      </c>
      <c r="D43" s="507"/>
      <c r="E43" s="60"/>
    </row>
    <row r="44" spans="1:5">
      <c r="A44" s="26">
        <v>29</v>
      </c>
      <c r="B44" s="66" t="s">
        <v>66</v>
      </c>
      <c r="C44" s="533">
        <v>29073948.760000002</v>
      </c>
      <c r="D44" s="507"/>
      <c r="E44" s="60"/>
    </row>
    <row r="45" spans="1:5" ht="16.5" thickBot="1">
      <c r="A45" s="73">
        <v>30</v>
      </c>
      <c r="B45" s="74" t="s">
        <v>272</v>
      </c>
      <c r="C45" s="540">
        <f>SUM(C38:C44)</f>
        <v>282595244.56999999</v>
      </c>
      <c r="D45" s="75"/>
      <c r="E45" s="70"/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H17" sqref="H17"/>
    </sheetView>
  </sheetViews>
  <sheetFormatPr defaultColWidth="9.140625" defaultRowHeight="13.5"/>
  <cols>
    <col min="1" max="1" width="10.5703125" style="4" bestFit="1" customWidth="1"/>
    <col min="2" max="2" width="74" style="4" customWidth="1"/>
    <col min="3" max="3" width="15" style="4" bestFit="1" customWidth="1"/>
    <col min="4" max="4" width="16.5703125" style="4" bestFit="1" customWidth="1"/>
    <col min="5" max="5" width="15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9" bestFit="1" customWidth="1"/>
    <col min="13" max="13" width="15" style="9" bestFit="1" customWidth="1"/>
    <col min="14" max="15" width="14" style="9" bestFit="1" customWidth="1"/>
    <col min="16" max="16" width="13.140625" style="9" bestFit="1" customWidth="1"/>
    <col min="17" max="17" width="14.7109375" style="9" customWidth="1"/>
    <col min="18" max="18" width="13.140625" style="9" bestFit="1" customWidth="1"/>
    <col min="19" max="19" width="21.7109375" style="9" customWidth="1"/>
    <col min="20" max="16384" width="9.140625" style="9"/>
  </cols>
  <sheetData>
    <row r="1" spans="1:19">
      <c r="A1" s="2" t="s">
        <v>30</v>
      </c>
      <c r="B1" s="4" t="str">
        <f>'Info '!C2</f>
        <v>JSC "Liberty Bank"</v>
      </c>
    </row>
    <row r="2" spans="1:19">
      <c r="A2" s="2" t="s">
        <v>31</v>
      </c>
      <c r="B2" s="250">
        <f>'1. key ratios '!B2</f>
        <v>44104</v>
      </c>
    </row>
    <row r="4" spans="1:19" ht="27" thickBot="1">
      <c r="A4" s="4" t="s">
        <v>254</v>
      </c>
      <c r="B4" s="155" t="s">
        <v>381</v>
      </c>
    </row>
    <row r="5" spans="1:19" s="150" customFormat="1" ht="12.75">
      <c r="A5" s="145"/>
      <c r="B5" s="146"/>
      <c r="C5" s="147" t="s">
        <v>0</v>
      </c>
      <c r="D5" s="147" t="s">
        <v>1</v>
      </c>
      <c r="E5" s="147" t="s">
        <v>2</v>
      </c>
      <c r="F5" s="147" t="s">
        <v>3</v>
      </c>
      <c r="G5" s="147" t="s">
        <v>4</v>
      </c>
      <c r="H5" s="147" t="s">
        <v>5</v>
      </c>
      <c r="I5" s="147" t="s">
        <v>8</v>
      </c>
      <c r="J5" s="147" t="s">
        <v>9</v>
      </c>
      <c r="K5" s="147" t="s">
        <v>10</v>
      </c>
      <c r="L5" s="147" t="s">
        <v>11</v>
      </c>
      <c r="M5" s="147" t="s">
        <v>12</v>
      </c>
      <c r="N5" s="147" t="s">
        <v>13</v>
      </c>
      <c r="O5" s="147" t="s">
        <v>364</v>
      </c>
      <c r="P5" s="147" t="s">
        <v>365</v>
      </c>
      <c r="Q5" s="147" t="s">
        <v>366</v>
      </c>
      <c r="R5" s="148" t="s">
        <v>367</v>
      </c>
      <c r="S5" s="149" t="s">
        <v>368</v>
      </c>
    </row>
    <row r="6" spans="1:19" s="150" customFormat="1" ht="47.25" customHeight="1">
      <c r="A6" s="151"/>
      <c r="B6" s="569" t="s">
        <v>369</v>
      </c>
      <c r="C6" s="565">
        <v>0</v>
      </c>
      <c r="D6" s="566"/>
      <c r="E6" s="565">
        <v>0.2</v>
      </c>
      <c r="F6" s="566"/>
      <c r="G6" s="565">
        <v>0.35</v>
      </c>
      <c r="H6" s="566"/>
      <c r="I6" s="565">
        <v>0.5</v>
      </c>
      <c r="J6" s="566"/>
      <c r="K6" s="565">
        <v>0.75</v>
      </c>
      <c r="L6" s="566"/>
      <c r="M6" s="565">
        <v>1</v>
      </c>
      <c r="N6" s="566"/>
      <c r="O6" s="565">
        <v>1.5</v>
      </c>
      <c r="P6" s="566"/>
      <c r="Q6" s="565">
        <v>2.5</v>
      </c>
      <c r="R6" s="566"/>
      <c r="S6" s="567" t="s">
        <v>253</v>
      </c>
    </row>
    <row r="7" spans="1:19" s="150" customFormat="1" ht="51" customHeight="1">
      <c r="A7" s="151"/>
      <c r="B7" s="570"/>
      <c r="C7" s="461" t="s">
        <v>256</v>
      </c>
      <c r="D7" s="461" t="s">
        <v>255</v>
      </c>
      <c r="E7" s="461" t="s">
        <v>256</v>
      </c>
      <c r="F7" s="461" t="s">
        <v>255</v>
      </c>
      <c r="G7" s="461" t="s">
        <v>256</v>
      </c>
      <c r="H7" s="461" t="s">
        <v>255</v>
      </c>
      <c r="I7" s="461" t="s">
        <v>256</v>
      </c>
      <c r="J7" s="461" t="s">
        <v>255</v>
      </c>
      <c r="K7" s="461" t="s">
        <v>256</v>
      </c>
      <c r="L7" s="461" t="s">
        <v>255</v>
      </c>
      <c r="M7" s="461" t="s">
        <v>256</v>
      </c>
      <c r="N7" s="461" t="s">
        <v>255</v>
      </c>
      <c r="O7" s="461" t="s">
        <v>256</v>
      </c>
      <c r="P7" s="461" t="s">
        <v>255</v>
      </c>
      <c r="Q7" s="461" t="s">
        <v>256</v>
      </c>
      <c r="R7" s="461" t="s">
        <v>255</v>
      </c>
      <c r="S7" s="568"/>
    </row>
    <row r="8" spans="1:19" s="77" customFormat="1">
      <c r="A8" s="76">
        <v>1</v>
      </c>
      <c r="B8" s="462" t="s">
        <v>96</v>
      </c>
      <c r="C8" s="463">
        <v>270049822.05000007</v>
      </c>
      <c r="D8" s="463">
        <v>0</v>
      </c>
      <c r="E8" s="463">
        <v>0</v>
      </c>
      <c r="F8" s="463">
        <v>0</v>
      </c>
      <c r="G8" s="463">
        <v>0</v>
      </c>
      <c r="H8" s="463">
        <v>0</v>
      </c>
      <c r="I8" s="463">
        <v>0</v>
      </c>
      <c r="J8" s="463">
        <v>0</v>
      </c>
      <c r="K8" s="463">
        <v>0</v>
      </c>
      <c r="L8" s="463">
        <v>0</v>
      </c>
      <c r="M8" s="463">
        <v>169835874.94283697</v>
      </c>
      <c r="N8" s="463">
        <v>0</v>
      </c>
      <c r="O8" s="463">
        <v>0</v>
      </c>
      <c r="P8" s="463">
        <v>0</v>
      </c>
      <c r="Q8" s="463">
        <v>0</v>
      </c>
      <c r="R8" s="463">
        <v>0</v>
      </c>
      <c r="S8" s="464">
        <f>$C$6*SUM(C8:D8)+$E$6*SUM(E8:F8)+$G$6*SUM(G8:H8)+$I$6*SUM(I8:J8)+$K$6*SUM(K8:L8)+$M$6*SUM(M8:N8)+$O$6*SUM(O8:P8)+$Q$6*SUM(Q8:R8)</f>
        <v>169835874.94283697</v>
      </c>
    </row>
    <row r="9" spans="1:19" s="77" customFormat="1">
      <c r="A9" s="76">
        <v>2</v>
      </c>
      <c r="B9" s="462" t="s">
        <v>97</v>
      </c>
      <c r="C9" s="463">
        <v>0</v>
      </c>
      <c r="D9" s="463">
        <v>0</v>
      </c>
      <c r="E9" s="463">
        <v>0</v>
      </c>
      <c r="F9" s="463">
        <v>0</v>
      </c>
      <c r="G9" s="463">
        <v>0</v>
      </c>
      <c r="H9" s="463">
        <v>0</v>
      </c>
      <c r="I9" s="463">
        <v>0</v>
      </c>
      <c r="J9" s="463">
        <v>0</v>
      </c>
      <c r="K9" s="463">
        <v>0</v>
      </c>
      <c r="L9" s="463">
        <v>0</v>
      </c>
      <c r="M9" s="463">
        <v>0</v>
      </c>
      <c r="N9" s="463">
        <v>0</v>
      </c>
      <c r="O9" s="463">
        <v>0</v>
      </c>
      <c r="P9" s="463">
        <v>0</v>
      </c>
      <c r="Q9" s="463">
        <v>0</v>
      </c>
      <c r="R9" s="463">
        <v>0</v>
      </c>
      <c r="S9" s="464">
        <f t="shared" ref="S9:S21" si="0">$C$6*SUM(C9:D9)+$E$6*SUM(E9:F9)+$G$6*SUM(G9:H9)+$I$6*SUM(I9:J9)+$K$6*SUM(K9:L9)+$M$6*SUM(M9:N9)+$O$6*SUM(O9:P9)+$Q$6*SUM(Q9:R9)</f>
        <v>0</v>
      </c>
    </row>
    <row r="10" spans="1:19" s="77" customFormat="1">
      <c r="A10" s="76">
        <v>3</v>
      </c>
      <c r="B10" s="462" t="s">
        <v>275</v>
      </c>
      <c r="C10" s="463">
        <v>0</v>
      </c>
      <c r="D10" s="463">
        <v>0</v>
      </c>
      <c r="E10" s="463">
        <v>0</v>
      </c>
      <c r="F10" s="463">
        <v>0</v>
      </c>
      <c r="G10" s="463">
        <v>0</v>
      </c>
      <c r="H10" s="463">
        <v>0</v>
      </c>
      <c r="I10" s="463">
        <v>0</v>
      </c>
      <c r="J10" s="463">
        <v>0</v>
      </c>
      <c r="K10" s="463">
        <v>0</v>
      </c>
      <c r="L10" s="463">
        <v>0</v>
      </c>
      <c r="M10" s="463">
        <v>0</v>
      </c>
      <c r="N10" s="463">
        <v>0</v>
      </c>
      <c r="O10" s="463">
        <v>0</v>
      </c>
      <c r="P10" s="463">
        <v>0</v>
      </c>
      <c r="Q10" s="463">
        <v>0</v>
      </c>
      <c r="R10" s="463">
        <v>0</v>
      </c>
      <c r="S10" s="464">
        <f t="shared" si="0"/>
        <v>0</v>
      </c>
    </row>
    <row r="11" spans="1:19" s="77" customFormat="1">
      <c r="A11" s="76">
        <v>4</v>
      </c>
      <c r="B11" s="462" t="s">
        <v>98</v>
      </c>
      <c r="C11" s="463">
        <v>0</v>
      </c>
      <c r="D11" s="463">
        <v>0</v>
      </c>
      <c r="E11" s="463">
        <v>0</v>
      </c>
      <c r="F11" s="463">
        <v>0</v>
      </c>
      <c r="G11" s="463">
        <v>0</v>
      </c>
      <c r="H11" s="463">
        <v>0</v>
      </c>
      <c r="I11" s="463">
        <v>0</v>
      </c>
      <c r="J11" s="463">
        <v>0</v>
      </c>
      <c r="K11" s="463">
        <v>0</v>
      </c>
      <c r="L11" s="463">
        <v>0</v>
      </c>
      <c r="M11" s="463">
        <v>0</v>
      </c>
      <c r="N11" s="463">
        <v>0</v>
      </c>
      <c r="O11" s="463">
        <v>0</v>
      </c>
      <c r="P11" s="463">
        <v>0</v>
      </c>
      <c r="Q11" s="463">
        <v>0</v>
      </c>
      <c r="R11" s="463">
        <v>0</v>
      </c>
      <c r="S11" s="464">
        <f t="shared" si="0"/>
        <v>0</v>
      </c>
    </row>
    <row r="12" spans="1:19" s="77" customFormat="1">
      <c r="A12" s="76">
        <v>5</v>
      </c>
      <c r="B12" s="462" t="s">
        <v>99</v>
      </c>
      <c r="C12" s="463">
        <v>0</v>
      </c>
      <c r="D12" s="463">
        <v>0</v>
      </c>
      <c r="E12" s="463">
        <v>0</v>
      </c>
      <c r="F12" s="463">
        <v>0</v>
      </c>
      <c r="G12" s="463">
        <v>0</v>
      </c>
      <c r="H12" s="463">
        <v>0</v>
      </c>
      <c r="I12" s="463">
        <v>0</v>
      </c>
      <c r="J12" s="463">
        <v>0</v>
      </c>
      <c r="K12" s="463">
        <v>0</v>
      </c>
      <c r="L12" s="463">
        <v>0</v>
      </c>
      <c r="M12" s="463">
        <v>0</v>
      </c>
      <c r="N12" s="463">
        <v>0</v>
      </c>
      <c r="O12" s="463">
        <v>0</v>
      </c>
      <c r="P12" s="463">
        <v>0</v>
      </c>
      <c r="Q12" s="463">
        <v>0</v>
      </c>
      <c r="R12" s="463">
        <v>0</v>
      </c>
      <c r="S12" s="464">
        <f t="shared" si="0"/>
        <v>0</v>
      </c>
    </row>
    <row r="13" spans="1:19" s="77" customFormat="1">
      <c r="A13" s="76">
        <v>6</v>
      </c>
      <c r="B13" s="462" t="s">
        <v>100</v>
      </c>
      <c r="C13" s="463">
        <v>0</v>
      </c>
      <c r="D13" s="463">
        <v>0</v>
      </c>
      <c r="E13" s="463">
        <v>379249941.39548141</v>
      </c>
      <c r="F13" s="463">
        <v>0</v>
      </c>
      <c r="G13" s="463">
        <v>0</v>
      </c>
      <c r="H13" s="463">
        <v>0</v>
      </c>
      <c r="I13" s="463">
        <v>1043730.9376363801</v>
      </c>
      <c r="J13" s="463">
        <v>0</v>
      </c>
      <c r="K13" s="463">
        <v>0</v>
      </c>
      <c r="L13" s="463">
        <v>0</v>
      </c>
      <c r="M13" s="463">
        <v>940858.85240199999</v>
      </c>
      <c r="N13" s="463">
        <v>0</v>
      </c>
      <c r="O13" s="463">
        <v>0</v>
      </c>
      <c r="P13" s="463">
        <v>0</v>
      </c>
      <c r="Q13" s="463">
        <v>0</v>
      </c>
      <c r="R13" s="463">
        <v>0</v>
      </c>
      <c r="S13" s="464">
        <f t="shared" si="0"/>
        <v>77312712.60031648</v>
      </c>
    </row>
    <row r="14" spans="1:19" s="77" customFormat="1">
      <c r="A14" s="76">
        <v>7</v>
      </c>
      <c r="B14" s="462" t="s">
        <v>101</v>
      </c>
      <c r="C14" s="463">
        <v>0</v>
      </c>
      <c r="D14" s="463">
        <v>0</v>
      </c>
      <c r="E14" s="463">
        <v>0</v>
      </c>
      <c r="F14" s="463">
        <v>0</v>
      </c>
      <c r="G14" s="463">
        <v>0</v>
      </c>
      <c r="H14" s="463">
        <v>0</v>
      </c>
      <c r="I14" s="463">
        <v>0</v>
      </c>
      <c r="J14" s="463">
        <v>0</v>
      </c>
      <c r="K14" s="463">
        <v>0</v>
      </c>
      <c r="L14" s="463">
        <v>0</v>
      </c>
      <c r="M14" s="463">
        <v>295884043.77282667</v>
      </c>
      <c r="N14" s="463">
        <v>25690861.268368002</v>
      </c>
      <c r="O14" s="463">
        <v>0</v>
      </c>
      <c r="P14" s="463">
        <v>0</v>
      </c>
      <c r="Q14" s="463">
        <v>0</v>
      </c>
      <c r="R14" s="463">
        <v>0</v>
      </c>
      <c r="S14" s="464">
        <f t="shared" si="0"/>
        <v>321574905.04119468</v>
      </c>
    </row>
    <row r="15" spans="1:19" s="77" customFormat="1">
      <c r="A15" s="76">
        <v>8</v>
      </c>
      <c r="B15" s="462" t="s">
        <v>102</v>
      </c>
      <c r="C15" s="463">
        <v>0</v>
      </c>
      <c r="D15" s="463">
        <v>0</v>
      </c>
      <c r="E15" s="463">
        <v>0</v>
      </c>
      <c r="F15" s="463">
        <v>0</v>
      </c>
      <c r="G15" s="463">
        <v>0</v>
      </c>
      <c r="H15" s="463">
        <v>0</v>
      </c>
      <c r="I15" s="463">
        <v>0</v>
      </c>
      <c r="J15" s="463">
        <v>0</v>
      </c>
      <c r="K15" s="463">
        <v>933802680.70563316</v>
      </c>
      <c r="L15" s="463">
        <v>18962783.803505525</v>
      </c>
      <c r="M15" s="463">
        <v>0</v>
      </c>
      <c r="N15" s="463">
        <v>0</v>
      </c>
      <c r="O15" s="463">
        <v>0</v>
      </c>
      <c r="P15" s="463">
        <v>0</v>
      </c>
      <c r="Q15" s="463">
        <v>0</v>
      </c>
      <c r="R15" s="463">
        <v>0</v>
      </c>
      <c r="S15" s="464">
        <f t="shared" si="0"/>
        <v>714574098.38185406</v>
      </c>
    </row>
    <row r="16" spans="1:19" s="77" customFormat="1">
      <c r="A16" s="76">
        <v>9</v>
      </c>
      <c r="B16" s="462" t="s">
        <v>103</v>
      </c>
      <c r="C16" s="463">
        <v>0</v>
      </c>
      <c r="D16" s="463">
        <v>0</v>
      </c>
      <c r="E16" s="463">
        <v>0</v>
      </c>
      <c r="F16" s="463">
        <v>0</v>
      </c>
      <c r="G16" s="463">
        <v>141681595.50562906</v>
      </c>
      <c r="H16" s="463">
        <v>0</v>
      </c>
      <c r="I16" s="463">
        <v>0</v>
      </c>
      <c r="J16" s="463">
        <v>0</v>
      </c>
      <c r="K16" s="463">
        <v>0</v>
      </c>
      <c r="L16" s="463">
        <v>0</v>
      </c>
      <c r="M16" s="463">
        <v>0</v>
      </c>
      <c r="N16" s="463">
        <v>0</v>
      </c>
      <c r="O16" s="463">
        <v>0</v>
      </c>
      <c r="P16" s="463">
        <v>0</v>
      </c>
      <c r="Q16" s="463">
        <v>0</v>
      </c>
      <c r="R16" s="463">
        <v>0</v>
      </c>
      <c r="S16" s="464">
        <f t="shared" si="0"/>
        <v>49588558.426970169</v>
      </c>
    </row>
    <row r="17" spans="1:19" s="77" customFormat="1">
      <c r="A17" s="76">
        <v>10</v>
      </c>
      <c r="B17" s="462" t="s">
        <v>104</v>
      </c>
      <c r="C17" s="463">
        <v>0</v>
      </c>
      <c r="D17" s="463">
        <v>0</v>
      </c>
      <c r="E17" s="463">
        <v>0</v>
      </c>
      <c r="F17" s="463">
        <v>0</v>
      </c>
      <c r="G17" s="463">
        <v>0</v>
      </c>
      <c r="H17" s="463">
        <v>0</v>
      </c>
      <c r="I17" s="463">
        <v>688757.45799999998</v>
      </c>
      <c r="J17" s="463">
        <v>0</v>
      </c>
      <c r="K17" s="463">
        <v>0</v>
      </c>
      <c r="L17" s="463">
        <v>0</v>
      </c>
      <c r="M17" s="463">
        <v>6969436.5449999757</v>
      </c>
      <c r="N17" s="463">
        <v>0</v>
      </c>
      <c r="O17" s="463">
        <v>1603690.0059999998</v>
      </c>
      <c r="P17" s="463">
        <v>0</v>
      </c>
      <c r="Q17" s="463">
        <v>0</v>
      </c>
      <c r="R17" s="463">
        <v>0</v>
      </c>
      <c r="S17" s="464">
        <f t="shared" si="0"/>
        <v>9719350.2829999756</v>
      </c>
    </row>
    <row r="18" spans="1:19" s="77" customFormat="1">
      <c r="A18" s="76">
        <v>11</v>
      </c>
      <c r="B18" s="462" t="s">
        <v>105</v>
      </c>
      <c r="C18" s="463">
        <v>0</v>
      </c>
      <c r="D18" s="463">
        <v>0</v>
      </c>
      <c r="E18" s="463">
        <v>0</v>
      </c>
      <c r="F18" s="463">
        <v>0</v>
      </c>
      <c r="G18" s="463">
        <v>0</v>
      </c>
      <c r="H18" s="463">
        <v>0</v>
      </c>
      <c r="I18" s="463">
        <v>0</v>
      </c>
      <c r="J18" s="463">
        <v>0</v>
      </c>
      <c r="K18" s="463">
        <v>0</v>
      </c>
      <c r="L18" s="463">
        <v>0</v>
      </c>
      <c r="M18" s="463">
        <v>23344194.195406105</v>
      </c>
      <c r="N18" s="463">
        <v>0</v>
      </c>
      <c r="O18" s="463">
        <v>80570227.949683756</v>
      </c>
      <c r="P18" s="463">
        <v>0</v>
      </c>
      <c r="Q18" s="463">
        <v>1772239</v>
      </c>
      <c r="R18" s="463">
        <v>0</v>
      </c>
      <c r="S18" s="464">
        <f t="shared" si="0"/>
        <v>148630133.61993173</v>
      </c>
    </row>
    <row r="19" spans="1:19" s="77" customFormat="1">
      <c r="A19" s="76">
        <v>12</v>
      </c>
      <c r="B19" s="462" t="s">
        <v>106</v>
      </c>
      <c r="C19" s="463">
        <v>0</v>
      </c>
      <c r="D19" s="463">
        <v>0</v>
      </c>
      <c r="E19" s="463">
        <v>0</v>
      </c>
      <c r="F19" s="463">
        <v>0</v>
      </c>
      <c r="G19" s="463">
        <v>0</v>
      </c>
      <c r="H19" s="463">
        <v>0</v>
      </c>
      <c r="I19" s="463">
        <v>0</v>
      </c>
      <c r="J19" s="463">
        <v>0</v>
      </c>
      <c r="K19" s="463">
        <v>0</v>
      </c>
      <c r="L19" s="463">
        <v>0</v>
      </c>
      <c r="M19" s="463">
        <v>0</v>
      </c>
      <c r="N19" s="463">
        <v>0</v>
      </c>
      <c r="O19" s="463">
        <v>0</v>
      </c>
      <c r="P19" s="463">
        <v>0</v>
      </c>
      <c r="Q19" s="463">
        <v>0</v>
      </c>
      <c r="R19" s="463">
        <v>0</v>
      </c>
      <c r="S19" s="464">
        <f t="shared" si="0"/>
        <v>0</v>
      </c>
    </row>
    <row r="20" spans="1:19" s="77" customFormat="1">
      <c r="A20" s="76">
        <v>13</v>
      </c>
      <c r="B20" s="462" t="s">
        <v>252</v>
      </c>
      <c r="C20" s="463">
        <v>0</v>
      </c>
      <c r="D20" s="463">
        <v>0</v>
      </c>
      <c r="E20" s="463">
        <v>0</v>
      </c>
      <c r="F20" s="463">
        <v>0</v>
      </c>
      <c r="G20" s="463">
        <v>0</v>
      </c>
      <c r="H20" s="463">
        <v>0</v>
      </c>
      <c r="I20" s="463">
        <v>0</v>
      </c>
      <c r="J20" s="463">
        <v>0</v>
      </c>
      <c r="K20" s="463">
        <v>0</v>
      </c>
      <c r="L20" s="463">
        <v>0</v>
      </c>
      <c r="M20" s="463">
        <v>0</v>
      </c>
      <c r="N20" s="463">
        <v>0</v>
      </c>
      <c r="O20" s="463">
        <v>0</v>
      </c>
      <c r="P20" s="463">
        <v>0</v>
      </c>
      <c r="Q20" s="463">
        <v>0</v>
      </c>
      <c r="R20" s="463">
        <v>0</v>
      </c>
      <c r="S20" s="464">
        <f t="shared" si="0"/>
        <v>0</v>
      </c>
    </row>
    <row r="21" spans="1:19" s="77" customFormat="1">
      <c r="A21" s="76">
        <v>14</v>
      </c>
      <c r="B21" s="462" t="s">
        <v>108</v>
      </c>
      <c r="C21" s="463">
        <v>240109630.00999996</v>
      </c>
      <c r="D21" s="463">
        <v>0</v>
      </c>
      <c r="E21" s="463">
        <v>556646.07999999996</v>
      </c>
      <c r="F21" s="463">
        <v>0</v>
      </c>
      <c r="G21" s="463">
        <v>0</v>
      </c>
      <c r="H21" s="463">
        <v>0</v>
      </c>
      <c r="I21" s="463">
        <v>0</v>
      </c>
      <c r="J21" s="463">
        <v>0</v>
      </c>
      <c r="K21" s="463">
        <v>0</v>
      </c>
      <c r="L21" s="463">
        <v>0</v>
      </c>
      <c r="M21" s="463">
        <v>173946925.64700001</v>
      </c>
      <c r="N21" s="463">
        <v>0</v>
      </c>
      <c r="O21" s="463">
        <v>0</v>
      </c>
      <c r="P21" s="463">
        <v>0</v>
      </c>
      <c r="Q21" s="463">
        <v>0</v>
      </c>
      <c r="R21" s="463">
        <v>0</v>
      </c>
      <c r="S21" s="464">
        <f t="shared" si="0"/>
        <v>174058254.86300001</v>
      </c>
    </row>
    <row r="22" spans="1:19" ht="14.25" thickBot="1">
      <c r="A22" s="78"/>
      <c r="B22" s="79" t="s">
        <v>109</v>
      </c>
      <c r="C22" s="402">
        <f>SUM(C8:C21)</f>
        <v>510159452.06000006</v>
      </c>
      <c r="D22" s="402">
        <f t="shared" ref="D22:J22" si="1">SUM(D8:D21)</f>
        <v>0</v>
      </c>
      <c r="E22" s="402">
        <f t="shared" si="1"/>
        <v>379806587.47548139</v>
      </c>
      <c r="F22" s="402">
        <f t="shared" si="1"/>
        <v>0</v>
      </c>
      <c r="G22" s="402">
        <f t="shared" si="1"/>
        <v>141681595.50562906</v>
      </c>
      <c r="H22" s="402">
        <f t="shared" si="1"/>
        <v>0</v>
      </c>
      <c r="I22" s="402">
        <f t="shared" si="1"/>
        <v>1732488.3956363802</v>
      </c>
      <c r="J22" s="402">
        <f t="shared" si="1"/>
        <v>0</v>
      </c>
      <c r="K22" s="402">
        <f t="shared" ref="K22:S22" si="2">SUM(K8:K21)</f>
        <v>933802680.70563316</v>
      </c>
      <c r="L22" s="402">
        <f t="shared" si="2"/>
        <v>18962783.803505525</v>
      </c>
      <c r="M22" s="402">
        <f t="shared" si="2"/>
        <v>670921333.95547175</v>
      </c>
      <c r="N22" s="402">
        <f t="shared" si="2"/>
        <v>25690861.268368002</v>
      </c>
      <c r="O22" s="402">
        <f t="shared" si="2"/>
        <v>82173917.955683753</v>
      </c>
      <c r="P22" s="402">
        <f t="shared" si="2"/>
        <v>0</v>
      </c>
      <c r="Q22" s="402">
        <f t="shared" si="2"/>
        <v>1772239</v>
      </c>
      <c r="R22" s="402">
        <f t="shared" si="2"/>
        <v>0</v>
      </c>
      <c r="S22" s="465">
        <f t="shared" si="2"/>
        <v>1665293888.1591041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C7" activePane="bottomRight" state="frozen"/>
      <selection activeCell="E10" sqref="E10"/>
      <selection pane="topRight" activeCell="E10" sqref="E10"/>
      <selection pane="bottomLeft" activeCell="E10" sqref="E10"/>
      <selection pane="bottomRight" activeCell="B10" sqref="B10"/>
    </sheetView>
  </sheetViews>
  <sheetFormatPr defaultColWidth="9.140625" defaultRowHeight="13.5"/>
  <cols>
    <col min="1" max="1" width="9" style="4" customWidth="1"/>
    <col min="2" max="2" width="63.7109375" style="4" bestFit="1" customWidth="1"/>
    <col min="3" max="3" width="13.7109375" style="4" customWidth="1"/>
    <col min="4" max="4" width="15.85546875" style="4" customWidth="1"/>
    <col min="5" max="5" width="30.28515625" style="4" customWidth="1"/>
    <col min="6" max="6" width="27.85546875" style="4" customWidth="1"/>
    <col min="7" max="7" width="28.5703125" style="4" customWidth="1"/>
    <col min="8" max="8" width="25.5703125" style="4" customWidth="1"/>
    <col min="9" max="9" width="22" style="4" customWidth="1"/>
    <col min="10" max="10" width="20" style="4" customWidth="1"/>
    <col min="11" max="11" width="15.7109375" style="4" customWidth="1"/>
    <col min="12" max="12" width="13.28515625" style="4" customWidth="1"/>
    <col min="13" max="13" width="18.5703125" style="4" customWidth="1"/>
    <col min="14" max="14" width="17" style="4" customWidth="1"/>
    <col min="15" max="15" width="16.42578125" style="4" customWidth="1"/>
    <col min="16" max="16" width="16.140625" style="4" customWidth="1"/>
    <col min="17" max="17" width="16.42578125" style="4" customWidth="1"/>
    <col min="18" max="18" width="15.5703125" style="4" customWidth="1"/>
    <col min="19" max="19" width="28.140625" style="4" customWidth="1"/>
    <col min="20" max="20" width="22.85546875" style="4" customWidth="1"/>
    <col min="21" max="21" width="22.42578125" style="4" customWidth="1"/>
    <col min="22" max="22" width="18.140625" style="4" customWidth="1"/>
    <col min="23" max="16384" width="9.140625" style="9"/>
  </cols>
  <sheetData>
    <row r="1" spans="1:22">
      <c r="A1" s="2" t="s">
        <v>30</v>
      </c>
      <c r="B1" s="4" t="str">
        <f>'Info '!C2</f>
        <v>JSC "Liberty Bank"</v>
      </c>
    </row>
    <row r="2" spans="1:22">
      <c r="A2" s="2" t="s">
        <v>31</v>
      </c>
      <c r="B2" s="250">
        <f>'1. key ratios '!B2</f>
        <v>44104</v>
      </c>
    </row>
    <row r="4" spans="1:22" ht="14.25" thickBot="1">
      <c r="A4" s="4" t="s">
        <v>372</v>
      </c>
      <c r="B4" s="80" t="s">
        <v>95</v>
      </c>
      <c r="V4" s="10" t="s">
        <v>73</v>
      </c>
    </row>
    <row r="5" spans="1:22" ht="18" customHeight="1">
      <c r="A5" s="81"/>
      <c r="B5" s="82"/>
      <c r="C5" s="571" t="s">
        <v>283</v>
      </c>
      <c r="D5" s="572"/>
      <c r="E5" s="572"/>
      <c r="F5" s="572"/>
      <c r="G5" s="572"/>
      <c r="H5" s="572"/>
      <c r="I5" s="572"/>
      <c r="J5" s="572"/>
      <c r="K5" s="572"/>
      <c r="L5" s="573"/>
      <c r="M5" s="574" t="s">
        <v>284</v>
      </c>
      <c r="N5" s="575"/>
      <c r="O5" s="575"/>
      <c r="P5" s="575"/>
      <c r="Q5" s="575"/>
      <c r="R5" s="575"/>
      <c r="S5" s="576"/>
      <c r="T5" s="579" t="s">
        <v>370</v>
      </c>
      <c r="U5" s="579" t="s">
        <v>371</v>
      </c>
      <c r="V5" s="577" t="s">
        <v>121</v>
      </c>
    </row>
    <row r="6" spans="1:22" s="32" customFormat="1" ht="108">
      <c r="A6" s="29"/>
      <c r="B6" s="83"/>
      <c r="C6" s="84" t="s">
        <v>110</v>
      </c>
      <c r="D6" s="125" t="s">
        <v>111</v>
      </c>
      <c r="E6" s="103" t="s">
        <v>286</v>
      </c>
      <c r="F6" s="103" t="s">
        <v>287</v>
      </c>
      <c r="G6" s="125" t="s">
        <v>290</v>
      </c>
      <c r="H6" s="125" t="s">
        <v>285</v>
      </c>
      <c r="I6" s="125" t="s">
        <v>112</v>
      </c>
      <c r="J6" s="125" t="s">
        <v>113</v>
      </c>
      <c r="K6" s="85" t="s">
        <v>114</v>
      </c>
      <c r="L6" s="86" t="s">
        <v>115</v>
      </c>
      <c r="M6" s="84" t="s">
        <v>288</v>
      </c>
      <c r="N6" s="85" t="s">
        <v>116</v>
      </c>
      <c r="O6" s="85" t="s">
        <v>117</v>
      </c>
      <c r="P6" s="85" t="s">
        <v>118</v>
      </c>
      <c r="Q6" s="85" t="s">
        <v>119</v>
      </c>
      <c r="R6" s="85" t="s">
        <v>120</v>
      </c>
      <c r="S6" s="144" t="s">
        <v>289</v>
      </c>
      <c r="T6" s="580"/>
      <c r="U6" s="580"/>
      <c r="V6" s="578"/>
    </row>
    <row r="7" spans="1:22" s="77" customFormat="1">
      <c r="A7" s="87">
        <v>1</v>
      </c>
      <c r="B7" s="1" t="s">
        <v>96</v>
      </c>
      <c r="C7" s="403">
        <v>0</v>
      </c>
      <c r="D7" s="401">
        <v>0</v>
      </c>
      <c r="E7" s="401">
        <v>0</v>
      </c>
      <c r="F7" s="401">
        <v>0</v>
      </c>
      <c r="G7" s="401">
        <v>0</v>
      </c>
      <c r="H7" s="401">
        <v>0</v>
      </c>
      <c r="I7" s="401">
        <v>0</v>
      </c>
      <c r="J7" s="401">
        <v>0</v>
      </c>
      <c r="K7" s="401">
        <v>0</v>
      </c>
      <c r="L7" s="399">
        <v>0</v>
      </c>
      <c r="M7" s="403">
        <v>0</v>
      </c>
      <c r="N7" s="401">
        <v>0</v>
      </c>
      <c r="O7" s="401">
        <v>0</v>
      </c>
      <c r="P7" s="401">
        <v>0</v>
      </c>
      <c r="Q7" s="401">
        <v>0</v>
      </c>
      <c r="R7" s="401">
        <v>0</v>
      </c>
      <c r="S7" s="399">
        <v>0</v>
      </c>
      <c r="T7" s="404">
        <v>0</v>
      </c>
      <c r="U7" s="404">
        <v>0</v>
      </c>
      <c r="V7" s="408">
        <f>SUM(C7:S7)</f>
        <v>0</v>
      </c>
    </row>
    <row r="8" spans="1:22" s="77" customFormat="1">
      <c r="A8" s="87">
        <v>2</v>
      </c>
      <c r="B8" s="1" t="s">
        <v>97</v>
      </c>
      <c r="C8" s="403">
        <v>0</v>
      </c>
      <c r="D8" s="401">
        <v>0</v>
      </c>
      <c r="E8" s="401">
        <v>0</v>
      </c>
      <c r="F8" s="401">
        <v>0</v>
      </c>
      <c r="G8" s="401">
        <v>0</v>
      </c>
      <c r="H8" s="401">
        <v>0</v>
      </c>
      <c r="I8" s="401">
        <v>0</v>
      </c>
      <c r="J8" s="401">
        <v>0</v>
      </c>
      <c r="K8" s="401">
        <v>0</v>
      </c>
      <c r="L8" s="399">
        <v>0</v>
      </c>
      <c r="M8" s="403">
        <v>0</v>
      </c>
      <c r="N8" s="401">
        <v>0</v>
      </c>
      <c r="O8" s="401">
        <v>0</v>
      </c>
      <c r="P8" s="401">
        <v>0</v>
      </c>
      <c r="Q8" s="401">
        <v>0</v>
      </c>
      <c r="R8" s="401">
        <v>0</v>
      </c>
      <c r="S8" s="399">
        <v>0</v>
      </c>
      <c r="T8" s="404">
        <v>0</v>
      </c>
      <c r="U8" s="404">
        <v>0</v>
      </c>
      <c r="V8" s="408">
        <f t="shared" ref="V8:V20" si="0">SUM(C8:S8)</f>
        <v>0</v>
      </c>
    </row>
    <row r="9" spans="1:22" s="77" customFormat="1">
      <c r="A9" s="87">
        <v>3</v>
      </c>
      <c r="B9" s="1" t="s">
        <v>276</v>
      </c>
      <c r="C9" s="403">
        <v>0</v>
      </c>
      <c r="D9" s="401">
        <v>0</v>
      </c>
      <c r="E9" s="401">
        <v>0</v>
      </c>
      <c r="F9" s="401">
        <v>0</v>
      </c>
      <c r="G9" s="401">
        <v>0</v>
      </c>
      <c r="H9" s="401">
        <v>0</v>
      </c>
      <c r="I9" s="401">
        <v>0</v>
      </c>
      <c r="J9" s="401">
        <v>0</v>
      </c>
      <c r="K9" s="401">
        <v>0</v>
      </c>
      <c r="L9" s="399">
        <v>0</v>
      </c>
      <c r="M9" s="403">
        <v>0</v>
      </c>
      <c r="N9" s="401">
        <v>0</v>
      </c>
      <c r="O9" s="401">
        <v>0</v>
      </c>
      <c r="P9" s="401">
        <v>0</v>
      </c>
      <c r="Q9" s="401">
        <v>0</v>
      </c>
      <c r="R9" s="401">
        <v>0</v>
      </c>
      <c r="S9" s="399">
        <v>0</v>
      </c>
      <c r="T9" s="404">
        <v>0</v>
      </c>
      <c r="U9" s="404">
        <v>0</v>
      </c>
      <c r="V9" s="408">
        <f t="shared" si="0"/>
        <v>0</v>
      </c>
    </row>
    <row r="10" spans="1:22" s="77" customFormat="1">
      <c r="A10" s="87">
        <v>4</v>
      </c>
      <c r="B10" s="1" t="s">
        <v>98</v>
      </c>
      <c r="C10" s="403">
        <v>0</v>
      </c>
      <c r="D10" s="401">
        <v>0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v>0</v>
      </c>
      <c r="K10" s="401">
        <v>0</v>
      </c>
      <c r="L10" s="399">
        <v>0</v>
      </c>
      <c r="M10" s="403">
        <v>0</v>
      </c>
      <c r="N10" s="401">
        <v>0</v>
      </c>
      <c r="O10" s="401">
        <v>0</v>
      </c>
      <c r="P10" s="401">
        <v>0</v>
      </c>
      <c r="Q10" s="401">
        <v>0</v>
      </c>
      <c r="R10" s="401">
        <v>0</v>
      </c>
      <c r="S10" s="399">
        <v>0</v>
      </c>
      <c r="T10" s="404">
        <v>0</v>
      </c>
      <c r="U10" s="404">
        <v>0</v>
      </c>
      <c r="V10" s="408">
        <f t="shared" si="0"/>
        <v>0</v>
      </c>
    </row>
    <row r="11" spans="1:22" s="77" customFormat="1">
      <c r="A11" s="87">
        <v>5</v>
      </c>
      <c r="B11" s="1" t="s">
        <v>99</v>
      </c>
      <c r="C11" s="403">
        <v>0</v>
      </c>
      <c r="D11" s="401">
        <v>0</v>
      </c>
      <c r="E11" s="401">
        <v>0</v>
      </c>
      <c r="F11" s="401">
        <v>0</v>
      </c>
      <c r="G11" s="401">
        <v>0</v>
      </c>
      <c r="H11" s="401">
        <v>0</v>
      </c>
      <c r="I11" s="401">
        <v>0</v>
      </c>
      <c r="J11" s="401">
        <v>0</v>
      </c>
      <c r="K11" s="401">
        <v>0</v>
      </c>
      <c r="L11" s="399">
        <v>0</v>
      </c>
      <c r="M11" s="403">
        <v>0</v>
      </c>
      <c r="N11" s="401">
        <v>0</v>
      </c>
      <c r="O11" s="401">
        <v>0</v>
      </c>
      <c r="P11" s="401">
        <v>0</v>
      </c>
      <c r="Q11" s="401">
        <v>0</v>
      </c>
      <c r="R11" s="401">
        <v>0</v>
      </c>
      <c r="S11" s="399">
        <v>0</v>
      </c>
      <c r="T11" s="404">
        <v>0</v>
      </c>
      <c r="U11" s="404">
        <v>0</v>
      </c>
      <c r="V11" s="408">
        <f t="shared" si="0"/>
        <v>0</v>
      </c>
    </row>
    <row r="12" spans="1:22" s="77" customFormat="1">
      <c r="A12" s="87">
        <v>6</v>
      </c>
      <c r="B12" s="1" t="s">
        <v>100</v>
      </c>
      <c r="C12" s="403">
        <v>0</v>
      </c>
      <c r="D12" s="401">
        <v>0</v>
      </c>
      <c r="E12" s="401">
        <v>0</v>
      </c>
      <c r="F12" s="401">
        <v>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  <c r="L12" s="399">
        <v>0</v>
      </c>
      <c r="M12" s="403">
        <v>0</v>
      </c>
      <c r="N12" s="401">
        <v>0</v>
      </c>
      <c r="O12" s="401">
        <v>0</v>
      </c>
      <c r="P12" s="401">
        <v>0</v>
      </c>
      <c r="Q12" s="401">
        <v>0</v>
      </c>
      <c r="R12" s="401">
        <v>0</v>
      </c>
      <c r="S12" s="399">
        <v>0</v>
      </c>
      <c r="T12" s="404">
        <v>0</v>
      </c>
      <c r="U12" s="404">
        <v>0</v>
      </c>
      <c r="V12" s="408">
        <f t="shared" si="0"/>
        <v>0</v>
      </c>
    </row>
    <row r="13" spans="1:22" s="77" customFormat="1">
      <c r="A13" s="87">
        <v>7</v>
      </c>
      <c r="B13" s="1" t="s">
        <v>101</v>
      </c>
      <c r="C13" s="403">
        <v>0</v>
      </c>
      <c r="D13" s="401">
        <v>11014927.259188307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v>0</v>
      </c>
      <c r="K13" s="401">
        <v>0</v>
      </c>
      <c r="L13" s="399">
        <v>0</v>
      </c>
      <c r="M13" s="403">
        <v>0</v>
      </c>
      <c r="N13" s="401">
        <v>0</v>
      </c>
      <c r="O13" s="401">
        <v>0</v>
      </c>
      <c r="P13" s="401">
        <v>0</v>
      </c>
      <c r="Q13" s="401">
        <v>0</v>
      </c>
      <c r="R13" s="401">
        <v>0</v>
      </c>
      <c r="S13" s="399">
        <v>0</v>
      </c>
      <c r="T13" s="404">
        <v>9113142.7841883078</v>
      </c>
      <c r="U13" s="404">
        <v>1901784.4750000001</v>
      </c>
      <c r="V13" s="408">
        <f t="shared" si="0"/>
        <v>11014927.259188307</v>
      </c>
    </row>
    <row r="14" spans="1:22" s="77" customFormat="1">
      <c r="A14" s="87">
        <v>8</v>
      </c>
      <c r="B14" s="1" t="s">
        <v>102</v>
      </c>
      <c r="C14" s="403">
        <v>0</v>
      </c>
      <c r="D14" s="401">
        <v>4438025.8831425011</v>
      </c>
      <c r="E14" s="401">
        <v>0</v>
      </c>
      <c r="F14" s="401">
        <v>0</v>
      </c>
      <c r="G14" s="401">
        <v>0</v>
      </c>
      <c r="H14" s="401">
        <v>0</v>
      </c>
      <c r="I14" s="401">
        <v>0</v>
      </c>
      <c r="J14" s="401">
        <v>0</v>
      </c>
      <c r="K14" s="401">
        <v>0</v>
      </c>
      <c r="L14" s="399">
        <v>0</v>
      </c>
      <c r="M14" s="403">
        <v>0</v>
      </c>
      <c r="N14" s="401">
        <v>0</v>
      </c>
      <c r="O14" s="401">
        <v>0</v>
      </c>
      <c r="P14" s="401">
        <v>0</v>
      </c>
      <c r="Q14" s="401">
        <v>0</v>
      </c>
      <c r="R14" s="401">
        <v>0</v>
      </c>
      <c r="S14" s="399">
        <v>0</v>
      </c>
      <c r="T14" s="404">
        <v>3111214.1325000008</v>
      </c>
      <c r="U14" s="404">
        <v>1326811.7506425001</v>
      </c>
      <c r="V14" s="408">
        <f t="shared" si="0"/>
        <v>4438025.8831425011</v>
      </c>
    </row>
    <row r="15" spans="1:22" s="77" customFormat="1">
      <c r="A15" s="87">
        <v>9</v>
      </c>
      <c r="B15" s="1" t="s">
        <v>103</v>
      </c>
      <c r="C15" s="403">
        <v>0</v>
      </c>
      <c r="D15" s="401">
        <v>0</v>
      </c>
      <c r="E15" s="401">
        <v>0</v>
      </c>
      <c r="F15" s="401">
        <v>0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  <c r="L15" s="399">
        <v>0</v>
      </c>
      <c r="M15" s="403">
        <v>0</v>
      </c>
      <c r="N15" s="401">
        <v>0</v>
      </c>
      <c r="O15" s="401">
        <v>0</v>
      </c>
      <c r="P15" s="401">
        <v>0</v>
      </c>
      <c r="Q15" s="401">
        <v>0</v>
      </c>
      <c r="R15" s="401">
        <v>0</v>
      </c>
      <c r="S15" s="399">
        <v>0</v>
      </c>
      <c r="T15" s="404">
        <v>0</v>
      </c>
      <c r="U15" s="404">
        <v>0</v>
      </c>
      <c r="V15" s="408">
        <f t="shared" si="0"/>
        <v>0</v>
      </c>
    </row>
    <row r="16" spans="1:22" s="77" customFormat="1">
      <c r="A16" s="87">
        <v>10</v>
      </c>
      <c r="B16" s="1" t="s">
        <v>104</v>
      </c>
      <c r="C16" s="403">
        <v>0</v>
      </c>
      <c r="D16" s="401">
        <v>455547.45999999996</v>
      </c>
      <c r="E16" s="401">
        <v>0</v>
      </c>
      <c r="F16" s="401">
        <v>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  <c r="L16" s="399">
        <v>0</v>
      </c>
      <c r="M16" s="403">
        <v>0</v>
      </c>
      <c r="N16" s="401">
        <v>0</v>
      </c>
      <c r="O16" s="401">
        <v>0</v>
      </c>
      <c r="P16" s="401">
        <v>0</v>
      </c>
      <c r="Q16" s="401">
        <v>0</v>
      </c>
      <c r="R16" s="401">
        <v>0</v>
      </c>
      <c r="S16" s="399">
        <v>0</v>
      </c>
      <c r="T16" s="404">
        <v>455547.45999999996</v>
      </c>
      <c r="U16" s="404">
        <v>0</v>
      </c>
      <c r="V16" s="408">
        <f t="shared" si="0"/>
        <v>455547.45999999996</v>
      </c>
    </row>
    <row r="17" spans="1:22" s="77" customFormat="1">
      <c r="A17" s="87">
        <v>11</v>
      </c>
      <c r="B17" s="1" t="s">
        <v>105</v>
      </c>
      <c r="C17" s="403">
        <v>0</v>
      </c>
      <c r="D17" s="401">
        <v>119903.52</v>
      </c>
      <c r="E17" s="401">
        <v>0</v>
      </c>
      <c r="F17" s="401">
        <v>0</v>
      </c>
      <c r="G17" s="401">
        <v>0</v>
      </c>
      <c r="H17" s="401">
        <v>0</v>
      </c>
      <c r="I17" s="401">
        <v>0</v>
      </c>
      <c r="J17" s="401">
        <v>0</v>
      </c>
      <c r="K17" s="401">
        <v>0</v>
      </c>
      <c r="L17" s="399">
        <v>0</v>
      </c>
      <c r="M17" s="403">
        <v>0</v>
      </c>
      <c r="N17" s="401">
        <v>0</v>
      </c>
      <c r="O17" s="401">
        <v>0</v>
      </c>
      <c r="P17" s="401">
        <v>0</v>
      </c>
      <c r="Q17" s="401">
        <v>0</v>
      </c>
      <c r="R17" s="401">
        <v>0</v>
      </c>
      <c r="S17" s="399">
        <v>0</v>
      </c>
      <c r="T17" s="404">
        <v>119903.52</v>
      </c>
      <c r="U17" s="404">
        <v>0</v>
      </c>
      <c r="V17" s="408">
        <f t="shared" si="0"/>
        <v>119903.52</v>
      </c>
    </row>
    <row r="18" spans="1:22" s="77" customFormat="1">
      <c r="A18" s="87">
        <v>12</v>
      </c>
      <c r="B18" s="1" t="s">
        <v>106</v>
      </c>
      <c r="C18" s="403">
        <v>0</v>
      </c>
      <c r="D18" s="401">
        <v>0</v>
      </c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  <c r="L18" s="399">
        <v>0</v>
      </c>
      <c r="M18" s="403">
        <v>0</v>
      </c>
      <c r="N18" s="401">
        <v>0</v>
      </c>
      <c r="O18" s="401">
        <v>0</v>
      </c>
      <c r="P18" s="401">
        <v>0</v>
      </c>
      <c r="Q18" s="401">
        <v>0</v>
      </c>
      <c r="R18" s="401">
        <v>0</v>
      </c>
      <c r="S18" s="399">
        <v>0</v>
      </c>
      <c r="T18" s="404">
        <v>0</v>
      </c>
      <c r="U18" s="404">
        <v>0</v>
      </c>
      <c r="V18" s="408">
        <f t="shared" si="0"/>
        <v>0</v>
      </c>
    </row>
    <row r="19" spans="1:22" s="77" customFormat="1">
      <c r="A19" s="87">
        <v>13</v>
      </c>
      <c r="B19" s="1" t="s">
        <v>107</v>
      </c>
      <c r="C19" s="403">
        <v>0</v>
      </c>
      <c r="D19" s="401">
        <v>0</v>
      </c>
      <c r="E19" s="401">
        <v>0</v>
      </c>
      <c r="F19" s="401">
        <v>0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  <c r="L19" s="399">
        <v>0</v>
      </c>
      <c r="M19" s="403">
        <v>0</v>
      </c>
      <c r="N19" s="401">
        <v>0</v>
      </c>
      <c r="O19" s="401">
        <v>0</v>
      </c>
      <c r="P19" s="401">
        <v>0</v>
      </c>
      <c r="Q19" s="401">
        <v>0</v>
      </c>
      <c r="R19" s="401">
        <v>0</v>
      </c>
      <c r="S19" s="399">
        <v>0</v>
      </c>
      <c r="T19" s="404">
        <v>0</v>
      </c>
      <c r="U19" s="404">
        <v>0</v>
      </c>
      <c r="V19" s="408">
        <f t="shared" si="0"/>
        <v>0</v>
      </c>
    </row>
    <row r="20" spans="1:22" s="77" customFormat="1">
      <c r="A20" s="87">
        <v>14</v>
      </c>
      <c r="B20" s="1" t="s">
        <v>108</v>
      </c>
      <c r="C20" s="403">
        <v>0</v>
      </c>
      <c r="D20" s="401">
        <v>0</v>
      </c>
      <c r="E20" s="401">
        <v>0</v>
      </c>
      <c r="F20" s="401">
        <v>0</v>
      </c>
      <c r="G20" s="401">
        <v>0</v>
      </c>
      <c r="H20" s="401">
        <v>0</v>
      </c>
      <c r="I20" s="401">
        <v>0</v>
      </c>
      <c r="J20" s="401">
        <v>0</v>
      </c>
      <c r="K20" s="401">
        <v>0</v>
      </c>
      <c r="L20" s="399">
        <v>0</v>
      </c>
      <c r="M20" s="403">
        <v>0</v>
      </c>
      <c r="N20" s="401">
        <v>0</v>
      </c>
      <c r="O20" s="401">
        <v>0</v>
      </c>
      <c r="P20" s="401">
        <v>0</v>
      </c>
      <c r="Q20" s="401">
        <v>0</v>
      </c>
      <c r="R20" s="401">
        <v>0</v>
      </c>
      <c r="S20" s="399">
        <v>0</v>
      </c>
      <c r="T20" s="404">
        <v>0</v>
      </c>
      <c r="U20" s="404">
        <v>0</v>
      </c>
      <c r="V20" s="408">
        <f t="shared" si="0"/>
        <v>0</v>
      </c>
    </row>
    <row r="21" spans="1:22" ht="14.25" thickBot="1">
      <c r="A21" s="78"/>
      <c r="B21" s="88" t="s">
        <v>109</v>
      </c>
      <c r="C21" s="405">
        <f>SUM(C7:C20)</f>
        <v>0</v>
      </c>
      <c r="D21" s="402">
        <f t="shared" ref="D21:V21" si="1">SUM(D7:D20)</f>
        <v>16028404.122330807</v>
      </c>
      <c r="E21" s="402">
        <f t="shared" si="1"/>
        <v>0</v>
      </c>
      <c r="F21" s="402">
        <f t="shared" si="1"/>
        <v>0</v>
      </c>
      <c r="G21" s="402">
        <f t="shared" si="1"/>
        <v>0</v>
      </c>
      <c r="H21" s="402">
        <f t="shared" si="1"/>
        <v>0</v>
      </c>
      <c r="I21" s="402">
        <f t="shared" si="1"/>
        <v>0</v>
      </c>
      <c r="J21" s="402">
        <f t="shared" si="1"/>
        <v>0</v>
      </c>
      <c r="K21" s="402">
        <f t="shared" si="1"/>
        <v>0</v>
      </c>
      <c r="L21" s="406">
        <f t="shared" si="1"/>
        <v>0</v>
      </c>
      <c r="M21" s="405">
        <f t="shared" si="1"/>
        <v>0</v>
      </c>
      <c r="N21" s="402">
        <f t="shared" si="1"/>
        <v>0</v>
      </c>
      <c r="O21" s="402">
        <f t="shared" si="1"/>
        <v>0</v>
      </c>
      <c r="P21" s="402">
        <f t="shared" si="1"/>
        <v>0</v>
      </c>
      <c r="Q21" s="402">
        <f t="shared" si="1"/>
        <v>0</v>
      </c>
      <c r="R21" s="402">
        <f t="shared" si="1"/>
        <v>0</v>
      </c>
      <c r="S21" s="406">
        <f>SUM(S7:S20)</f>
        <v>0</v>
      </c>
      <c r="T21" s="406">
        <f>SUM(T7:T20)</f>
        <v>12799807.896688309</v>
      </c>
      <c r="U21" s="406">
        <f>SUM(U7:U20)</f>
        <v>3228596.2256425004</v>
      </c>
      <c r="V21" s="407">
        <f t="shared" si="1"/>
        <v>16028404.122330807</v>
      </c>
    </row>
    <row r="24" spans="1:22">
      <c r="A24" s="7"/>
      <c r="B24" s="7"/>
      <c r="C24" s="17"/>
      <c r="D24" s="17"/>
      <c r="E24" s="17"/>
    </row>
    <row r="25" spans="1:22">
      <c r="A25" s="89"/>
      <c r="B25" s="89"/>
      <c r="C25" s="7"/>
      <c r="D25" s="17"/>
      <c r="E25" s="17"/>
    </row>
    <row r="26" spans="1:22">
      <c r="A26" s="89"/>
      <c r="B26" s="18"/>
      <c r="C26" s="7"/>
      <c r="D26" s="17"/>
      <c r="E26" s="17"/>
    </row>
    <row r="27" spans="1:22">
      <c r="A27" s="89"/>
      <c r="B27" s="89"/>
      <c r="C27" s="7"/>
      <c r="D27" s="17"/>
      <c r="E27" s="17"/>
    </row>
    <row r="28" spans="1:22">
      <c r="A28" s="89"/>
      <c r="B28" s="18"/>
      <c r="C28" s="7"/>
      <c r="D28" s="17"/>
      <c r="E28" s="1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  <ignoredErrors>
    <ignoredError sqref="V8:V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E10" sqref="E10"/>
      <selection pane="topRight" activeCell="E10" sqref="E10"/>
      <selection pane="bottomLeft" activeCell="E10" sqref="E10"/>
      <selection pane="bottomRight" activeCell="E28" sqref="E28"/>
    </sheetView>
  </sheetViews>
  <sheetFormatPr defaultColWidth="9.140625" defaultRowHeight="13.5"/>
  <cols>
    <col min="1" max="1" width="10.5703125" style="4" bestFit="1" customWidth="1"/>
    <col min="2" max="2" width="70.28515625" style="4" customWidth="1"/>
    <col min="3" max="3" width="15.85546875" style="152" customWidth="1"/>
    <col min="4" max="4" width="14.85546875" style="152" bestFit="1" customWidth="1"/>
    <col min="5" max="5" width="17.7109375" style="152" customWidth="1"/>
    <col min="6" max="6" width="15.85546875" style="152" customWidth="1"/>
    <col min="7" max="7" width="17.42578125" style="152" customWidth="1"/>
    <col min="8" max="8" width="15.28515625" style="152" customWidth="1"/>
    <col min="9" max="16384" width="9.140625" style="9"/>
  </cols>
  <sheetData>
    <row r="1" spans="1:9">
      <c r="A1" s="2" t="s">
        <v>30</v>
      </c>
      <c r="B1" s="4" t="str">
        <f>'Info '!C2</f>
        <v>JSC "Liberty Bank"</v>
      </c>
    </row>
    <row r="2" spans="1:9">
      <c r="A2" s="2" t="s">
        <v>31</v>
      </c>
      <c r="B2" s="250">
        <f>'1. key ratios '!B2</f>
        <v>44104</v>
      </c>
    </row>
    <row r="4" spans="1:9" ht="14.25" thickBot="1">
      <c r="A4" s="2" t="s">
        <v>258</v>
      </c>
      <c r="B4" s="80" t="s">
        <v>382</v>
      </c>
    </row>
    <row r="5" spans="1:9">
      <c r="A5" s="81"/>
      <c r="B5" s="90"/>
      <c r="C5" s="294" t="s">
        <v>0</v>
      </c>
      <c r="D5" s="294" t="s">
        <v>1</v>
      </c>
      <c r="E5" s="294" t="s">
        <v>2</v>
      </c>
      <c r="F5" s="294" t="s">
        <v>3</v>
      </c>
      <c r="G5" s="295" t="s">
        <v>4</v>
      </c>
      <c r="H5" s="296" t="s">
        <v>5</v>
      </c>
      <c r="I5" s="91"/>
    </row>
    <row r="6" spans="1:9" s="91" customFormat="1" ht="12.75" customHeight="1">
      <c r="A6" s="92"/>
      <c r="B6" s="583" t="s">
        <v>257</v>
      </c>
      <c r="C6" s="585" t="s">
        <v>374</v>
      </c>
      <c r="D6" s="587" t="s">
        <v>373</v>
      </c>
      <c r="E6" s="588"/>
      <c r="F6" s="585" t="s">
        <v>378</v>
      </c>
      <c r="G6" s="585" t="s">
        <v>379</v>
      </c>
      <c r="H6" s="581" t="s">
        <v>377</v>
      </c>
    </row>
    <row r="7" spans="1:9" ht="38.25">
      <c r="A7" s="94"/>
      <c r="B7" s="584"/>
      <c r="C7" s="586"/>
      <c r="D7" s="153" t="s">
        <v>376</v>
      </c>
      <c r="E7" s="153" t="s">
        <v>375</v>
      </c>
      <c r="F7" s="586"/>
      <c r="G7" s="586"/>
      <c r="H7" s="582"/>
      <c r="I7" s="91"/>
    </row>
    <row r="8" spans="1:9">
      <c r="A8" s="92">
        <v>1</v>
      </c>
      <c r="B8" s="1" t="s">
        <v>96</v>
      </c>
      <c r="C8" s="467">
        <v>439885696.99283707</v>
      </c>
      <c r="D8" s="468">
        <v>0</v>
      </c>
      <c r="E8" s="467">
        <v>0</v>
      </c>
      <c r="F8" s="467">
        <v>169835874.94283697</v>
      </c>
      <c r="G8" s="469">
        <v>169835874.94283697</v>
      </c>
      <c r="H8" s="541">
        <f>G8/(C8+E8)</f>
        <v>0.38609092340095458</v>
      </c>
    </row>
    <row r="9" spans="1:9" ht="15" customHeight="1">
      <c r="A9" s="92">
        <v>2</v>
      </c>
      <c r="B9" s="1" t="s">
        <v>97</v>
      </c>
      <c r="C9" s="467">
        <v>0</v>
      </c>
      <c r="D9" s="468">
        <v>0</v>
      </c>
      <c r="E9" s="467">
        <v>0</v>
      </c>
      <c r="F9" s="467">
        <v>0</v>
      </c>
      <c r="G9" s="469">
        <v>0</v>
      </c>
      <c r="H9" s="541" t="s">
        <v>495</v>
      </c>
    </row>
    <row r="10" spans="1:9">
      <c r="A10" s="92">
        <v>3</v>
      </c>
      <c r="B10" s="1" t="s">
        <v>276</v>
      </c>
      <c r="C10" s="467">
        <v>0</v>
      </c>
      <c r="D10" s="468">
        <v>0</v>
      </c>
      <c r="E10" s="467">
        <v>0</v>
      </c>
      <c r="F10" s="467">
        <v>0</v>
      </c>
      <c r="G10" s="469">
        <v>0</v>
      </c>
      <c r="H10" s="541" t="s">
        <v>495</v>
      </c>
    </row>
    <row r="11" spans="1:9">
      <c r="A11" s="92">
        <v>4</v>
      </c>
      <c r="B11" s="1" t="s">
        <v>98</v>
      </c>
      <c r="C11" s="467">
        <v>0</v>
      </c>
      <c r="D11" s="468">
        <v>0</v>
      </c>
      <c r="E11" s="467">
        <v>0</v>
      </c>
      <c r="F11" s="467">
        <v>0</v>
      </c>
      <c r="G11" s="469">
        <v>0</v>
      </c>
      <c r="H11" s="541" t="s">
        <v>495</v>
      </c>
    </row>
    <row r="12" spans="1:9">
      <c r="A12" s="92">
        <v>5</v>
      </c>
      <c r="B12" s="1" t="s">
        <v>99</v>
      </c>
      <c r="C12" s="467">
        <v>0</v>
      </c>
      <c r="D12" s="468">
        <v>0</v>
      </c>
      <c r="E12" s="467">
        <v>0</v>
      </c>
      <c r="F12" s="467">
        <v>0</v>
      </c>
      <c r="G12" s="469">
        <v>0</v>
      </c>
      <c r="H12" s="541" t="s">
        <v>495</v>
      </c>
    </row>
    <row r="13" spans="1:9">
      <c r="A13" s="92">
        <v>6</v>
      </c>
      <c r="B13" s="1" t="s">
        <v>100</v>
      </c>
      <c r="C13" s="467">
        <v>381234531.18551975</v>
      </c>
      <c r="D13" s="468"/>
      <c r="E13" s="467"/>
      <c r="F13" s="467">
        <v>77312712.60031648</v>
      </c>
      <c r="G13" s="469">
        <v>77312712.60031648</v>
      </c>
      <c r="H13" s="541">
        <f t="shared" ref="H13:H21" si="0">G13/(C13+E13)</f>
        <v>0.20279567110539071</v>
      </c>
    </row>
    <row r="14" spans="1:9">
      <c r="A14" s="92">
        <v>7</v>
      </c>
      <c r="B14" s="1" t="s">
        <v>101</v>
      </c>
      <c r="C14" s="467">
        <v>295884043.77282667</v>
      </c>
      <c r="D14" s="468">
        <v>94085026.424012989</v>
      </c>
      <c r="E14" s="467">
        <v>25690861.268368002</v>
      </c>
      <c r="F14" s="468">
        <v>321574905.04119468</v>
      </c>
      <c r="G14" s="470">
        <v>310559977.78200597</v>
      </c>
      <c r="H14" s="541">
        <f>G14/(C14+E14)</f>
        <v>0.96574693147222523</v>
      </c>
    </row>
    <row r="15" spans="1:9">
      <c r="A15" s="92">
        <v>8</v>
      </c>
      <c r="B15" s="1" t="s">
        <v>102</v>
      </c>
      <c r="C15" s="467">
        <v>933802680.70563316</v>
      </c>
      <c r="D15" s="468">
        <v>70126414.569953114</v>
      </c>
      <c r="E15" s="467">
        <v>18962783.803505525</v>
      </c>
      <c r="F15" s="468">
        <v>714574098.38185406</v>
      </c>
      <c r="G15" s="470">
        <v>710136072.49871171</v>
      </c>
      <c r="H15" s="541">
        <f t="shared" si="0"/>
        <v>0.74534195345186149</v>
      </c>
    </row>
    <row r="16" spans="1:9">
      <c r="A16" s="92">
        <v>9</v>
      </c>
      <c r="B16" s="1" t="s">
        <v>103</v>
      </c>
      <c r="C16" s="467">
        <v>141681595.50562906</v>
      </c>
      <c r="D16" s="468">
        <v>0</v>
      </c>
      <c r="E16" s="467">
        <v>0</v>
      </c>
      <c r="F16" s="468">
        <v>49588558.426970169</v>
      </c>
      <c r="G16" s="470">
        <v>49588558.426970169</v>
      </c>
      <c r="H16" s="541">
        <f t="shared" si="0"/>
        <v>0.35</v>
      </c>
    </row>
    <row r="17" spans="1:8">
      <c r="A17" s="92">
        <v>10</v>
      </c>
      <c r="B17" s="1" t="s">
        <v>104</v>
      </c>
      <c r="C17" s="467">
        <v>9261884.0089999754</v>
      </c>
      <c r="D17" s="468">
        <v>0</v>
      </c>
      <c r="E17" s="467">
        <v>0</v>
      </c>
      <c r="F17" s="468">
        <v>9719350.2829999756</v>
      </c>
      <c r="G17" s="470">
        <v>9263802.8229999766</v>
      </c>
      <c r="H17" s="541">
        <f t="shared" si="0"/>
        <v>1.0002071731840019</v>
      </c>
    </row>
    <row r="18" spans="1:8">
      <c r="A18" s="92">
        <v>11</v>
      </c>
      <c r="B18" s="1" t="s">
        <v>105</v>
      </c>
      <c r="C18" s="467">
        <v>105686661.14508986</v>
      </c>
      <c r="D18" s="468">
        <v>0</v>
      </c>
      <c r="E18" s="467">
        <v>0</v>
      </c>
      <c r="F18" s="468">
        <v>148630133.61993173</v>
      </c>
      <c r="G18" s="470">
        <v>148510230.09993172</v>
      </c>
      <c r="H18" s="541">
        <f t="shared" si="0"/>
        <v>1.4051936970177565</v>
      </c>
    </row>
    <row r="19" spans="1:8">
      <c r="A19" s="92">
        <v>12</v>
      </c>
      <c r="B19" s="1" t="s">
        <v>106</v>
      </c>
      <c r="C19" s="467">
        <v>0</v>
      </c>
      <c r="D19" s="468">
        <v>0</v>
      </c>
      <c r="E19" s="467">
        <v>0</v>
      </c>
      <c r="F19" s="468">
        <v>0</v>
      </c>
      <c r="G19" s="470">
        <v>0</v>
      </c>
      <c r="H19" s="541" t="s">
        <v>495</v>
      </c>
    </row>
    <row r="20" spans="1:8">
      <c r="A20" s="92">
        <v>13</v>
      </c>
      <c r="B20" s="1" t="s">
        <v>252</v>
      </c>
      <c r="C20" s="467">
        <v>0</v>
      </c>
      <c r="D20" s="468">
        <v>0</v>
      </c>
      <c r="E20" s="467">
        <v>0</v>
      </c>
      <c r="F20" s="468">
        <v>0</v>
      </c>
      <c r="G20" s="470">
        <v>0</v>
      </c>
      <c r="H20" s="541" t="s">
        <v>495</v>
      </c>
    </row>
    <row r="21" spans="1:8">
      <c r="A21" s="92">
        <v>14</v>
      </c>
      <c r="B21" s="1" t="s">
        <v>108</v>
      </c>
      <c r="C21" s="467">
        <v>414613201.73699999</v>
      </c>
      <c r="D21" s="468">
        <v>0</v>
      </c>
      <c r="E21" s="467">
        <v>0</v>
      </c>
      <c r="F21" s="468">
        <v>174058254.86300001</v>
      </c>
      <c r="G21" s="470">
        <v>174058254.86300001</v>
      </c>
      <c r="H21" s="541">
        <f t="shared" si="0"/>
        <v>0.41980876183824389</v>
      </c>
    </row>
    <row r="22" spans="1:8" ht="14.25" thickBot="1">
      <c r="A22" s="95"/>
      <c r="B22" s="96" t="s">
        <v>109</v>
      </c>
      <c r="C22" s="154">
        <f>SUM(C8:C21)</f>
        <v>2722050295.0535359</v>
      </c>
      <c r="D22" s="154">
        <f>SUM(D8:D21)</f>
        <v>164211440.9939661</v>
      </c>
      <c r="E22" s="154">
        <f>SUM(E8:E21)</f>
        <v>44653645.071873531</v>
      </c>
      <c r="F22" s="154">
        <f>SUM(F8:F21)</f>
        <v>1665293888.1591041</v>
      </c>
      <c r="G22" s="154">
        <f>SUM(G8:G21)</f>
        <v>1649265484.036773</v>
      </c>
      <c r="H22" s="542">
        <f>G22/(C22+E22)</f>
        <v>0.59611202345055203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E12" sqref="E12"/>
      <selection pane="topRight" activeCell="E12" sqref="E12"/>
      <selection pane="bottomLeft" activeCell="E12" sqref="E12"/>
      <selection pane="bottomRight" activeCell="D15" sqref="D15"/>
    </sheetView>
  </sheetViews>
  <sheetFormatPr defaultColWidth="9.140625" defaultRowHeight="12.75"/>
  <cols>
    <col min="1" max="1" width="10.5703125" style="260" bestFit="1" customWidth="1"/>
    <col min="2" max="2" width="86.85546875" style="260" customWidth="1"/>
    <col min="3" max="11" width="12.7109375" style="260" customWidth="1"/>
    <col min="12" max="16384" width="9.140625" style="260"/>
  </cols>
  <sheetData>
    <row r="1" spans="1:11">
      <c r="A1" s="260" t="s">
        <v>30</v>
      </c>
      <c r="B1" s="260" t="str">
        <f>'Info '!C2</f>
        <v>JSC "Liberty Bank"</v>
      </c>
    </row>
    <row r="2" spans="1:11">
      <c r="A2" s="260" t="s">
        <v>31</v>
      </c>
      <c r="B2" s="261">
        <f>'1. key ratios '!B2</f>
        <v>44104</v>
      </c>
      <c r="C2" s="262"/>
      <c r="D2" s="262"/>
    </row>
    <row r="3" spans="1:11">
      <c r="B3" s="262"/>
      <c r="C3" s="262"/>
      <c r="D3" s="262"/>
    </row>
    <row r="4" spans="1:11" ht="13.5" thickBot="1">
      <c r="A4" s="260" t="s">
        <v>254</v>
      </c>
      <c r="B4" s="263" t="s">
        <v>383</v>
      </c>
      <c r="C4" s="262"/>
      <c r="D4" s="262"/>
    </row>
    <row r="5" spans="1:11" ht="30" customHeight="1">
      <c r="A5" s="589"/>
      <c r="B5" s="590"/>
      <c r="C5" s="591" t="s">
        <v>434</v>
      </c>
      <c r="D5" s="591"/>
      <c r="E5" s="591"/>
      <c r="F5" s="591" t="s">
        <v>435</v>
      </c>
      <c r="G5" s="591"/>
      <c r="H5" s="591"/>
      <c r="I5" s="591" t="s">
        <v>436</v>
      </c>
      <c r="J5" s="591"/>
      <c r="K5" s="592"/>
    </row>
    <row r="6" spans="1:11">
      <c r="A6" s="264"/>
      <c r="B6" s="451"/>
      <c r="C6" s="452" t="s">
        <v>69</v>
      </c>
      <c r="D6" s="452" t="s">
        <v>70</v>
      </c>
      <c r="E6" s="452" t="s">
        <v>71</v>
      </c>
      <c r="F6" s="452" t="s">
        <v>69</v>
      </c>
      <c r="G6" s="452" t="s">
        <v>70</v>
      </c>
      <c r="H6" s="452" t="s">
        <v>71</v>
      </c>
      <c r="I6" s="452" t="s">
        <v>69</v>
      </c>
      <c r="J6" s="452" t="s">
        <v>70</v>
      </c>
      <c r="K6" s="453" t="s">
        <v>71</v>
      </c>
    </row>
    <row r="7" spans="1:11">
      <c r="A7" s="265" t="s">
        <v>386</v>
      </c>
      <c r="B7" s="454"/>
      <c r="C7" s="454"/>
      <c r="D7" s="454"/>
      <c r="E7" s="454"/>
      <c r="F7" s="454"/>
      <c r="G7" s="454"/>
      <c r="H7" s="454"/>
      <c r="I7" s="454"/>
      <c r="J7" s="454"/>
      <c r="K7" s="266"/>
    </row>
    <row r="8" spans="1:11">
      <c r="A8" s="267">
        <v>1</v>
      </c>
      <c r="B8" s="268" t="s">
        <v>384</v>
      </c>
      <c r="C8" s="287"/>
      <c r="D8" s="287"/>
      <c r="E8" s="287"/>
      <c r="F8" s="269">
        <v>485072412.73068982</v>
      </c>
      <c r="G8" s="269">
        <v>515451721.58524346</v>
      </c>
      <c r="H8" s="269">
        <v>1000524134.3159331</v>
      </c>
      <c r="I8" s="269">
        <v>460803462.89612466</v>
      </c>
      <c r="J8" s="269">
        <v>215198058.19031227</v>
      </c>
      <c r="K8" s="270">
        <v>676001521.08643699</v>
      </c>
    </row>
    <row r="9" spans="1:11">
      <c r="A9" s="265" t="s">
        <v>387</v>
      </c>
      <c r="B9" s="454"/>
      <c r="C9" s="455"/>
      <c r="D9" s="455"/>
      <c r="E9" s="455"/>
      <c r="F9" s="455"/>
      <c r="G9" s="455"/>
      <c r="H9" s="455"/>
      <c r="I9" s="455"/>
      <c r="J9" s="455"/>
      <c r="K9" s="271"/>
    </row>
    <row r="10" spans="1:11">
      <c r="A10" s="272">
        <v>2</v>
      </c>
      <c r="B10" s="456" t="s">
        <v>395</v>
      </c>
      <c r="C10" s="457">
        <v>758450711.01455176</v>
      </c>
      <c r="D10" s="458">
        <v>359051074.18464935</v>
      </c>
      <c r="E10" s="458">
        <v>1117501785.1992004</v>
      </c>
      <c r="F10" s="458">
        <v>121183703.68738475</v>
      </c>
      <c r="G10" s="458">
        <v>64621916.301234648</v>
      </c>
      <c r="H10" s="458">
        <v>185805619.98861945</v>
      </c>
      <c r="I10" s="458">
        <v>29600344.955121029</v>
      </c>
      <c r="J10" s="458">
        <v>15841710.766930899</v>
      </c>
      <c r="K10" s="273">
        <v>45442055.722051948</v>
      </c>
    </row>
    <row r="11" spans="1:11">
      <c r="A11" s="272">
        <v>3</v>
      </c>
      <c r="B11" s="456" t="s">
        <v>389</v>
      </c>
      <c r="C11" s="457">
        <v>551883312.30663061</v>
      </c>
      <c r="D11" s="458">
        <v>398414428.04103386</v>
      </c>
      <c r="E11" s="458">
        <v>950297740.34766436</v>
      </c>
      <c r="F11" s="458">
        <v>206769951.13310054</v>
      </c>
      <c r="G11" s="458">
        <v>154248671.48330951</v>
      </c>
      <c r="H11" s="458">
        <v>361018622.61641014</v>
      </c>
      <c r="I11" s="458">
        <v>169882183.07636952</v>
      </c>
      <c r="J11" s="458">
        <v>98288966.229526237</v>
      </c>
      <c r="K11" s="273">
        <v>268171149.30589584</v>
      </c>
    </row>
    <row r="12" spans="1:11">
      <c r="A12" s="272">
        <v>4</v>
      </c>
      <c r="B12" s="456" t="s">
        <v>390</v>
      </c>
      <c r="C12" s="457">
        <v>0</v>
      </c>
      <c r="D12" s="458">
        <v>0</v>
      </c>
      <c r="E12" s="458">
        <v>0</v>
      </c>
      <c r="F12" s="458">
        <v>0</v>
      </c>
      <c r="G12" s="458">
        <v>0</v>
      </c>
      <c r="H12" s="458">
        <v>0</v>
      </c>
      <c r="I12" s="458">
        <v>0</v>
      </c>
      <c r="J12" s="458">
        <v>0</v>
      </c>
      <c r="K12" s="273">
        <v>0</v>
      </c>
    </row>
    <row r="13" spans="1:11">
      <c r="A13" s="272">
        <v>5</v>
      </c>
      <c r="B13" s="456" t="s">
        <v>398</v>
      </c>
      <c r="C13" s="457">
        <v>5035869.1391304294</v>
      </c>
      <c r="D13" s="458">
        <v>0</v>
      </c>
      <c r="E13" s="458">
        <v>5035869.1391304294</v>
      </c>
      <c r="F13" s="458">
        <v>3690.2332608635807</v>
      </c>
      <c r="G13" s="458">
        <v>0</v>
      </c>
      <c r="H13" s="458">
        <v>3690.2332608635807</v>
      </c>
      <c r="I13" s="458">
        <v>3690.2332608635807</v>
      </c>
      <c r="J13" s="458">
        <v>0</v>
      </c>
      <c r="K13" s="273">
        <v>3690.2332608635807</v>
      </c>
    </row>
    <row r="14" spans="1:11">
      <c r="A14" s="272">
        <v>6</v>
      </c>
      <c r="B14" s="456" t="s">
        <v>430</v>
      </c>
      <c r="C14" s="457">
        <v>56310548.630760863</v>
      </c>
      <c r="D14" s="458">
        <v>22738270.271111768</v>
      </c>
      <c r="E14" s="458">
        <v>79048818.901872635</v>
      </c>
      <c r="F14" s="458">
        <v>17171493.611254394</v>
      </c>
      <c r="G14" s="458">
        <v>21271316.98400468</v>
      </c>
      <c r="H14" s="458">
        <v>38442810.595259078</v>
      </c>
      <c r="I14" s="458">
        <v>5301698.9215141442</v>
      </c>
      <c r="J14" s="458">
        <v>7031649.7667070916</v>
      </c>
      <c r="K14" s="273">
        <v>12333348.688221237</v>
      </c>
    </row>
    <row r="15" spans="1:11">
      <c r="A15" s="272">
        <v>7</v>
      </c>
      <c r="B15" s="456" t="s">
        <v>431</v>
      </c>
      <c r="C15" s="457">
        <v>87245252.439676777</v>
      </c>
      <c r="D15" s="458">
        <v>56773129.500345461</v>
      </c>
      <c r="E15" s="458">
        <v>144018381.94002223</v>
      </c>
      <c r="F15" s="458">
        <v>39370502.754451089</v>
      </c>
      <c r="G15" s="458">
        <v>8299326.035543479</v>
      </c>
      <c r="H15" s="458">
        <v>47669828.789994575</v>
      </c>
      <c r="I15" s="458">
        <v>39027685.646929353</v>
      </c>
      <c r="J15" s="458">
        <v>8626914.5604087189</v>
      </c>
      <c r="K15" s="273">
        <v>47654600.207338072</v>
      </c>
    </row>
    <row r="16" spans="1:11">
      <c r="A16" s="272">
        <v>8</v>
      </c>
      <c r="B16" s="459" t="s">
        <v>391</v>
      </c>
      <c r="C16" s="457">
        <v>1458925693.5307503</v>
      </c>
      <c r="D16" s="458">
        <v>836976901.99714041</v>
      </c>
      <c r="E16" s="458">
        <v>2295902595.5278907</v>
      </c>
      <c r="F16" s="458">
        <v>384499341.41945165</v>
      </c>
      <c r="G16" s="458">
        <v>248441230.80409232</v>
      </c>
      <c r="H16" s="458">
        <v>632940572.22354412</v>
      </c>
      <c r="I16" s="458">
        <v>243815602.83319494</v>
      </c>
      <c r="J16" s="458">
        <v>129789241.32357293</v>
      </c>
      <c r="K16" s="273">
        <v>373604844.15676785</v>
      </c>
    </row>
    <row r="17" spans="1:11">
      <c r="A17" s="265" t="s">
        <v>388</v>
      </c>
      <c r="B17" s="454"/>
      <c r="C17" s="455"/>
      <c r="D17" s="455"/>
      <c r="E17" s="455"/>
      <c r="F17" s="455"/>
      <c r="G17" s="455"/>
      <c r="H17" s="455"/>
      <c r="I17" s="455"/>
      <c r="J17" s="455"/>
      <c r="K17" s="271"/>
    </row>
    <row r="18" spans="1:11">
      <c r="A18" s="272">
        <v>9</v>
      </c>
      <c r="B18" s="456" t="s">
        <v>394</v>
      </c>
      <c r="C18" s="457">
        <v>15750000</v>
      </c>
      <c r="D18" s="458">
        <v>0</v>
      </c>
      <c r="E18" s="458">
        <v>15750000</v>
      </c>
      <c r="F18" s="458">
        <v>0</v>
      </c>
      <c r="G18" s="458">
        <v>0</v>
      </c>
      <c r="H18" s="458">
        <v>0</v>
      </c>
      <c r="I18" s="458">
        <v>0</v>
      </c>
      <c r="J18" s="458">
        <v>0</v>
      </c>
      <c r="K18" s="273">
        <v>0</v>
      </c>
    </row>
    <row r="19" spans="1:11">
      <c r="A19" s="272">
        <v>10</v>
      </c>
      <c r="B19" s="456" t="s">
        <v>432</v>
      </c>
      <c r="C19" s="457">
        <v>1010193880.3514185</v>
      </c>
      <c r="D19" s="458">
        <v>541352083.65756869</v>
      </c>
      <c r="E19" s="458">
        <v>1551545964.0089881</v>
      </c>
      <c r="F19" s="458">
        <v>66771005.93243511</v>
      </c>
      <c r="G19" s="458">
        <v>9538220.4811396785</v>
      </c>
      <c r="H19" s="458">
        <v>76309226.41357477</v>
      </c>
      <c r="I19" s="458">
        <v>91040265.691456869</v>
      </c>
      <c r="J19" s="458">
        <v>310182290.01861697</v>
      </c>
      <c r="K19" s="273">
        <v>401222555.71007383</v>
      </c>
    </row>
    <row r="20" spans="1:11">
      <c r="A20" s="272">
        <v>11</v>
      </c>
      <c r="B20" s="456" t="s">
        <v>393</v>
      </c>
      <c r="C20" s="457">
        <v>23984757.66380436</v>
      </c>
      <c r="D20" s="458">
        <v>3763110.3945223643</v>
      </c>
      <c r="E20" s="458">
        <v>27747868.058326736</v>
      </c>
      <c r="F20" s="458">
        <v>1634898.1506634422</v>
      </c>
      <c r="G20" s="458">
        <v>0</v>
      </c>
      <c r="H20" s="458">
        <v>1634898.1506634422</v>
      </c>
      <c r="I20" s="458">
        <v>1634898.1506634422</v>
      </c>
      <c r="J20" s="458">
        <v>0</v>
      </c>
      <c r="K20" s="273">
        <v>1634898.1506634422</v>
      </c>
    </row>
    <row r="21" spans="1:11" ht="13.5" thickBot="1">
      <c r="A21" s="274">
        <v>12</v>
      </c>
      <c r="B21" s="275" t="s">
        <v>392</v>
      </c>
      <c r="C21" s="276">
        <v>1049928638.0152229</v>
      </c>
      <c r="D21" s="277">
        <v>545115194.052091</v>
      </c>
      <c r="E21" s="276">
        <v>1595043832.0673139</v>
      </c>
      <c r="F21" s="277">
        <v>68405904.083098546</v>
      </c>
      <c r="G21" s="277">
        <v>9538220.4811396785</v>
      </c>
      <c r="H21" s="277">
        <v>77944124.564238206</v>
      </c>
      <c r="I21" s="277">
        <v>92675163.842120305</v>
      </c>
      <c r="J21" s="277">
        <v>310182290.01861697</v>
      </c>
      <c r="K21" s="278">
        <v>402857453.86073726</v>
      </c>
    </row>
    <row r="22" spans="1:11" ht="38.25" customHeight="1" thickBot="1">
      <c r="A22" s="279"/>
      <c r="B22" s="280"/>
      <c r="C22" s="280"/>
      <c r="D22" s="280"/>
      <c r="E22" s="280"/>
      <c r="F22" s="593"/>
      <c r="G22" s="591"/>
      <c r="H22" s="591"/>
      <c r="I22" s="593"/>
      <c r="J22" s="591"/>
      <c r="K22" s="592"/>
    </row>
    <row r="23" spans="1:11">
      <c r="A23" s="281">
        <v>13</v>
      </c>
      <c r="B23" s="282" t="s">
        <v>384</v>
      </c>
      <c r="C23" s="288"/>
      <c r="D23" s="288"/>
      <c r="E23" s="288"/>
      <c r="F23" s="254">
        <v>485072412.73068982</v>
      </c>
      <c r="G23" s="254">
        <v>515451721.58524346</v>
      </c>
      <c r="H23" s="254">
        <v>1000524134.3159332</v>
      </c>
      <c r="I23" s="254">
        <v>460803462.89612466</v>
      </c>
      <c r="J23" s="254">
        <v>215198058.19031227</v>
      </c>
      <c r="K23" s="255">
        <v>676001521.08643699</v>
      </c>
    </row>
    <row r="24" spans="1:11" ht="13.5" thickBot="1">
      <c r="A24" s="283">
        <v>14</v>
      </c>
      <c r="B24" s="460" t="s">
        <v>396</v>
      </c>
      <c r="C24" s="289"/>
      <c r="D24" s="290"/>
      <c r="E24" s="291"/>
      <c r="F24" s="256">
        <v>316093437.33635312</v>
      </c>
      <c r="G24" s="256">
        <v>238903010.32295263</v>
      </c>
      <c r="H24" s="256">
        <v>554996447.65930593</v>
      </c>
      <c r="I24" s="256">
        <v>151140438.99107462</v>
      </c>
      <c r="J24" s="256">
        <v>32447310.330893233</v>
      </c>
      <c r="K24" s="257">
        <v>93401211.039191961</v>
      </c>
    </row>
    <row r="25" spans="1:11" ht="13.5" thickBot="1">
      <c r="A25" s="284">
        <v>15</v>
      </c>
      <c r="B25" s="285" t="s">
        <v>397</v>
      </c>
      <c r="C25" s="292"/>
      <c r="D25" s="292"/>
      <c r="E25" s="292"/>
      <c r="F25" s="258">
        <v>1.534585522617248</v>
      </c>
      <c r="G25" s="258">
        <v>2.1575773402287739</v>
      </c>
      <c r="H25" s="258">
        <v>1.8027577267127339</v>
      </c>
      <c r="I25" s="258">
        <v>3.0488429567373214</v>
      </c>
      <c r="J25" s="258">
        <v>6.6322310230263124</v>
      </c>
      <c r="K25" s="259">
        <v>7.2376098078940414</v>
      </c>
    </row>
    <row r="27" spans="1:11" ht="25.5">
      <c r="B27" s="293" t="s">
        <v>433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J35" sqref="J35"/>
    </sheetView>
  </sheetViews>
  <sheetFormatPr defaultColWidth="9.140625" defaultRowHeight="13.5"/>
  <cols>
    <col min="1" max="1" width="10.5703125" style="4" bestFit="1" customWidth="1"/>
    <col min="2" max="2" width="38.140625" style="4" customWidth="1"/>
    <col min="3" max="3" width="16.42578125" style="4" customWidth="1"/>
    <col min="4" max="4" width="12.140625" style="4" customWidth="1"/>
    <col min="5" max="5" width="16.42578125" style="4" customWidth="1"/>
    <col min="6" max="7" width="12.7109375" style="4" customWidth="1"/>
    <col min="8" max="8" width="12.5703125" style="4" customWidth="1"/>
    <col min="9" max="13" width="12.7109375" style="4" customWidth="1"/>
    <col min="14" max="14" width="18" style="4" customWidth="1"/>
    <col min="15" max="16384" width="9.140625" style="4"/>
  </cols>
  <sheetData>
    <row r="1" spans="1:14">
      <c r="A1" s="4" t="s">
        <v>30</v>
      </c>
      <c r="B1" s="4" t="str">
        <f>'Info '!C2</f>
        <v>JSC "Liberty Bank"</v>
      </c>
    </row>
    <row r="2" spans="1:14" ht="14.25" customHeight="1">
      <c r="A2" s="4" t="s">
        <v>31</v>
      </c>
      <c r="B2" s="250">
        <f>'1. key ratios '!B2</f>
        <v>44104</v>
      </c>
    </row>
    <row r="3" spans="1:14" ht="14.25" customHeight="1"/>
    <row r="4" spans="1:14" ht="14.25" thickBot="1">
      <c r="A4" s="4" t="s">
        <v>270</v>
      </c>
      <c r="B4" s="124" t="s">
        <v>28</v>
      </c>
    </row>
    <row r="5" spans="1:14" s="475" customFormat="1">
      <c r="A5" s="98"/>
      <c r="B5" s="99"/>
      <c r="C5" s="100" t="s">
        <v>0</v>
      </c>
      <c r="D5" s="100" t="s">
        <v>1</v>
      </c>
      <c r="E5" s="100" t="s">
        <v>2</v>
      </c>
      <c r="F5" s="100" t="s">
        <v>3</v>
      </c>
      <c r="G5" s="100" t="s">
        <v>4</v>
      </c>
      <c r="H5" s="100" t="s">
        <v>5</v>
      </c>
      <c r="I5" s="100" t="s">
        <v>8</v>
      </c>
      <c r="J5" s="100" t="s">
        <v>9</v>
      </c>
      <c r="K5" s="100" t="s">
        <v>10</v>
      </c>
      <c r="L5" s="100" t="s">
        <v>11</v>
      </c>
      <c r="M5" s="100" t="s">
        <v>12</v>
      </c>
      <c r="N5" s="101" t="s">
        <v>13</v>
      </c>
    </row>
    <row r="6" spans="1:14" ht="40.5">
      <c r="A6" s="102"/>
      <c r="B6" s="437"/>
      <c r="C6" s="438" t="s">
        <v>269</v>
      </c>
      <c r="D6" s="439" t="s">
        <v>268</v>
      </c>
      <c r="E6" s="440" t="s">
        <v>267</v>
      </c>
      <c r="F6" s="441">
        <v>0</v>
      </c>
      <c r="G6" s="441">
        <v>0.2</v>
      </c>
      <c r="H6" s="441">
        <v>0.35</v>
      </c>
      <c r="I6" s="441">
        <v>0.5</v>
      </c>
      <c r="J6" s="441">
        <v>0.75</v>
      </c>
      <c r="K6" s="441">
        <v>1</v>
      </c>
      <c r="L6" s="441">
        <v>1.5</v>
      </c>
      <c r="M6" s="441">
        <v>2.5</v>
      </c>
      <c r="N6" s="442" t="s">
        <v>282</v>
      </c>
    </row>
    <row r="7" spans="1:14">
      <c r="A7" s="476">
        <v>1</v>
      </c>
      <c r="B7" s="477" t="s">
        <v>266</v>
      </c>
      <c r="C7" s="443">
        <f>SUM(C8:C13)</f>
        <v>256619273.32840002</v>
      </c>
      <c r="D7" s="437"/>
      <c r="E7" s="444">
        <f t="shared" ref="E7" si="0">SUM(E8:E13)</f>
        <v>12517002.406268001</v>
      </c>
      <c r="F7" s="471">
        <f>SUM(F8:F13)</f>
        <v>0</v>
      </c>
      <c r="G7" s="471">
        <f t="shared" ref="G7:M7" si="1">SUM(G8:G13)</f>
        <v>0</v>
      </c>
      <c r="H7" s="471">
        <f t="shared" si="1"/>
        <v>0</v>
      </c>
      <c r="I7" s="471">
        <f t="shared" si="1"/>
        <v>0</v>
      </c>
      <c r="J7" s="471">
        <f t="shared" si="1"/>
        <v>0</v>
      </c>
      <c r="K7" s="471">
        <f t="shared" si="1"/>
        <v>12517002.406268001</v>
      </c>
      <c r="L7" s="471">
        <f t="shared" si="1"/>
        <v>0</v>
      </c>
      <c r="M7" s="471">
        <f t="shared" si="1"/>
        <v>0</v>
      </c>
      <c r="N7" s="446">
        <f>SUM(N8:N13)</f>
        <v>12517002.406268001</v>
      </c>
    </row>
    <row r="8" spans="1:14">
      <c r="A8" s="476">
        <v>1.1000000000000001</v>
      </c>
      <c r="B8" s="462" t="s">
        <v>264</v>
      </c>
      <c r="C8" s="445">
        <v>190064010.33340001</v>
      </c>
      <c r="D8" s="447">
        <v>0.02</v>
      </c>
      <c r="E8" s="444">
        <f>C8*D8</f>
        <v>3801280.2066680002</v>
      </c>
      <c r="F8" s="472">
        <v>0</v>
      </c>
      <c r="G8" s="472">
        <v>0</v>
      </c>
      <c r="H8" s="472">
        <v>0</v>
      </c>
      <c r="I8" s="472">
        <v>0</v>
      </c>
      <c r="J8" s="472">
        <v>0</v>
      </c>
      <c r="K8" s="472">
        <v>3801280.2066680002</v>
      </c>
      <c r="L8" s="472">
        <v>0</v>
      </c>
      <c r="M8" s="472">
        <v>0</v>
      </c>
      <c r="N8" s="446">
        <f t="shared" ref="N8:N13" si="2">SUMPRODUCT($F$6:$M$6,F8:M8)</f>
        <v>3801280.2066680002</v>
      </c>
    </row>
    <row r="9" spans="1:14">
      <c r="A9" s="476">
        <v>1.2</v>
      </c>
      <c r="B9" s="462" t="s">
        <v>263</v>
      </c>
      <c r="C9" s="445">
        <v>0</v>
      </c>
      <c r="D9" s="447">
        <v>0.05</v>
      </c>
      <c r="E9" s="444">
        <f>C9*D9</f>
        <v>0</v>
      </c>
      <c r="F9" s="472">
        <v>0</v>
      </c>
      <c r="G9" s="472">
        <v>0</v>
      </c>
      <c r="H9" s="472">
        <v>0</v>
      </c>
      <c r="I9" s="472">
        <v>0</v>
      </c>
      <c r="J9" s="472">
        <v>0</v>
      </c>
      <c r="K9" s="472">
        <v>0</v>
      </c>
      <c r="L9" s="472">
        <v>0</v>
      </c>
      <c r="M9" s="472">
        <v>0</v>
      </c>
      <c r="N9" s="446">
        <f t="shared" si="2"/>
        <v>0</v>
      </c>
    </row>
    <row r="10" spans="1:14">
      <c r="A10" s="476">
        <v>1.3</v>
      </c>
      <c r="B10" s="462" t="s">
        <v>262</v>
      </c>
      <c r="C10" s="445">
        <v>10033576.994999999</v>
      </c>
      <c r="D10" s="447">
        <v>0.08</v>
      </c>
      <c r="E10" s="444">
        <f>C10*D10</f>
        <v>802686.1595999999</v>
      </c>
      <c r="F10" s="472">
        <v>0</v>
      </c>
      <c r="G10" s="472">
        <v>0</v>
      </c>
      <c r="H10" s="472">
        <v>0</v>
      </c>
      <c r="I10" s="472">
        <v>0</v>
      </c>
      <c r="J10" s="472">
        <v>0</v>
      </c>
      <c r="K10" s="472">
        <v>802686.1595999999</v>
      </c>
      <c r="L10" s="472">
        <v>0</v>
      </c>
      <c r="M10" s="472">
        <v>0</v>
      </c>
      <c r="N10" s="446">
        <f t="shared" si="2"/>
        <v>802686.1595999999</v>
      </c>
    </row>
    <row r="11" spans="1:14">
      <c r="A11" s="476">
        <v>1.4</v>
      </c>
      <c r="B11" s="462" t="s">
        <v>261</v>
      </c>
      <c r="C11" s="445">
        <v>0</v>
      </c>
      <c r="D11" s="447">
        <v>0.11</v>
      </c>
      <c r="E11" s="444">
        <f>C11*D11</f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0</v>
      </c>
      <c r="K11" s="472">
        <v>0</v>
      </c>
      <c r="L11" s="472">
        <v>0</v>
      </c>
      <c r="M11" s="472">
        <v>0</v>
      </c>
      <c r="N11" s="446">
        <f t="shared" si="2"/>
        <v>0</v>
      </c>
    </row>
    <row r="12" spans="1:14">
      <c r="A12" s="476">
        <v>1.5</v>
      </c>
      <c r="B12" s="462" t="s">
        <v>260</v>
      </c>
      <c r="C12" s="445">
        <v>56521686</v>
      </c>
      <c r="D12" s="447">
        <v>0.14000000000000001</v>
      </c>
      <c r="E12" s="444">
        <f>C12*D12</f>
        <v>7913036.040000001</v>
      </c>
      <c r="F12" s="472"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v>7913036.040000001</v>
      </c>
      <c r="L12" s="472">
        <v>0</v>
      </c>
      <c r="M12" s="472">
        <v>0</v>
      </c>
      <c r="N12" s="446">
        <f t="shared" si="2"/>
        <v>7913036.040000001</v>
      </c>
    </row>
    <row r="13" spans="1:14">
      <c r="A13" s="476">
        <v>1.6</v>
      </c>
      <c r="B13" s="478" t="s">
        <v>259</v>
      </c>
      <c r="C13" s="445">
        <v>0</v>
      </c>
      <c r="D13" s="448"/>
      <c r="E13" s="449"/>
      <c r="F13" s="472">
        <v>0</v>
      </c>
      <c r="G13" s="472">
        <v>0</v>
      </c>
      <c r="H13" s="472">
        <v>0</v>
      </c>
      <c r="I13" s="472">
        <v>0</v>
      </c>
      <c r="J13" s="472">
        <v>0</v>
      </c>
      <c r="K13" s="472">
        <v>0</v>
      </c>
      <c r="L13" s="472">
        <v>0</v>
      </c>
      <c r="M13" s="472">
        <v>0</v>
      </c>
      <c r="N13" s="446">
        <f t="shared" si="2"/>
        <v>0</v>
      </c>
    </row>
    <row r="14" spans="1:14">
      <c r="A14" s="476">
        <v>2</v>
      </c>
      <c r="B14" s="479" t="s">
        <v>265</v>
      </c>
      <c r="C14" s="443">
        <f>SUM(C15:C20)</f>
        <v>0</v>
      </c>
      <c r="D14" s="437"/>
      <c r="E14" s="444">
        <f t="shared" ref="E14" si="3">SUM(E15:E20)</f>
        <v>0</v>
      </c>
      <c r="F14" s="472">
        <f>SUM(F15:F20)</f>
        <v>0</v>
      </c>
      <c r="G14" s="472">
        <f t="shared" ref="G14:M14" si="4">SUM(G15:G20)</f>
        <v>0</v>
      </c>
      <c r="H14" s="472">
        <f t="shared" si="4"/>
        <v>0</v>
      </c>
      <c r="I14" s="472">
        <f t="shared" si="4"/>
        <v>0</v>
      </c>
      <c r="J14" s="472">
        <f t="shared" si="4"/>
        <v>0</v>
      </c>
      <c r="K14" s="472">
        <f t="shared" si="4"/>
        <v>0</v>
      </c>
      <c r="L14" s="472">
        <f t="shared" si="4"/>
        <v>0</v>
      </c>
      <c r="M14" s="472">
        <f t="shared" si="4"/>
        <v>0</v>
      </c>
      <c r="N14" s="446">
        <f>SUM(N15:N20)</f>
        <v>0</v>
      </c>
    </row>
    <row r="15" spans="1:14">
      <c r="A15" s="476">
        <v>2.1</v>
      </c>
      <c r="B15" s="478" t="s">
        <v>264</v>
      </c>
      <c r="C15" s="472">
        <v>0</v>
      </c>
      <c r="D15" s="447">
        <v>5.0000000000000001E-3</v>
      </c>
      <c r="E15" s="444">
        <f>C15*D15</f>
        <v>0</v>
      </c>
      <c r="F15" s="472">
        <v>0</v>
      </c>
      <c r="G15" s="472">
        <v>0</v>
      </c>
      <c r="H15" s="472">
        <v>0</v>
      </c>
      <c r="I15" s="472">
        <v>0</v>
      </c>
      <c r="J15" s="472">
        <v>0</v>
      </c>
      <c r="K15" s="472">
        <v>0</v>
      </c>
      <c r="L15" s="472">
        <v>0</v>
      </c>
      <c r="M15" s="472">
        <v>0</v>
      </c>
      <c r="N15" s="446">
        <f t="shared" ref="N15:N20" si="5">SUMPRODUCT($F$6:$M$6,F15:M15)</f>
        <v>0</v>
      </c>
    </row>
    <row r="16" spans="1:14">
      <c r="A16" s="476">
        <v>2.2000000000000002</v>
      </c>
      <c r="B16" s="478" t="s">
        <v>263</v>
      </c>
      <c r="C16" s="472">
        <v>0</v>
      </c>
      <c r="D16" s="447">
        <v>0.01</v>
      </c>
      <c r="E16" s="444">
        <f>C16*D16</f>
        <v>0</v>
      </c>
      <c r="F16" s="472">
        <v>0</v>
      </c>
      <c r="G16" s="472">
        <v>0</v>
      </c>
      <c r="H16" s="472">
        <v>0</v>
      </c>
      <c r="I16" s="472">
        <v>0</v>
      </c>
      <c r="J16" s="472">
        <v>0</v>
      </c>
      <c r="K16" s="472">
        <v>0</v>
      </c>
      <c r="L16" s="472">
        <v>0</v>
      </c>
      <c r="M16" s="472">
        <v>0</v>
      </c>
      <c r="N16" s="446">
        <f t="shared" si="5"/>
        <v>0</v>
      </c>
    </row>
    <row r="17" spans="1:14">
      <c r="A17" s="476">
        <v>2.2999999999999998</v>
      </c>
      <c r="B17" s="478" t="s">
        <v>262</v>
      </c>
      <c r="C17" s="472">
        <v>0</v>
      </c>
      <c r="D17" s="447">
        <v>0.02</v>
      </c>
      <c r="E17" s="444">
        <f>C17*D17</f>
        <v>0</v>
      </c>
      <c r="F17" s="472">
        <v>0</v>
      </c>
      <c r="G17" s="472">
        <v>0</v>
      </c>
      <c r="H17" s="472">
        <v>0</v>
      </c>
      <c r="I17" s="472">
        <v>0</v>
      </c>
      <c r="J17" s="472">
        <v>0</v>
      </c>
      <c r="K17" s="472">
        <v>0</v>
      </c>
      <c r="L17" s="472">
        <v>0</v>
      </c>
      <c r="M17" s="472">
        <v>0</v>
      </c>
      <c r="N17" s="446">
        <f t="shared" si="5"/>
        <v>0</v>
      </c>
    </row>
    <row r="18" spans="1:14">
      <c r="A18" s="476">
        <v>2.4</v>
      </c>
      <c r="B18" s="478" t="s">
        <v>261</v>
      </c>
      <c r="C18" s="472">
        <v>0</v>
      </c>
      <c r="D18" s="447">
        <v>0.03</v>
      </c>
      <c r="E18" s="444">
        <f>C18*D18</f>
        <v>0</v>
      </c>
      <c r="F18" s="472">
        <v>0</v>
      </c>
      <c r="G18" s="472">
        <v>0</v>
      </c>
      <c r="H18" s="472">
        <v>0</v>
      </c>
      <c r="I18" s="472">
        <v>0</v>
      </c>
      <c r="J18" s="472">
        <v>0</v>
      </c>
      <c r="K18" s="472">
        <v>0</v>
      </c>
      <c r="L18" s="472">
        <v>0</v>
      </c>
      <c r="M18" s="472">
        <v>0</v>
      </c>
      <c r="N18" s="446">
        <f t="shared" si="5"/>
        <v>0</v>
      </c>
    </row>
    <row r="19" spans="1:14">
      <c r="A19" s="476">
        <v>2.5</v>
      </c>
      <c r="B19" s="478" t="s">
        <v>260</v>
      </c>
      <c r="C19" s="472">
        <v>0</v>
      </c>
      <c r="D19" s="447">
        <v>0.04</v>
      </c>
      <c r="E19" s="444">
        <f>C19*D19</f>
        <v>0</v>
      </c>
      <c r="F19" s="472">
        <v>0</v>
      </c>
      <c r="G19" s="472">
        <v>0</v>
      </c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46">
        <f t="shared" si="5"/>
        <v>0</v>
      </c>
    </row>
    <row r="20" spans="1:14">
      <c r="A20" s="476">
        <v>2.6</v>
      </c>
      <c r="B20" s="478" t="s">
        <v>259</v>
      </c>
      <c r="C20" s="472"/>
      <c r="D20" s="448"/>
      <c r="E20" s="450"/>
      <c r="F20" s="472">
        <v>0</v>
      </c>
      <c r="G20" s="472">
        <v>0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46">
        <f t="shared" si="5"/>
        <v>0</v>
      </c>
    </row>
    <row r="21" spans="1:14" ht="14.25" thickBot="1">
      <c r="A21" s="78"/>
      <c r="B21" s="480" t="s">
        <v>109</v>
      </c>
      <c r="C21" s="97">
        <f>C14+C7</f>
        <v>256619273.32840002</v>
      </c>
      <c r="D21" s="104"/>
      <c r="E21" s="105">
        <f>E14+E7</f>
        <v>12517002.406268001</v>
      </c>
      <c r="F21" s="409">
        <f>F7+F14</f>
        <v>0</v>
      </c>
      <c r="G21" s="409">
        <f t="shared" ref="G21:L21" si="6">G7+G14</f>
        <v>0</v>
      </c>
      <c r="H21" s="409">
        <f t="shared" si="6"/>
        <v>0</v>
      </c>
      <c r="I21" s="409">
        <f t="shared" si="6"/>
        <v>0</v>
      </c>
      <c r="J21" s="409">
        <f t="shared" si="6"/>
        <v>0</v>
      </c>
      <c r="K21" s="409">
        <f t="shared" si="6"/>
        <v>12517002.406268001</v>
      </c>
      <c r="L21" s="409">
        <f t="shared" si="6"/>
        <v>0</v>
      </c>
      <c r="M21" s="409">
        <f>M7+M14</f>
        <v>0</v>
      </c>
      <c r="N21" s="410">
        <f>N14+N7</f>
        <v>12517002.406268001</v>
      </c>
    </row>
    <row r="22" spans="1:14">
      <c r="E22" s="106"/>
      <c r="F22" s="106"/>
      <c r="G22" s="106"/>
      <c r="H22" s="106"/>
      <c r="I22" s="106"/>
      <c r="J22" s="106"/>
      <c r="K22" s="106"/>
      <c r="L22" s="106"/>
      <c r="M22" s="10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I32" sqref="I32"/>
    </sheetView>
  </sheetViews>
  <sheetFormatPr defaultRowHeight="15"/>
  <cols>
    <col min="1" max="1" width="11.42578125" customWidth="1"/>
    <col min="2" max="2" width="80.5703125" style="191" customWidth="1"/>
    <col min="3" max="3" width="18.140625" customWidth="1"/>
  </cols>
  <sheetData>
    <row r="1" spans="1:3">
      <c r="A1" s="2" t="s">
        <v>30</v>
      </c>
      <c r="B1" t="str">
        <f>'Info '!C2</f>
        <v>JSC "Liberty Bank"</v>
      </c>
    </row>
    <row r="2" spans="1:3">
      <c r="A2" s="2" t="s">
        <v>31</v>
      </c>
      <c r="B2" s="253">
        <f>'1. key ratios '!B2</f>
        <v>44104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192" t="s">
        <v>439</v>
      </c>
      <c r="B5" s="193"/>
      <c r="C5" s="194"/>
    </row>
    <row r="6" spans="1:3">
      <c r="A6" s="195">
        <v>1</v>
      </c>
      <c r="B6" s="196" t="s">
        <v>440</v>
      </c>
      <c r="C6" s="197">
        <v>2789414316.2835355</v>
      </c>
    </row>
    <row r="7" spans="1:3">
      <c r="A7" s="195">
        <v>2</v>
      </c>
      <c r="B7" s="196" t="s">
        <v>441</v>
      </c>
      <c r="C7" s="197">
        <v>-83260381.163731396</v>
      </c>
    </row>
    <row r="8" spans="1:3" ht="24">
      <c r="A8" s="198">
        <v>3</v>
      </c>
      <c r="B8" s="199" t="s">
        <v>442</v>
      </c>
      <c r="C8" s="210">
        <f>C6+C7</f>
        <v>2706153935.1198039</v>
      </c>
    </row>
    <row r="9" spans="1:3">
      <c r="A9" s="192" t="s">
        <v>443</v>
      </c>
      <c r="B9" s="193"/>
      <c r="C9" s="200"/>
    </row>
    <row r="10" spans="1:3" ht="25.5">
      <c r="A10" s="201">
        <v>4</v>
      </c>
      <c r="B10" s="202" t="s">
        <v>444</v>
      </c>
      <c r="C10" s="197">
        <v>0</v>
      </c>
    </row>
    <row r="11" spans="1:3">
      <c r="A11" s="201">
        <v>5</v>
      </c>
      <c r="B11" s="203" t="s">
        <v>445</v>
      </c>
      <c r="C11" s="197"/>
    </row>
    <row r="12" spans="1:3">
      <c r="A12" s="201" t="s">
        <v>446</v>
      </c>
      <c r="B12" s="203" t="s">
        <v>447</v>
      </c>
      <c r="C12" s="197">
        <f>'15. CCR '!E21</f>
        <v>12517002.406268001</v>
      </c>
    </row>
    <row r="13" spans="1:3" ht="25.5">
      <c r="A13" s="204">
        <v>6</v>
      </c>
      <c r="B13" s="202" t="s">
        <v>448</v>
      </c>
      <c r="C13" s="197">
        <v>0</v>
      </c>
    </row>
    <row r="14" spans="1:3">
      <c r="A14" s="204">
        <v>7</v>
      </c>
      <c r="B14" s="205" t="s">
        <v>449</v>
      </c>
      <c r="C14" s="197">
        <v>0</v>
      </c>
    </row>
    <row r="15" spans="1:3">
      <c r="A15" s="206">
        <v>8</v>
      </c>
      <c r="B15" s="207" t="s">
        <v>450</v>
      </c>
      <c r="C15" s="197">
        <v>0</v>
      </c>
    </row>
    <row r="16" spans="1:3">
      <c r="A16" s="204">
        <v>9</v>
      </c>
      <c r="B16" s="205" t="s">
        <v>451</v>
      </c>
      <c r="C16" s="197">
        <v>0</v>
      </c>
    </row>
    <row r="17" spans="1:3">
      <c r="A17" s="204">
        <v>10</v>
      </c>
      <c r="B17" s="205" t="s">
        <v>452</v>
      </c>
      <c r="C17" s="197">
        <v>0</v>
      </c>
    </row>
    <row r="18" spans="1:3">
      <c r="A18" s="208">
        <v>11</v>
      </c>
      <c r="B18" s="209" t="s">
        <v>453</v>
      </c>
      <c r="C18" s="210">
        <f>SUM(C10:C17)</f>
        <v>12517002.406268001</v>
      </c>
    </row>
    <row r="19" spans="1:3">
      <c r="A19" s="211" t="s">
        <v>454</v>
      </c>
      <c r="B19" s="212"/>
      <c r="C19" s="213"/>
    </row>
    <row r="20" spans="1:3">
      <c r="A20" s="214">
        <v>12</v>
      </c>
      <c r="B20" s="202" t="s">
        <v>455</v>
      </c>
      <c r="C20" s="197">
        <v>0</v>
      </c>
    </row>
    <row r="21" spans="1:3">
      <c r="A21" s="214">
        <v>13</v>
      </c>
      <c r="B21" s="202" t="s">
        <v>456</v>
      </c>
      <c r="C21" s="197">
        <v>0</v>
      </c>
    </row>
    <row r="22" spans="1:3">
      <c r="A22" s="214">
        <v>14</v>
      </c>
      <c r="B22" s="202" t="s">
        <v>457</v>
      </c>
      <c r="C22" s="197">
        <v>0</v>
      </c>
    </row>
    <row r="23" spans="1:3" ht="25.5">
      <c r="A23" s="214" t="s">
        <v>458</v>
      </c>
      <c r="B23" s="202" t="s">
        <v>459</v>
      </c>
      <c r="C23" s="197">
        <v>0</v>
      </c>
    </row>
    <row r="24" spans="1:3">
      <c r="A24" s="214">
        <v>15</v>
      </c>
      <c r="B24" s="202" t="s">
        <v>460</v>
      </c>
      <c r="C24" s="197">
        <v>0</v>
      </c>
    </row>
    <row r="25" spans="1:3">
      <c r="A25" s="214" t="s">
        <v>461</v>
      </c>
      <c r="B25" s="202" t="s">
        <v>462</v>
      </c>
      <c r="C25" s="197">
        <v>0</v>
      </c>
    </row>
    <row r="26" spans="1:3">
      <c r="A26" s="215">
        <v>16</v>
      </c>
      <c r="B26" s="216" t="s">
        <v>463</v>
      </c>
      <c r="C26" s="210">
        <f>SUM(C20:C25)</f>
        <v>0</v>
      </c>
    </row>
    <row r="27" spans="1:3">
      <c r="A27" s="192" t="s">
        <v>464</v>
      </c>
      <c r="B27" s="193"/>
      <c r="C27" s="200"/>
    </row>
    <row r="28" spans="1:3">
      <c r="A28" s="217">
        <v>17</v>
      </c>
      <c r="B28" s="203" t="s">
        <v>465</v>
      </c>
      <c r="C28" s="197">
        <v>164211440.9939661</v>
      </c>
    </row>
    <row r="29" spans="1:3">
      <c r="A29" s="217">
        <v>18</v>
      </c>
      <c r="B29" s="203" t="s">
        <v>466</v>
      </c>
      <c r="C29" s="197">
        <v>-127602856.25711447</v>
      </c>
    </row>
    <row r="30" spans="1:3">
      <c r="A30" s="215">
        <v>19</v>
      </c>
      <c r="B30" s="216" t="s">
        <v>467</v>
      </c>
      <c r="C30" s="210">
        <f>C28+C29</f>
        <v>36608584.736851633</v>
      </c>
    </row>
    <row r="31" spans="1:3">
      <c r="A31" s="192" t="s">
        <v>468</v>
      </c>
      <c r="B31" s="193"/>
      <c r="C31" s="200"/>
    </row>
    <row r="32" spans="1:3" ht="25.5">
      <c r="A32" s="217" t="s">
        <v>469</v>
      </c>
      <c r="B32" s="202" t="s">
        <v>470</v>
      </c>
      <c r="C32" s="218"/>
    </row>
    <row r="33" spans="1:3">
      <c r="A33" s="217" t="s">
        <v>471</v>
      </c>
      <c r="B33" s="203" t="s">
        <v>472</v>
      </c>
      <c r="C33" s="218"/>
    </row>
    <row r="34" spans="1:3">
      <c r="A34" s="192" t="s">
        <v>473</v>
      </c>
      <c r="B34" s="193"/>
      <c r="C34" s="200"/>
    </row>
    <row r="35" spans="1:3">
      <c r="A35" s="219">
        <v>20</v>
      </c>
      <c r="B35" s="220" t="s">
        <v>474</v>
      </c>
      <c r="C35" s="210">
        <f>'1. key ratios '!C9</f>
        <v>199334863.8362686</v>
      </c>
    </row>
    <row r="36" spans="1:3">
      <c r="A36" s="215">
        <v>21</v>
      </c>
      <c r="B36" s="216" t="s">
        <v>475</v>
      </c>
      <c r="C36" s="210">
        <f>C8+C18+C26+C30</f>
        <v>2755279522.2629237</v>
      </c>
    </row>
    <row r="37" spans="1:3">
      <c r="A37" s="192" t="s">
        <v>476</v>
      </c>
      <c r="B37" s="193"/>
      <c r="C37" s="200"/>
    </row>
    <row r="38" spans="1:3">
      <c r="A38" s="215">
        <v>22</v>
      </c>
      <c r="B38" s="216" t="s">
        <v>476</v>
      </c>
      <c r="C38" s="508">
        <f>IFERROR(C35/C36,0)</f>
        <v>7.2346512295984391E-2</v>
      </c>
    </row>
    <row r="39" spans="1:3">
      <c r="A39" s="192" t="s">
        <v>477</v>
      </c>
      <c r="B39" s="193"/>
      <c r="C39" s="200"/>
    </row>
    <row r="40" spans="1:3">
      <c r="A40" s="221" t="s">
        <v>478</v>
      </c>
      <c r="B40" s="202" t="s">
        <v>479</v>
      </c>
      <c r="C40" s="218"/>
    </row>
    <row r="41" spans="1:3" ht="25.5">
      <c r="A41" s="222" t="s">
        <v>480</v>
      </c>
      <c r="B41" s="196" t="s">
        <v>481</v>
      </c>
      <c r="C41" s="218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I38" sqref="I38"/>
      <selection pane="topRight" activeCell="I38" sqref="I38"/>
      <selection pane="bottomLeft" activeCell="I38" sqref="I38"/>
      <selection pane="bottomRight" activeCell="Q24" sqref="Q24"/>
    </sheetView>
  </sheetViews>
  <sheetFormatPr defaultColWidth="9.140625" defaultRowHeight="15"/>
  <cols>
    <col min="1" max="1" width="9.5703125" style="338" bestFit="1" customWidth="1"/>
    <col min="2" max="2" width="63.140625" style="338" customWidth="1"/>
    <col min="3" max="3" width="13.85546875" style="338" customWidth="1"/>
    <col min="4" max="4" width="12.7109375" style="338" customWidth="1"/>
    <col min="5" max="7" width="12.7109375" style="260" customWidth="1"/>
    <col min="8" max="13" width="6.7109375" style="308" customWidth="1"/>
    <col min="14" max="16384" width="9.140625" style="308"/>
  </cols>
  <sheetData>
    <row r="1" spans="1:8">
      <c r="A1" s="307" t="s">
        <v>30</v>
      </c>
      <c r="B1" s="383" t="str">
        <f>'Info '!C2</f>
        <v>JSC "Liberty Bank"</v>
      </c>
    </row>
    <row r="2" spans="1:8">
      <c r="A2" s="307" t="s">
        <v>31</v>
      </c>
      <c r="B2" s="510">
        <v>44104</v>
      </c>
      <c r="C2" s="339"/>
      <c r="D2" s="339"/>
      <c r="E2" s="340"/>
      <c r="F2" s="340"/>
      <c r="G2" s="340"/>
      <c r="H2" s="384"/>
    </row>
    <row r="3" spans="1:8">
      <c r="A3" s="307"/>
      <c r="B3" s="339"/>
      <c r="C3" s="339"/>
      <c r="D3" s="339"/>
      <c r="E3" s="340"/>
      <c r="F3" s="340"/>
      <c r="G3" s="340"/>
      <c r="H3" s="384"/>
    </row>
    <row r="4" spans="1:8" ht="15.75" thickBot="1">
      <c r="A4" s="385" t="s">
        <v>144</v>
      </c>
      <c r="B4" s="386" t="s">
        <v>143</v>
      </c>
      <c r="C4" s="386"/>
      <c r="D4" s="518"/>
      <c r="E4" s="386"/>
      <c r="F4" s="386"/>
      <c r="G4" s="386"/>
      <c r="H4" s="384"/>
    </row>
    <row r="5" spans="1:8">
      <c r="A5" s="387" t="s">
        <v>6</v>
      </c>
      <c r="B5" s="388"/>
      <c r="C5" s="511" t="s">
        <v>507</v>
      </c>
      <c r="D5" s="511" t="s">
        <v>506</v>
      </c>
      <c r="E5" s="511" t="s">
        <v>505</v>
      </c>
      <c r="F5" s="511" t="s">
        <v>504</v>
      </c>
      <c r="G5" s="519" t="s">
        <v>501</v>
      </c>
    </row>
    <row r="6" spans="1:8">
      <c r="B6" s="389" t="s">
        <v>142</v>
      </c>
      <c r="C6" s="240"/>
      <c r="D6" s="240"/>
      <c r="E6" s="240"/>
      <c r="F6" s="240"/>
      <c r="G6" s="520"/>
    </row>
    <row r="7" spans="1:8">
      <c r="A7" s="390"/>
      <c r="B7" s="391" t="s">
        <v>136</v>
      </c>
      <c r="C7" s="240"/>
      <c r="D7" s="240"/>
      <c r="E7" s="240"/>
      <c r="F7" s="240"/>
      <c r="G7" s="520"/>
    </row>
    <row r="8" spans="1:8">
      <c r="A8" s="392">
        <v>1</v>
      </c>
      <c r="B8" s="393" t="s">
        <v>141</v>
      </c>
      <c r="C8" s="239">
        <v>194769479.8362686</v>
      </c>
      <c r="D8" s="239">
        <v>192765835.1562686</v>
      </c>
      <c r="E8" s="239">
        <v>192591206.19626862</v>
      </c>
      <c r="F8" s="239">
        <v>215359098.5262686</v>
      </c>
      <c r="G8" s="521">
        <v>211400188.22626859</v>
      </c>
    </row>
    <row r="9" spans="1:8">
      <c r="A9" s="392">
        <v>2</v>
      </c>
      <c r="B9" s="393" t="s">
        <v>140</v>
      </c>
      <c r="C9" s="239">
        <v>199334863.8362686</v>
      </c>
      <c r="D9" s="239">
        <v>197331219.1562686</v>
      </c>
      <c r="E9" s="239">
        <v>197156590.19626862</v>
      </c>
      <c r="F9" s="239">
        <v>219924482.5262686</v>
      </c>
      <c r="G9" s="521">
        <v>215965572.22626859</v>
      </c>
    </row>
    <row r="10" spans="1:8">
      <c r="A10" s="392">
        <v>3</v>
      </c>
      <c r="B10" s="393" t="s">
        <v>139</v>
      </c>
      <c r="C10" s="239">
        <v>305061513.21730661</v>
      </c>
      <c r="D10" s="239">
        <v>299722774.86539704</v>
      </c>
      <c r="E10" s="239">
        <v>314734721.28397721</v>
      </c>
      <c r="F10" s="239">
        <v>330141000.41552472</v>
      </c>
      <c r="G10" s="521">
        <v>329415147.89087272</v>
      </c>
    </row>
    <row r="11" spans="1:8">
      <c r="A11" s="390"/>
      <c r="B11" s="389" t="s">
        <v>138</v>
      </c>
      <c r="C11" s="240"/>
      <c r="D11" s="240"/>
      <c r="E11" s="240"/>
      <c r="F11" s="240"/>
      <c r="G11" s="520"/>
    </row>
    <row r="12" spans="1:8" ht="15" customHeight="1">
      <c r="A12" s="392">
        <v>4</v>
      </c>
      <c r="B12" s="393" t="s">
        <v>271</v>
      </c>
      <c r="C12" s="239">
        <v>2067258476.1430407</v>
      </c>
      <c r="D12" s="239">
        <v>1861303735.2068172</v>
      </c>
      <c r="E12" s="239">
        <v>1849842437.2258925</v>
      </c>
      <c r="F12" s="239">
        <v>1802789011.9565377</v>
      </c>
      <c r="G12" s="521">
        <v>1740960644.6242416</v>
      </c>
    </row>
    <row r="13" spans="1:8">
      <c r="A13" s="390"/>
      <c r="B13" s="389" t="s">
        <v>137</v>
      </c>
      <c r="C13" s="240"/>
      <c r="D13" s="240"/>
      <c r="E13" s="240"/>
      <c r="F13" s="240"/>
      <c r="G13" s="520"/>
    </row>
    <row r="14" spans="1:8" s="316" customFormat="1">
      <c r="A14" s="392"/>
      <c r="B14" s="391" t="s">
        <v>136</v>
      </c>
      <c r="C14" s="240"/>
      <c r="D14" s="240"/>
      <c r="E14" s="240"/>
      <c r="F14" s="240"/>
      <c r="G14" s="520"/>
    </row>
    <row r="15" spans="1:8">
      <c r="A15" s="387">
        <v>5</v>
      </c>
      <c r="B15" s="393" t="str">
        <f>"Common equity Tier 1 ratio &gt;="&amp;ROUND('9.1. Capital Requirements'!C19,4)*100&amp;"%"</f>
        <v>Common equity Tier 1 ratio &gt;=6.12%</v>
      </c>
      <c r="C15" s="241">
        <v>9.4216316964706379E-2</v>
      </c>
      <c r="D15" s="241">
        <v>0.10356495369889192</v>
      </c>
      <c r="E15" s="241">
        <v>0.10411222184149213</v>
      </c>
      <c r="F15" s="242">
        <v>0.11945884798384857</v>
      </c>
      <c r="G15" s="522">
        <v>0.12142732167957532</v>
      </c>
    </row>
    <row r="16" spans="1:8" ht="15" customHeight="1">
      <c r="A16" s="387">
        <v>6</v>
      </c>
      <c r="B16" s="393" t="str">
        <f>"Tier 1 ratio &gt;="&amp;ROUND('9.1. Capital Requirements'!C20,4)*100&amp;"%"</f>
        <v>Tier 1 ratio &gt;=7.86%</v>
      </c>
      <c r="C16" s="241">
        <v>9.6424741335768963E-2</v>
      </c>
      <c r="D16" s="241">
        <v>0.10601774198574974</v>
      </c>
      <c r="E16" s="241">
        <v>0.1065802071726355</v>
      </c>
      <c r="F16" s="242">
        <v>0.1219912485974097</v>
      </c>
      <c r="G16" s="522">
        <v>0.1240496578099738</v>
      </c>
    </row>
    <row r="17" spans="1:7">
      <c r="A17" s="387">
        <v>7</v>
      </c>
      <c r="B17" s="393" t="str">
        <f>"Total Regulatory Capital ratio &gt;="&amp;ROUND('9.1. Capital Requirements'!C21,4)*100&amp;"%"</f>
        <v>Total Regulatory Capital ratio &gt;=12.8%</v>
      </c>
      <c r="C17" s="241">
        <v>0.14756815209023644</v>
      </c>
      <c r="D17" s="241">
        <v>0.16102840670015289</v>
      </c>
      <c r="E17" s="241">
        <v>0.17014136715123027</v>
      </c>
      <c r="F17" s="242">
        <v>0.18312791914414214</v>
      </c>
      <c r="G17" s="522">
        <v>0.18921458615853531</v>
      </c>
    </row>
    <row r="18" spans="1:7">
      <c r="A18" s="390"/>
      <c r="B18" s="394" t="s">
        <v>135</v>
      </c>
      <c r="C18" s="240"/>
      <c r="D18" s="240"/>
      <c r="E18" s="240"/>
      <c r="F18" s="240"/>
      <c r="G18" s="520"/>
    </row>
    <row r="19" spans="1:7" ht="15" customHeight="1">
      <c r="A19" s="395">
        <v>8</v>
      </c>
      <c r="B19" s="393" t="s">
        <v>134</v>
      </c>
      <c r="C19" s="241">
        <v>0.11566825049322936</v>
      </c>
      <c r="D19" s="241">
        <v>0.1168789185899419</v>
      </c>
      <c r="E19" s="241">
        <v>0.11973090260825885</v>
      </c>
      <c r="F19" s="241">
        <v>0.13434319029760411</v>
      </c>
      <c r="G19" s="523">
        <v>0.13636587394682673</v>
      </c>
    </row>
    <row r="20" spans="1:7">
      <c r="A20" s="395">
        <v>9</v>
      </c>
      <c r="B20" s="393" t="s">
        <v>133</v>
      </c>
      <c r="C20" s="241">
        <v>5.3203099145941117E-2</v>
      </c>
      <c r="D20" s="241">
        <v>5.2248103575808634E-2</v>
      </c>
      <c r="E20" s="241">
        <v>5.1575467213220559E-2</v>
      </c>
      <c r="F20" s="241">
        <v>5.2456806629930131E-2</v>
      </c>
      <c r="G20" s="523">
        <v>5.2697398042156549E-2</v>
      </c>
    </row>
    <row r="21" spans="1:7">
      <c r="A21" s="395">
        <v>10</v>
      </c>
      <c r="B21" s="393" t="s">
        <v>132</v>
      </c>
      <c r="C21" s="241">
        <v>1.0428223384940941E-2</v>
      </c>
      <c r="D21" s="241">
        <v>1.2151991743154207E-2</v>
      </c>
      <c r="E21" s="241">
        <v>1.3275130272171969E-2</v>
      </c>
      <c r="F21" s="241">
        <v>2.8252239204994083E-2</v>
      </c>
      <c r="G21" s="523">
        <v>3.1314290500706256E-2</v>
      </c>
    </row>
    <row r="22" spans="1:7">
      <c r="A22" s="395">
        <v>11</v>
      </c>
      <c r="B22" s="393" t="s">
        <v>131</v>
      </c>
      <c r="C22" s="241">
        <v>6.2465151347288243E-2</v>
      </c>
      <c r="D22" s="241">
        <v>6.4630815014133272E-2</v>
      </c>
      <c r="E22" s="241">
        <v>6.8155435395038294E-2</v>
      </c>
      <c r="F22" s="241">
        <v>8.1886383667673993E-2</v>
      </c>
      <c r="G22" s="523">
        <v>8.3668475904670178E-2</v>
      </c>
    </row>
    <row r="23" spans="1:7">
      <c r="A23" s="395">
        <v>12</v>
      </c>
      <c r="B23" s="393" t="s">
        <v>277</v>
      </c>
      <c r="C23" s="241">
        <v>-9.6158185630144406E-3</v>
      </c>
      <c r="D23" s="241">
        <v>-1.7754953903257664E-2</v>
      </c>
      <c r="E23" s="241">
        <v>-3.3739379907703253E-2</v>
      </c>
      <c r="F23" s="241">
        <v>1.3530707045830032E-2</v>
      </c>
      <c r="G23" s="523">
        <v>1.1079558908396903E-2</v>
      </c>
    </row>
    <row r="24" spans="1:7">
      <c r="A24" s="395">
        <v>13</v>
      </c>
      <c r="B24" s="393" t="s">
        <v>278</v>
      </c>
      <c r="C24" s="241">
        <v>-7.9545450705500315E-2</v>
      </c>
      <c r="D24" s="241">
        <v>-0.13887241601057218</v>
      </c>
      <c r="E24" s="241">
        <v>-0.24752883546785678</v>
      </c>
      <c r="F24" s="241">
        <v>9.3431685850055304E-2</v>
      </c>
      <c r="G24" s="523">
        <v>7.6023227073296576E-2</v>
      </c>
    </row>
    <row r="25" spans="1:7">
      <c r="A25" s="390"/>
      <c r="B25" s="394" t="s">
        <v>357</v>
      </c>
      <c r="C25" s="240"/>
      <c r="D25" s="240"/>
      <c r="E25" s="240"/>
      <c r="F25" s="240"/>
      <c r="G25" s="520"/>
    </row>
    <row r="26" spans="1:7">
      <c r="A26" s="395">
        <v>14</v>
      </c>
      <c r="B26" s="393" t="s">
        <v>130</v>
      </c>
      <c r="C26" s="241">
        <v>6.40623380038466E-2</v>
      </c>
      <c r="D26" s="241">
        <v>5.2811798094640372E-2</v>
      </c>
      <c r="E26" s="241">
        <v>5.1473867342370881E-2</v>
      </c>
      <c r="F26" s="242">
        <v>5.0397260890153749E-2</v>
      </c>
      <c r="G26" s="522">
        <v>5.6192407091236359E-2</v>
      </c>
    </row>
    <row r="27" spans="1:7" ht="15" customHeight="1">
      <c r="A27" s="395">
        <v>15</v>
      </c>
      <c r="B27" s="393" t="s">
        <v>129</v>
      </c>
      <c r="C27" s="241">
        <v>8.1889489159289369E-2</v>
      </c>
      <c r="D27" s="241">
        <v>8.6481332479196246E-2</v>
      </c>
      <c r="E27" s="241">
        <v>8.4907537548772588E-2</v>
      </c>
      <c r="F27" s="242">
        <v>6.6294540295860585E-2</v>
      </c>
      <c r="G27" s="522">
        <v>7.3040985088397681E-2</v>
      </c>
    </row>
    <row r="28" spans="1:7">
      <c r="A28" s="395">
        <v>16</v>
      </c>
      <c r="B28" s="393" t="s">
        <v>128</v>
      </c>
      <c r="C28" s="241">
        <v>0.23367396594510798</v>
      </c>
      <c r="D28" s="241">
        <v>0.23325615884506706</v>
      </c>
      <c r="E28" s="241">
        <v>0.2555311805922772</v>
      </c>
      <c r="F28" s="242">
        <v>0.24591212969298773</v>
      </c>
      <c r="G28" s="522">
        <v>0.25866114598847856</v>
      </c>
    </row>
    <row r="29" spans="1:7" ht="15" customHeight="1">
      <c r="A29" s="395">
        <v>17</v>
      </c>
      <c r="B29" s="393" t="s">
        <v>127</v>
      </c>
      <c r="C29" s="241">
        <v>0.34659801012596159</v>
      </c>
      <c r="D29" s="241">
        <v>0.30748246603684493</v>
      </c>
      <c r="E29" s="241">
        <v>0.33714293277356838</v>
      </c>
      <c r="F29" s="242">
        <v>0.31228147305693621</v>
      </c>
      <c r="G29" s="522">
        <v>0.28537167534449026</v>
      </c>
    </row>
    <row r="30" spans="1:7">
      <c r="A30" s="395">
        <v>18</v>
      </c>
      <c r="B30" s="393" t="s">
        <v>126</v>
      </c>
      <c r="C30" s="241">
        <v>0.21496045173859096</v>
      </c>
      <c r="D30" s="241">
        <v>7.8678361263193344E-2</v>
      </c>
      <c r="E30" s="241">
        <v>5.8547482381141873E-2</v>
      </c>
      <c r="F30" s="242">
        <v>0.19126248245221786</v>
      </c>
      <c r="G30" s="522">
        <v>0.15379623568635351</v>
      </c>
    </row>
    <row r="31" spans="1:7" ht="15" customHeight="1">
      <c r="A31" s="390"/>
      <c r="B31" s="394" t="s">
        <v>358</v>
      </c>
      <c r="C31" s="240"/>
      <c r="D31" s="240"/>
      <c r="E31" s="240"/>
      <c r="F31" s="240"/>
      <c r="G31" s="520"/>
    </row>
    <row r="32" spans="1:7" ht="15" customHeight="1">
      <c r="A32" s="395">
        <v>19</v>
      </c>
      <c r="B32" s="393" t="s">
        <v>125</v>
      </c>
      <c r="C32" s="241">
        <v>0.37358372416550889</v>
      </c>
      <c r="D32" s="241">
        <v>0.37062925044387451</v>
      </c>
      <c r="E32" s="241">
        <v>0.35779789869829071</v>
      </c>
      <c r="F32" s="242">
        <v>0.26474337933046282</v>
      </c>
      <c r="G32" s="522">
        <v>0.31047367462083553</v>
      </c>
    </row>
    <row r="33" spans="1:7" ht="15" customHeight="1">
      <c r="A33" s="395">
        <v>20</v>
      </c>
      <c r="B33" s="393" t="s">
        <v>124</v>
      </c>
      <c r="C33" s="241">
        <v>0.40471307579472632</v>
      </c>
      <c r="D33" s="241">
        <v>0.36098154334209037</v>
      </c>
      <c r="E33" s="241">
        <v>0.36961687869237358</v>
      </c>
      <c r="F33" s="242">
        <v>0.34307167058012794</v>
      </c>
      <c r="G33" s="522">
        <v>0.343769675469005</v>
      </c>
    </row>
    <row r="34" spans="1:7" ht="15" customHeight="1">
      <c r="A34" s="395">
        <v>21</v>
      </c>
      <c r="B34" s="393" t="s">
        <v>123</v>
      </c>
      <c r="C34" s="241">
        <v>0.43921793656434854</v>
      </c>
      <c r="D34" s="241">
        <v>0.45734544452477249</v>
      </c>
      <c r="E34" s="241">
        <v>0.45110218771245092</v>
      </c>
      <c r="F34" s="242">
        <v>0.41356472195553978</v>
      </c>
      <c r="G34" s="522">
        <v>0.43823217408108933</v>
      </c>
    </row>
    <row r="35" spans="1:7" ht="15" customHeight="1">
      <c r="A35" s="382"/>
      <c r="B35" s="394" t="s">
        <v>400</v>
      </c>
      <c r="C35" s="240"/>
      <c r="D35" s="240"/>
      <c r="E35" s="240"/>
      <c r="F35" s="240"/>
      <c r="G35" s="520"/>
    </row>
    <row r="36" spans="1:7">
      <c r="A36" s="395">
        <v>22</v>
      </c>
      <c r="B36" s="393" t="s">
        <v>384</v>
      </c>
      <c r="C36" s="243">
        <v>1000524134.3159332</v>
      </c>
      <c r="D36" s="243">
        <v>817895758.80064678</v>
      </c>
      <c r="E36" s="243">
        <v>744812842.13518405</v>
      </c>
      <c r="F36" s="243">
        <v>724438719.55591893</v>
      </c>
      <c r="G36" s="524">
        <v>717682866.45333612</v>
      </c>
    </row>
    <row r="37" spans="1:7" ht="15" customHeight="1">
      <c r="A37" s="395">
        <v>23</v>
      </c>
      <c r="B37" s="393" t="s">
        <v>396</v>
      </c>
      <c r="C37" s="243">
        <v>554996447.65930593</v>
      </c>
      <c r="D37" s="243">
        <v>496101116.84214252</v>
      </c>
      <c r="E37" s="243">
        <v>432401154.23291969</v>
      </c>
      <c r="F37" s="243">
        <v>442132789.04591876</v>
      </c>
      <c r="G37" s="524">
        <v>404037132.79850292</v>
      </c>
    </row>
    <row r="38" spans="1:7" ht="15.75" thickBot="1">
      <c r="A38" s="396">
        <v>24</v>
      </c>
      <c r="B38" s="397" t="s">
        <v>385</v>
      </c>
      <c r="C38" s="244">
        <v>1.8027577267127339</v>
      </c>
      <c r="D38" s="244">
        <v>1.6486472838578552</v>
      </c>
      <c r="E38" s="244">
        <v>1.7225042876133927</v>
      </c>
      <c r="F38" s="244">
        <v>1.6385093743424683</v>
      </c>
      <c r="G38" s="525">
        <v>1.7762794758056339</v>
      </c>
    </row>
    <row r="39" spans="1:7">
      <c r="A39" s="398"/>
    </row>
    <row r="40" spans="1:7">
      <c r="B40" s="293"/>
    </row>
    <row r="41" spans="1:7" ht="71.25" customHeight="1">
      <c r="B41" s="293" t="s">
        <v>399</v>
      </c>
    </row>
    <row r="43" spans="1:7">
      <c r="B43" s="293"/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I38" sqref="I38"/>
      <selection pane="topRight" activeCell="I38" sqref="I38"/>
      <selection pane="bottomLeft" activeCell="I38" sqref="I38"/>
      <selection pane="bottomRight" activeCell="H29" sqref="H29"/>
    </sheetView>
  </sheetViews>
  <sheetFormatPr defaultColWidth="9.140625" defaultRowHeight="15"/>
  <cols>
    <col min="1" max="1" width="9.7109375" style="260" bestFit="1" customWidth="1"/>
    <col min="2" max="2" width="43.7109375" style="260" customWidth="1"/>
    <col min="3" max="7" width="14.7109375" style="260" customWidth="1"/>
    <col min="8" max="8" width="15.42578125" style="260" customWidth="1"/>
    <col min="9" max="16384" width="9.140625" style="308"/>
  </cols>
  <sheetData>
    <row r="1" spans="1:8">
      <c r="A1" s="307" t="s">
        <v>30</v>
      </c>
      <c r="B1" s="260" t="str">
        <f>'Info '!C2</f>
        <v>JSC "Liberty Bank"</v>
      </c>
    </row>
    <row r="2" spans="1:8">
      <c r="A2" s="307" t="s">
        <v>31</v>
      </c>
      <c r="B2" s="367">
        <f>'1. key ratios '!B2</f>
        <v>44104</v>
      </c>
    </row>
    <row r="3" spans="1:8">
      <c r="A3" s="307"/>
    </row>
    <row r="4" spans="1:8" ht="15.75" thickBot="1">
      <c r="A4" s="341" t="s">
        <v>32</v>
      </c>
      <c r="B4" s="368" t="s">
        <v>33</v>
      </c>
      <c r="C4" s="341"/>
      <c r="D4" s="342"/>
      <c r="E4" s="342"/>
      <c r="F4" s="343"/>
      <c r="G4" s="343"/>
      <c r="H4" s="369" t="s">
        <v>73</v>
      </c>
    </row>
    <row r="5" spans="1:8">
      <c r="A5" s="370"/>
      <c r="B5" s="371"/>
      <c r="C5" s="545" t="s">
        <v>68</v>
      </c>
      <c r="D5" s="546"/>
      <c r="E5" s="547"/>
      <c r="F5" s="545" t="s">
        <v>72</v>
      </c>
      <c r="G5" s="546"/>
      <c r="H5" s="548"/>
    </row>
    <row r="6" spans="1:8">
      <c r="A6" s="372" t="s">
        <v>6</v>
      </c>
      <c r="B6" s="373" t="s">
        <v>34</v>
      </c>
      <c r="C6" s="313" t="s">
        <v>69</v>
      </c>
      <c r="D6" s="313" t="s">
        <v>70</v>
      </c>
      <c r="E6" s="313" t="s">
        <v>71</v>
      </c>
      <c r="F6" s="313" t="s">
        <v>69</v>
      </c>
      <c r="G6" s="313" t="s">
        <v>70</v>
      </c>
      <c r="H6" s="314" t="s">
        <v>71</v>
      </c>
    </row>
    <row r="7" spans="1:8">
      <c r="A7" s="372">
        <v>1</v>
      </c>
      <c r="B7" s="374" t="s">
        <v>35</v>
      </c>
      <c r="C7" s="302">
        <v>179365140.04999998</v>
      </c>
      <c r="D7" s="302">
        <v>61298156.979999997</v>
      </c>
      <c r="E7" s="303">
        <f>C7+D7</f>
        <v>240663297.02999997</v>
      </c>
      <c r="F7" s="411">
        <v>140462675</v>
      </c>
      <c r="G7" s="302">
        <v>57006060</v>
      </c>
      <c r="H7" s="412">
        <f>F7+G7</f>
        <v>197468735</v>
      </c>
    </row>
    <row r="8" spans="1:8">
      <c r="A8" s="372">
        <v>2</v>
      </c>
      <c r="B8" s="374" t="s">
        <v>36</v>
      </c>
      <c r="C8" s="302">
        <v>0</v>
      </c>
      <c r="D8" s="302">
        <v>169835874.94999999</v>
      </c>
      <c r="E8" s="303">
        <f t="shared" ref="E8:E20" si="0">C8+D8</f>
        <v>169835874.94999999</v>
      </c>
      <c r="F8" s="411">
        <v>96842134</v>
      </c>
      <c r="G8" s="302">
        <v>124631497</v>
      </c>
      <c r="H8" s="412">
        <f t="shared" ref="H8:H40" si="1">F8+G8</f>
        <v>221473631</v>
      </c>
    </row>
    <row r="9" spans="1:8">
      <c r="A9" s="372">
        <v>3</v>
      </c>
      <c r="B9" s="374" t="s">
        <v>37</v>
      </c>
      <c r="C9" s="302">
        <v>566119.68000000005</v>
      </c>
      <c r="D9" s="302">
        <v>380584586.51999998</v>
      </c>
      <c r="E9" s="303">
        <f t="shared" si="0"/>
        <v>381150706.19999999</v>
      </c>
      <c r="F9" s="411">
        <v>559750</v>
      </c>
      <c r="G9" s="302">
        <v>85572127</v>
      </c>
      <c r="H9" s="412">
        <f t="shared" si="1"/>
        <v>86131877</v>
      </c>
    </row>
    <row r="10" spans="1:8">
      <c r="A10" s="372">
        <v>4</v>
      </c>
      <c r="B10" s="374" t="s">
        <v>38</v>
      </c>
      <c r="C10" s="302">
        <v>0</v>
      </c>
      <c r="D10" s="302">
        <v>0</v>
      </c>
      <c r="E10" s="303">
        <f t="shared" si="0"/>
        <v>0</v>
      </c>
      <c r="F10" s="411">
        <v>0</v>
      </c>
      <c r="G10" s="302">
        <v>0</v>
      </c>
      <c r="H10" s="412">
        <f t="shared" si="1"/>
        <v>0</v>
      </c>
    </row>
    <row r="11" spans="1:8">
      <c r="A11" s="372">
        <v>5</v>
      </c>
      <c r="B11" s="374" t="s">
        <v>39</v>
      </c>
      <c r="C11" s="302">
        <v>251289888.67000002</v>
      </c>
      <c r="D11" s="302">
        <v>0</v>
      </c>
      <c r="E11" s="303">
        <f t="shared" si="0"/>
        <v>251289888.67000002</v>
      </c>
      <c r="F11" s="411">
        <v>145679574</v>
      </c>
      <c r="G11" s="302">
        <v>0</v>
      </c>
      <c r="H11" s="412">
        <f t="shared" si="1"/>
        <v>145679574</v>
      </c>
    </row>
    <row r="12" spans="1:8">
      <c r="A12" s="372">
        <v>6.1</v>
      </c>
      <c r="B12" s="375" t="s">
        <v>40</v>
      </c>
      <c r="C12" s="302">
        <v>1155287667.0000472</v>
      </c>
      <c r="D12" s="302">
        <v>352279107.01000011</v>
      </c>
      <c r="E12" s="303">
        <f t="shared" si="0"/>
        <v>1507566774.0100474</v>
      </c>
      <c r="F12" s="411">
        <v>890948973.0003159</v>
      </c>
      <c r="G12" s="302">
        <v>310861734.98999989</v>
      </c>
      <c r="H12" s="412">
        <f t="shared" si="1"/>
        <v>1201810707.9903159</v>
      </c>
    </row>
    <row r="13" spans="1:8">
      <c r="A13" s="372">
        <v>6.2</v>
      </c>
      <c r="B13" s="375" t="s">
        <v>41</v>
      </c>
      <c r="C13" s="302">
        <v>-99999707.486000612</v>
      </c>
      <c r="D13" s="302">
        <v>-23454165.511200007</v>
      </c>
      <c r="E13" s="303">
        <f t="shared" si="0"/>
        <v>-123453872.99720062</v>
      </c>
      <c r="F13" s="411">
        <v>-75784003.873797327</v>
      </c>
      <c r="G13" s="302">
        <v>-11997434.127599994</v>
      </c>
      <c r="H13" s="412">
        <f t="shared" si="1"/>
        <v>-87781438.001397327</v>
      </c>
    </row>
    <row r="14" spans="1:8">
      <c r="A14" s="372">
        <v>6</v>
      </c>
      <c r="B14" s="374" t="s">
        <v>42</v>
      </c>
      <c r="C14" s="303">
        <f>C12+C13</f>
        <v>1055287959.5140465</v>
      </c>
      <c r="D14" s="303">
        <f>D12+D13</f>
        <v>328824941.4988001</v>
      </c>
      <c r="E14" s="303">
        <f t="shared" si="0"/>
        <v>1384112901.0128467</v>
      </c>
      <c r="F14" s="303">
        <f>F12+F13</f>
        <v>815164969.12651861</v>
      </c>
      <c r="G14" s="303">
        <f>G12+G13</f>
        <v>298864300.86239988</v>
      </c>
      <c r="H14" s="412">
        <f>F14+G14</f>
        <v>1114029269.9889185</v>
      </c>
    </row>
    <row r="15" spans="1:8">
      <c r="A15" s="372">
        <v>7</v>
      </c>
      <c r="B15" s="374" t="s">
        <v>43</v>
      </c>
      <c r="C15" s="302">
        <v>44222866.709999993</v>
      </c>
      <c r="D15" s="302">
        <v>4472665.55</v>
      </c>
      <c r="E15" s="303">
        <f t="shared" si="0"/>
        <v>48695532.25999999</v>
      </c>
      <c r="F15" s="411">
        <v>11874080</v>
      </c>
      <c r="G15" s="302">
        <v>1371474</v>
      </c>
      <c r="H15" s="412">
        <f t="shared" si="1"/>
        <v>13245554</v>
      </c>
    </row>
    <row r="16" spans="1:8">
      <c r="A16" s="372">
        <v>8</v>
      </c>
      <c r="B16" s="374" t="s">
        <v>204</v>
      </c>
      <c r="C16" s="302">
        <v>33529.999999999534</v>
      </c>
      <c r="D16" s="302">
        <v>0</v>
      </c>
      <c r="E16" s="303">
        <f t="shared" si="0"/>
        <v>33529.999999999534</v>
      </c>
      <c r="F16" s="411">
        <v>54770</v>
      </c>
      <c r="G16" s="302">
        <v>0</v>
      </c>
      <c r="H16" s="412">
        <f t="shared" si="1"/>
        <v>54770</v>
      </c>
    </row>
    <row r="17" spans="1:8">
      <c r="A17" s="372">
        <v>9</v>
      </c>
      <c r="B17" s="374" t="s">
        <v>44</v>
      </c>
      <c r="C17" s="302">
        <v>106733.3</v>
      </c>
      <c r="D17" s="302">
        <v>0</v>
      </c>
      <c r="E17" s="303">
        <f t="shared" si="0"/>
        <v>106733.3</v>
      </c>
      <c r="F17" s="411">
        <v>106733</v>
      </c>
      <c r="G17" s="302">
        <v>0</v>
      </c>
      <c r="H17" s="412">
        <f t="shared" si="1"/>
        <v>106733</v>
      </c>
    </row>
    <row r="18" spans="1:8">
      <c r="A18" s="372">
        <v>10</v>
      </c>
      <c r="B18" s="374" t="s">
        <v>45</v>
      </c>
      <c r="C18" s="302">
        <v>240638713.24000001</v>
      </c>
      <c r="D18" s="302">
        <v>0</v>
      </c>
      <c r="E18" s="303">
        <f t="shared" si="0"/>
        <v>240638713.24000001</v>
      </c>
      <c r="F18" s="411">
        <v>196250781</v>
      </c>
      <c r="G18" s="302">
        <v>0</v>
      </c>
      <c r="H18" s="412">
        <f t="shared" si="1"/>
        <v>196250781</v>
      </c>
    </row>
    <row r="19" spans="1:8">
      <c r="A19" s="372">
        <v>11</v>
      </c>
      <c r="B19" s="374" t="s">
        <v>46</v>
      </c>
      <c r="C19" s="302">
        <v>34475383.486999996</v>
      </c>
      <c r="D19" s="302">
        <v>12971781.279999999</v>
      </c>
      <c r="E19" s="303">
        <f t="shared" si="0"/>
        <v>47447164.766999997</v>
      </c>
      <c r="F19" s="411">
        <v>75403989</v>
      </c>
      <c r="G19" s="302">
        <v>24519345</v>
      </c>
      <c r="H19" s="412">
        <f t="shared" si="1"/>
        <v>99923334</v>
      </c>
    </row>
    <row r="20" spans="1:8">
      <c r="A20" s="372">
        <v>12</v>
      </c>
      <c r="B20" s="376" t="s">
        <v>47</v>
      </c>
      <c r="C20" s="301">
        <f>SUM(C7:C11)+SUM(C14:C19)</f>
        <v>1805986334.6510463</v>
      </c>
      <c r="D20" s="301">
        <f>SUM(D7:D11)+SUM(D14:D19)</f>
        <v>957988006.77880001</v>
      </c>
      <c r="E20" s="301">
        <f t="shared" si="0"/>
        <v>2763974341.4298463</v>
      </c>
      <c r="F20" s="301">
        <f>SUM(F7:F11)+SUM(F14:F19)</f>
        <v>1482399455.1265187</v>
      </c>
      <c r="G20" s="301">
        <f>SUM(G7:G11)+SUM(G14:G19)</f>
        <v>591964803.86239982</v>
      </c>
      <c r="H20" s="413">
        <f t="shared" si="1"/>
        <v>2074364258.9889185</v>
      </c>
    </row>
    <row r="21" spans="1:8">
      <c r="A21" s="372"/>
      <c r="B21" s="373" t="s">
        <v>48</v>
      </c>
      <c r="C21" s="414"/>
      <c r="D21" s="414"/>
      <c r="E21" s="414"/>
      <c r="F21" s="415"/>
      <c r="G21" s="414"/>
      <c r="H21" s="416"/>
    </row>
    <row r="22" spans="1:8">
      <c r="A22" s="372">
        <v>13</v>
      </c>
      <c r="B22" s="374" t="s">
        <v>49</v>
      </c>
      <c r="C22" s="302">
        <v>8206157.1399999997</v>
      </c>
      <c r="D22" s="302">
        <v>5870489.5899999999</v>
      </c>
      <c r="E22" s="303">
        <f>C22+D22</f>
        <v>14076646.73</v>
      </c>
      <c r="F22" s="411">
        <v>792561</v>
      </c>
      <c r="G22" s="302">
        <v>38956033</v>
      </c>
      <c r="H22" s="412">
        <f t="shared" si="1"/>
        <v>39748594</v>
      </c>
    </row>
    <row r="23" spans="1:8">
      <c r="A23" s="372">
        <v>14</v>
      </c>
      <c r="B23" s="374" t="s">
        <v>50</v>
      </c>
      <c r="C23" s="302">
        <v>557332865.42999959</v>
      </c>
      <c r="D23" s="302">
        <v>353213532.14798588</v>
      </c>
      <c r="E23" s="303">
        <f t="shared" ref="E23:E40" si="2">C23+D23</f>
        <v>910546397.57798553</v>
      </c>
      <c r="F23" s="411">
        <v>496012443.25000012</v>
      </c>
      <c r="G23" s="302">
        <v>111732625.6946415</v>
      </c>
      <c r="H23" s="412">
        <f t="shared" si="1"/>
        <v>607745068.94464159</v>
      </c>
    </row>
    <row r="24" spans="1:8">
      <c r="A24" s="372">
        <v>15</v>
      </c>
      <c r="B24" s="374" t="s">
        <v>51</v>
      </c>
      <c r="C24" s="302">
        <v>174012408.27999991</v>
      </c>
      <c r="D24" s="302">
        <v>129428301.10163601</v>
      </c>
      <c r="E24" s="303">
        <f t="shared" si="2"/>
        <v>303440709.3816359</v>
      </c>
      <c r="F24" s="411">
        <v>206496454.06999999</v>
      </c>
      <c r="G24" s="302">
        <v>94811636.038180009</v>
      </c>
      <c r="H24" s="412">
        <f t="shared" si="1"/>
        <v>301308090.10817999</v>
      </c>
    </row>
    <row r="25" spans="1:8">
      <c r="A25" s="372">
        <v>16</v>
      </c>
      <c r="B25" s="374" t="s">
        <v>52</v>
      </c>
      <c r="C25" s="302">
        <v>600639489.95000029</v>
      </c>
      <c r="D25" s="302">
        <v>280464435.11037821</v>
      </c>
      <c r="E25" s="303">
        <f t="shared" si="2"/>
        <v>881103925.06037855</v>
      </c>
      <c r="F25" s="411">
        <v>424555006.11999995</v>
      </c>
      <c r="G25" s="302">
        <v>223317318.27909398</v>
      </c>
      <c r="H25" s="412">
        <f t="shared" si="1"/>
        <v>647872324.39909387</v>
      </c>
    </row>
    <row r="26" spans="1:8">
      <c r="A26" s="372">
        <v>17</v>
      </c>
      <c r="B26" s="374" t="s">
        <v>53</v>
      </c>
      <c r="C26" s="414">
        <v>0</v>
      </c>
      <c r="D26" s="414">
        <v>0</v>
      </c>
      <c r="E26" s="303">
        <f t="shared" si="2"/>
        <v>0</v>
      </c>
      <c r="F26" s="415">
        <v>0</v>
      </c>
      <c r="G26" s="414">
        <v>0</v>
      </c>
      <c r="H26" s="412">
        <f t="shared" si="1"/>
        <v>0</v>
      </c>
    </row>
    <row r="27" spans="1:8">
      <c r="A27" s="372">
        <v>18</v>
      </c>
      <c r="B27" s="374" t="s">
        <v>54</v>
      </c>
      <c r="C27" s="302">
        <v>80534741.939999998</v>
      </c>
      <c r="D27" s="302">
        <v>80980519.105491787</v>
      </c>
      <c r="E27" s="303">
        <f t="shared" si="2"/>
        <v>161515261.04549178</v>
      </c>
      <c r="F27" s="411">
        <v>0</v>
      </c>
      <c r="G27" s="302">
        <v>0</v>
      </c>
      <c r="H27" s="412">
        <f t="shared" si="1"/>
        <v>0</v>
      </c>
    </row>
    <row r="28" spans="1:8">
      <c r="A28" s="372">
        <v>19</v>
      </c>
      <c r="B28" s="374" t="s">
        <v>55</v>
      </c>
      <c r="C28" s="302">
        <v>9613507.1199999992</v>
      </c>
      <c r="D28" s="302">
        <v>2180033.69</v>
      </c>
      <c r="E28" s="303">
        <f t="shared" si="2"/>
        <v>11793540.809999999</v>
      </c>
      <c r="F28" s="411">
        <v>4842588</v>
      </c>
      <c r="G28" s="302">
        <v>1477715</v>
      </c>
      <c r="H28" s="412">
        <f t="shared" si="1"/>
        <v>6320303</v>
      </c>
    </row>
    <row r="29" spans="1:8">
      <c r="A29" s="372">
        <v>20</v>
      </c>
      <c r="B29" s="374" t="s">
        <v>56</v>
      </c>
      <c r="C29" s="302">
        <v>40356360.421200007</v>
      </c>
      <c r="D29" s="302">
        <v>45160100.525891513</v>
      </c>
      <c r="E29" s="303">
        <f t="shared" si="2"/>
        <v>85516460.94709152</v>
      </c>
      <c r="F29" s="411">
        <v>29917710</v>
      </c>
      <c r="G29" s="302">
        <v>46117443</v>
      </c>
      <c r="H29" s="412">
        <f t="shared" si="1"/>
        <v>76035153</v>
      </c>
    </row>
    <row r="30" spans="1:8">
      <c r="A30" s="372">
        <v>21</v>
      </c>
      <c r="B30" s="374" t="s">
        <v>57</v>
      </c>
      <c r="C30" s="302">
        <v>6437000</v>
      </c>
      <c r="D30" s="302">
        <v>106949155.18000001</v>
      </c>
      <c r="E30" s="303">
        <f t="shared" si="2"/>
        <v>113386155.18000001</v>
      </c>
      <c r="F30" s="411">
        <v>6437000</v>
      </c>
      <c r="G30" s="302">
        <v>96002135</v>
      </c>
      <c r="H30" s="412">
        <f t="shared" si="1"/>
        <v>102439135</v>
      </c>
    </row>
    <row r="31" spans="1:8">
      <c r="A31" s="372">
        <v>22</v>
      </c>
      <c r="B31" s="376" t="s">
        <v>58</v>
      </c>
      <c r="C31" s="301">
        <f>SUM(C22:C30)</f>
        <v>1477132530.2811997</v>
      </c>
      <c r="D31" s="301">
        <f>SUM(D22:D30)</f>
        <v>1004246566.4513834</v>
      </c>
      <c r="E31" s="301">
        <f>C31+D31</f>
        <v>2481379096.732583</v>
      </c>
      <c r="F31" s="301">
        <f>SUM(F22:F30)</f>
        <v>1169053762.4400001</v>
      </c>
      <c r="G31" s="301">
        <f>SUM(G22:G30)</f>
        <v>612414906.01191545</v>
      </c>
      <c r="H31" s="413">
        <f t="shared" si="1"/>
        <v>1781468668.4519155</v>
      </c>
    </row>
    <row r="32" spans="1:8">
      <c r="A32" s="372"/>
      <c r="B32" s="373" t="s">
        <v>59</v>
      </c>
      <c r="C32" s="414"/>
      <c r="D32" s="414"/>
      <c r="E32" s="302"/>
      <c r="F32" s="415"/>
      <c r="G32" s="414"/>
      <c r="H32" s="416"/>
    </row>
    <row r="33" spans="1:8">
      <c r="A33" s="372">
        <v>23</v>
      </c>
      <c r="B33" s="374" t="s">
        <v>60</v>
      </c>
      <c r="C33" s="302">
        <v>54628742.530000001</v>
      </c>
      <c r="D33" s="414">
        <v>0</v>
      </c>
      <c r="E33" s="303">
        <f>C33+D33</f>
        <v>54628742.530000001</v>
      </c>
      <c r="F33" s="411">
        <v>54628743</v>
      </c>
      <c r="G33" s="414">
        <v>0</v>
      </c>
      <c r="H33" s="412">
        <f t="shared" si="1"/>
        <v>54628743</v>
      </c>
    </row>
    <row r="34" spans="1:8">
      <c r="A34" s="372">
        <v>24</v>
      </c>
      <c r="B34" s="374" t="s">
        <v>61</v>
      </c>
      <c r="C34" s="302">
        <v>61390.64</v>
      </c>
      <c r="D34" s="414">
        <v>0</v>
      </c>
      <c r="E34" s="303">
        <f t="shared" si="2"/>
        <v>61390.64</v>
      </c>
      <c r="F34" s="411">
        <v>61391</v>
      </c>
      <c r="G34" s="414">
        <v>0</v>
      </c>
      <c r="H34" s="412">
        <f t="shared" si="1"/>
        <v>61391</v>
      </c>
    </row>
    <row r="35" spans="1:8">
      <c r="A35" s="372">
        <v>25</v>
      </c>
      <c r="B35" s="377" t="s">
        <v>62</v>
      </c>
      <c r="C35" s="302">
        <v>-10154020.07</v>
      </c>
      <c r="D35" s="414">
        <v>0</v>
      </c>
      <c r="E35" s="303">
        <f t="shared" si="2"/>
        <v>-10154020.07</v>
      </c>
      <c r="F35" s="411">
        <v>-10154020</v>
      </c>
      <c r="G35" s="414">
        <v>0</v>
      </c>
      <c r="H35" s="412">
        <f t="shared" si="1"/>
        <v>-10154020</v>
      </c>
    </row>
    <row r="36" spans="1:8">
      <c r="A36" s="372">
        <v>26</v>
      </c>
      <c r="B36" s="374" t="s">
        <v>63</v>
      </c>
      <c r="C36" s="302">
        <v>39651986.239999995</v>
      </c>
      <c r="D36" s="414">
        <v>0</v>
      </c>
      <c r="E36" s="303">
        <f t="shared" si="2"/>
        <v>39651986.239999995</v>
      </c>
      <c r="F36" s="411">
        <v>39651986</v>
      </c>
      <c r="G36" s="414">
        <v>0</v>
      </c>
      <c r="H36" s="412">
        <f t="shared" si="1"/>
        <v>39651986</v>
      </c>
    </row>
    <row r="37" spans="1:8">
      <c r="A37" s="372">
        <v>27</v>
      </c>
      <c r="B37" s="374" t="s">
        <v>64</v>
      </c>
      <c r="C37" s="302">
        <v>1694027.75</v>
      </c>
      <c r="D37" s="414">
        <v>0</v>
      </c>
      <c r="E37" s="303">
        <f t="shared" si="2"/>
        <v>1694027.75</v>
      </c>
      <c r="F37" s="411">
        <v>1694028</v>
      </c>
      <c r="G37" s="414">
        <v>0</v>
      </c>
      <c r="H37" s="412">
        <f t="shared" si="1"/>
        <v>1694028</v>
      </c>
    </row>
    <row r="38" spans="1:8">
      <c r="A38" s="372">
        <v>28</v>
      </c>
      <c r="B38" s="374" t="s">
        <v>65</v>
      </c>
      <c r="C38" s="302">
        <v>167639168.72</v>
      </c>
      <c r="D38" s="414">
        <v>0</v>
      </c>
      <c r="E38" s="303">
        <f t="shared" si="2"/>
        <v>167639168.72</v>
      </c>
      <c r="F38" s="411">
        <v>178837861</v>
      </c>
      <c r="G38" s="414">
        <v>0</v>
      </c>
      <c r="H38" s="412">
        <f t="shared" si="1"/>
        <v>178837861</v>
      </c>
    </row>
    <row r="39" spans="1:8">
      <c r="A39" s="372">
        <v>29</v>
      </c>
      <c r="B39" s="374" t="s">
        <v>66</v>
      </c>
      <c r="C39" s="302">
        <v>29073948.760000002</v>
      </c>
      <c r="D39" s="414">
        <v>0</v>
      </c>
      <c r="E39" s="303">
        <f t="shared" si="2"/>
        <v>29073948.760000002</v>
      </c>
      <c r="F39" s="411">
        <v>28175602</v>
      </c>
      <c r="G39" s="414">
        <v>0</v>
      </c>
      <c r="H39" s="412">
        <f t="shared" si="1"/>
        <v>28175602</v>
      </c>
    </row>
    <row r="40" spans="1:8">
      <c r="A40" s="372">
        <v>30</v>
      </c>
      <c r="B40" s="378" t="s">
        <v>272</v>
      </c>
      <c r="C40" s="417">
        <v>282595244.56999999</v>
      </c>
      <c r="D40" s="418">
        <v>0</v>
      </c>
      <c r="E40" s="301">
        <f t="shared" si="2"/>
        <v>282595244.56999999</v>
      </c>
      <c r="F40" s="419">
        <v>292895591</v>
      </c>
      <c r="G40" s="418">
        <v>0</v>
      </c>
      <c r="H40" s="413">
        <f t="shared" si="1"/>
        <v>292895591</v>
      </c>
    </row>
    <row r="41" spans="1:8" ht="15.75" thickBot="1">
      <c r="A41" s="379">
        <v>31</v>
      </c>
      <c r="B41" s="380" t="s">
        <v>67</v>
      </c>
      <c r="C41" s="304">
        <f>C31+C40</f>
        <v>1759727774.8511996</v>
      </c>
      <c r="D41" s="304">
        <f>D31+D40</f>
        <v>1004246566.4513834</v>
      </c>
      <c r="E41" s="304">
        <f>C41+D41</f>
        <v>2763974341.3025827</v>
      </c>
      <c r="F41" s="304">
        <f>F31+F40</f>
        <v>1461949353.4400001</v>
      </c>
      <c r="G41" s="304">
        <f>G31+G40</f>
        <v>612414906.01191545</v>
      </c>
      <c r="H41" s="420">
        <f>F41+G41</f>
        <v>2074364259.4519155</v>
      </c>
    </row>
    <row r="43" spans="1:8">
      <c r="B43" s="381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7" activePane="bottomRight" state="frozen"/>
      <selection activeCell="I38" sqref="I38"/>
      <selection pane="topRight" activeCell="I38" sqref="I38"/>
      <selection pane="bottomLeft" activeCell="I38" sqref="I38"/>
      <selection pane="bottomRight" activeCell="I38" sqref="I38"/>
    </sheetView>
  </sheetViews>
  <sheetFormatPr defaultColWidth="9.140625" defaultRowHeight="12.75"/>
  <cols>
    <col min="1" max="1" width="9.5703125" style="260" bestFit="1" customWidth="1"/>
    <col min="2" max="2" width="52.140625" style="260" customWidth="1"/>
    <col min="3" max="3" width="14" style="260" customWidth="1"/>
    <col min="4" max="8" width="13.140625" style="260" customWidth="1"/>
    <col min="9" max="9" width="8.85546875" style="260" customWidth="1"/>
    <col min="10" max="16384" width="9.140625" style="260"/>
  </cols>
  <sheetData>
    <row r="1" spans="1:8">
      <c r="A1" s="307" t="s">
        <v>30</v>
      </c>
      <c r="B1" s="338" t="str">
        <f>'Info '!C2</f>
        <v>JSC "Liberty Bank"</v>
      </c>
      <c r="C1" s="338"/>
    </row>
    <row r="2" spans="1:8">
      <c r="A2" s="307" t="s">
        <v>31</v>
      </c>
      <c r="B2" s="348">
        <f>'1. key ratios '!B2</f>
        <v>44104</v>
      </c>
      <c r="C2" s="339"/>
      <c r="D2" s="340"/>
      <c r="E2" s="340"/>
      <c r="F2" s="340"/>
      <c r="G2" s="340"/>
      <c r="H2" s="340"/>
    </row>
    <row r="3" spans="1:8">
      <c r="A3" s="307"/>
      <c r="B3" s="338"/>
      <c r="C3" s="339"/>
      <c r="D3" s="340"/>
      <c r="E3" s="340"/>
      <c r="F3" s="340"/>
      <c r="G3" s="340"/>
      <c r="H3" s="340"/>
    </row>
    <row r="4" spans="1:8" ht="13.5" thickBot="1">
      <c r="A4" s="349" t="s">
        <v>199</v>
      </c>
      <c r="B4" s="350" t="s">
        <v>22</v>
      </c>
      <c r="C4" s="341"/>
      <c r="D4" s="342"/>
      <c r="E4" s="342"/>
      <c r="F4" s="343"/>
      <c r="G4" s="343"/>
      <c r="H4" s="344" t="s">
        <v>73</v>
      </c>
    </row>
    <row r="5" spans="1:8">
      <c r="A5" s="351" t="s">
        <v>6</v>
      </c>
      <c r="B5" s="352"/>
      <c r="C5" s="545" t="s">
        <v>68</v>
      </c>
      <c r="D5" s="546"/>
      <c r="E5" s="547"/>
      <c r="F5" s="545" t="s">
        <v>72</v>
      </c>
      <c r="G5" s="546"/>
      <c r="H5" s="548"/>
    </row>
    <row r="6" spans="1:8">
      <c r="A6" s="353" t="s">
        <v>6</v>
      </c>
      <c r="B6" s="354"/>
      <c r="C6" s="286" t="s">
        <v>69</v>
      </c>
      <c r="D6" s="286" t="s">
        <v>70</v>
      </c>
      <c r="E6" s="286" t="s">
        <v>71</v>
      </c>
      <c r="F6" s="286" t="s">
        <v>69</v>
      </c>
      <c r="G6" s="286" t="s">
        <v>70</v>
      </c>
      <c r="H6" s="345" t="s">
        <v>71</v>
      </c>
    </row>
    <row r="7" spans="1:8">
      <c r="A7" s="355"/>
      <c r="B7" s="350" t="s">
        <v>198</v>
      </c>
      <c r="C7" s="346"/>
      <c r="D7" s="346"/>
      <c r="E7" s="346"/>
      <c r="F7" s="346"/>
      <c r="G7" s="346"/>
      <c r="H7" s="347"/>
    </row>
    <row r="8" spans="1:8">
      <c r="A8" s="355">
        <v>1</v>
      </c>
      <c r="B8" s="356" t="s">
        <v>197</v>
      </c>
      <c r="C8" s="414">
        <v>4708242.3599999994</v>
      </c>
      <c r="D8" s="414">
        <v>1241778.6599999999</v>
      </c>
      <c r="E8" s="303">
        <f>C8+D8</f>
        <v>5950021.0199999996</v>
      </c>
      <c r="F8" s="414">
        <v>8680732</v>
      </c>
      <c r="G8" s="414">
        <v>1501271</v>
      </c>
      <c r="H8" s="412">
        <f>F8+G8</f>
        <v>10182003</v>
      </c>
    </row>
    <row r="9" spans="1:8">
      <c r="A9" s="355">
        <v>2</v>
      </c>
      <c r="B9" s="356" t="s">
        <v>196</v>
      </c>
      <c r="C9" s="421">
        <f>SUM(C10:C18)</f>
        <v>169129518.03</v>
      </c>
      <c r="D9" s="421">
        <f>SUM(D10:D18)</f>
        <v>16072000.32</v>
      </c>
      <c r="E9" s="303">
        <f t="shared" ref="E9:E67" si="0">C9+D9</f>
        <v>185201518.34999999</v>
      </c>
      <c r="F9" s="421">
        <f>SUM(F10:F18)</f>
        <v>155564330</v>
      </c>
      <c r="G9" s="421">
        <f>SUM(G10:G18)</f>
        <v>15702134</v>
      </c>
      <c r="H9" s="412">
        <f t="shared" ref="H9:H67" si="1">F9+G9</f>
        <v>171266464</v>
      </c>
    </row>
    <row r="10" spans="1:8">
      <c r="A10" s="355">
        <v>2.1</v>
      </c>
      <c r="B10" s="357" t="s">
        <v>195</v>
      </c>
      <c r="C10" s="414">
        <v>0</v>
      </c>
      <c r="D10" s="414">
        <v>0</v>
      </c>
      <c r="E10" s="303">
        <f t="shared" si="0"/>
        <v>0</v>
      </c>
      <c r="F10" s="414">
        <v>367299</v>
      </c>
      <c r="G10" s="414">
        <v>0</v>
      </c>
      <c r="H10" s="412">
        <f t="shared" si="1"/>
        <v>367299</v>
      </c>
    </row>
    <row r="11" spans="1:8">
      <c r="A11" s="355">
        <v>2.2000000000000002</v>
      </c>
      <c r="B11" s="357" t="s">
        <v>194</v>
      </c>
      <c r="C11" s="414">
        <v>10208161.356094886</v>
      </c>
      <c r="D11" s="414">
        <v>7616968.9142580172</v>
      </c>
      <c r="E11" s="303">
        <f t="shared" si="0"/>
        <v>17825130.270352904</v>
      </c>
      <c r="F11" s="414">
        <v>4078047.4894610518</v>
      </c>
      <c r="G11" s="414">
        <v>6235473.230043822</v>
      </c>
      <c r="H11" s="412">
        <f t="shared" si="1"/>
        <v>10313520.719504874</v>
      </c>
    </row>
    <row r="12" spans="1:8">
      <c r="A12" s="355">
        <v>2.2999999999999998</v>
      </c>
      <c r="B12" s="357" t="s">
        <v>193</v>
      </c>
      <c r="C12" s="414">
        <v>1072505.7364757527</v>
      </c>
      <c r="D12" s="414">
        <v>5559.93</v>
      </c>
      <c r="E12" s="303">
        <f t="shared" si="0"/>
        <v>1078065.6664757526</v>
      </c>
      <c r="F12" s="414">
        <v>247419.27717841096</v>
      </c>
      <c r="G12" s="414">
        <v>0</v>
      </c>
      <c r="H12" s="412">
        <f t="shared" si="1"/>
        <v>247419.27717841096</v>
      </c>
    </row>
    <row r="13" spans="1:8">
      <c r="A13" s="355">
        <v>2.4</v>
      </c>
      <c r="B13" s="357" t="s">
        <v>192</v>
      </c>
      <c r="C13" s="414">
        <v>147730.43902794388</v>
      </c>
      <c r="D13" s="414">
        <v>40171.409997637224</v>
      </c>
      <c r="E13" s="303">
        <f t="shared" si="0"/>
        <v>187901.84902558109</v>
      </c>
      <c r="F13" s="414">
        <v>35617.34765564707</v>
      </c>
      <c r="G13" s="414">
        <v>98603.58377261195</v>
      </c>
      <c r="H13" s="412">
        <f t="shared" si="1"/>
        <v>134220.93142825901</v>
      </c>
    </row>
    <row r="14" spans="1:8">
      <c r="A14" s="355">
        <v>2.5</v>
      </c>
      <c r="B14" s="357" t="s">
        <v>191</v>
      </c>
      <c r="C14" s="414">
        <v>1791.930671386313</v>
      </c>
      <c r="D14" s="414">
        <v>992076.93460326188</v>
      </c>
      <c r="E14" s="303">
        <f t="shared" si="0"/>
        <v>993868.86527464818</v>
      </c>
      <c r="F14" s="414">
        <v>18609.132069666855</v>
      </c>
      <c r="G14" s="414">
        <v>1920451.1289346856</v>
      </c>
      <c r="H14" s="412">
        <f t="shared" si="1"/>
        <v>1939060.2610043525</v>
      </c>
    </row>
    <row r="15" spans="1:8">
      <c r="A15" s="355">
        <v>2.6</v>
      </c>
      <c r="B15" s="357" t="s">
        <v>190</v>
      </c>
      <c r="C15" s="414">
        <v>100555.53928063106</v>
      </c>
      <c r="D15" s="414">
        <v>0</v>
      </c>
      <c r="E15" s="303">
        <f t="shared" si="0"/>
        <v>100555.53928063106</v>
      </c>
      <c r="F15" s="414">
        <v>95134.178486595018</v>
      </c>
      <c r="G15" s="414">
        <v>50155.367212904639</v>
      </c>
      <c r="H15" s="412">
        <f t="shared" si="1"/>
        <v>145289.54569949966</v>
      </c>
    </row>
    <row r="16" spans="1:8">
      <c r="A16" s="355">
        <v>2.7</v>
      </c>
      <c r="B16" s="357" t="s">
        <v>189</v>
      </c>
      <c r="C16" s="414">
        <v>11765.423653087866</v>
      </c>
      <c r="D16" s="414">
        <v>4629.8326237408855</v>
      </c>
      <c r="E16" s="303">
        <f t="shared" si="0"/>
        <v>16395.256276828753</v>
      </c>
      <c r="F16" s="414">
        <v>5145.904472418827</v>
      </c>
      <c r="G16" s="414">
        <v>0</v>
      </c>
      <c r="H16" s="412">
        <f t="shared" si="1"/>
        <v>5145.904472418827</v>
      </c>
    </row>
    <row r="17" spans="1:8">
      <c r="A17" s="355">
        <v>2.8</v>
      </c>
      <c r="B17" s="357" t="s">
        <v>188</v>
      </c>
      <c r="C17" s="414">
        <v>156905448.01000002</v>
      </c>
      <c r="D17" s="414">
        <v>4830336.29</v>
      </c>
      <c r="E17" s="303">
        <f t="shared" si="0"/>
        <v>161735784.30000001</v>
      </c>
      <c r="F17" s="414">
        <v>149949563</v>
      </c>
      <c r="G17" s="414">
        <v>5080037</v>
      </c>
      <c r="H17" s="412">
        <f t="shared" si="1"/>
        <v>155029600</v>
      </c>
    </row>
    <row r="18" spans="1:8">
      <c r="A18" s="355">
        <v>2.9</v>
      </c>
      <c r="B18" s="357" t="s">
        <v>187</v>
      </c>
      <c r="C18" s="414">
        <v>681559.59479631076</v>
      </c>
      <c r="D18" s="414">
        <v>2582257.0085173426</v>
      </c>
      <c r="E18" s="303">
        <f t="shared" si="0"/>
        <v>3263816.6033136533</v>
      </c>
      <c r="F18" s="414">
        <v>767494.67067620961</v>
      </c>
      <c r="G18" s="414">
        <v>2317413.6900359765</v>
      </c>
      <c r="H18" s="412">
        <f t="shared" si="1"/>
        <v>3084908.360712186</v>
      </c>
    </row>
    <row r="19" spans="1:8">
      <c r="A19" s="355">
        <v>3</v>
      </c>
      <c r="B19" s="356" t="s">
        <v>186</v>
      </c>
      <c r="C19" s="414">
        <v>4825123.1399999997</v>
      </c>
      <c r="D19" s="414">
        <v>309694.33999999997</v>
      </c>
      <c r="E19" s="303">
        <f t="shared" si="0"/>
        <v>5134817.4799999995</v>
      </c>
      <c r="F19" s="414">
        <v>6332483</v>
      </c>
      <c r="G19" s="414">
        <v>968274</v>
      </c>
      <c r="H19" s="412">
        <f t="shared" si="1"/>
        <v>7300757</v>
      </c>
    </row>
    <row r="20" spans="1:8">
      <c r="A20" s="355">
        <v>4</v>
      </c>
      <c r="B20" s="356" t="s">
        <v>185</v>
      </c>
      <c r="C20" s="414">
        <v>11440490.82</v>
      </c>
      <c r="D20" s="414">
        <v>0</v>
      </c>
      <c r="E20" s="303">
        <f t="shared" si="0"/>
        <v>11440490.82</v>
      </c>
      <c r="F20" s="414">
        <v>10010367</v>
      </c>
      <c r="G20" s="414">
        <v>0</v>
      </c>
      <c r="H20" s="412">
        <f t="shared" si="1"/>
        <v>10010367</v>
      </c>
    </row>
    <row r="21" spans="1:8">
      <c r="A21" s="355">
        <v>5</v>
      </c>
      <c r="B21" s="356" t="s">
        <v>184</v>
      </c>
      <c r="C21" s="414">
        <v>108069.13</v>
      </c>
      <c r="D21" s="414">
        <v>33490.6</v>
      </c>
      <c r="E21" s="303">
        <f t="shared" si="0"/>
        <v>141559.73000000001</v>
      </c>
      <c r="F21" s="414">
        <v>126087</v>
      </c>
      <c r="G21" s="414">
        <v>28729</v>
      </c>
      <c r="H21" s="412">
        <f>F21+G21</f>
        <v>154816</v>
      </c>
    </row>
    <row r="22" spans="1:8">
      <c r="A22" s="355">
        <v>6</v>
      </c>
      <c r="B22" s="358" t="s">
        <v>183</v>
      </c>
      <c r="C22" s="422">
        <f>C8+C9+C19+C20+C21</f>
        <v>190211443.47999996</v>
      </c>
      <c r="D22" s="422">
        <f>D8+D9+D19+D20+D21</f>
        <v>17656963.920000002</v>
      </c>
      <c r="E22" s="301">
        <f>C22+D22</f>
        <v>207868407.39999998</v>
      </c>
      <c r="F22" s="422">
        <f>F8+F9+F19+F20+F21</f>
        <v>180713999</v>
      </c>
      <c r="G22" s="422">
        <f>G8+G9+G19+G20+G21</f>
        <v>18200408</v>
      </c>
      <c r="H22" s="413">
        <f>F22+G22</f>
        <v>198914407</v>
      </c>
    </row>
    <row r="23" spans="1:8">
      <c r="A23" s="355"/>
      <c r="B23" s="350" t="s">
        <v>182</v>
      </c>
      <c r="C23" s="414"/>
      <c r="D23" s="414"/>
      <c r="E23" s="302"/>
      <c r="F23" s="414"/>
      <c r="G23" s="414"/>
      <c r="H23" s="416"/>
    </row>
    <row r="24" spans="1:8">
      <c r="A24" s="355">
        <v>7</v>
      </c>
      <c r="B24" s="356" t="s">
        <v>181</v>
      </c>
      <c r="C24" s="414">
        <v>28921263.800000001</v>
      </c>
      <c r="D24" s="414">
        <v>5570104.7400000002</v>
      </c>
      <c r="E24" s="303">
        <f t="shared" si="0"/>
        <v>34491368.539999999</v>
      </c>
      <c r="F24" s="414">
        <v>28122899</v>
      </c>
      <c r="G24" s="414">
        <v>2374450</v>
      </c>
      <c r="H24" s="412">
        <f t="shared" si="1"/>
        <v>30497349</v>
      </c>
    </row>
    <row r="25" spans="1:8">
      <c r="A25" s="355">
        <v>8</v>
      </c>
      <c r="B25" s="356" t="s">
        <v>180</v>
      </c>
      <c r="C25" s="414">
        <v>42982290.969999999</v>
      </c>
      <c r="D25" s="414">
        <v>7241234.2799999993</v>
      </c>
      <c r="E25" s="303">
        <f t="shared" si="0"/>
        <v>50223525.25</v>
      </c>
      <c r="F25" s="414">
        <v>33218799</v>
      </c>
      <c r="G25" s="414">
        <v>6139171</v>
      </c>
      <c r="H25" s="412">
        <f t="shared" si="1"/>
        <v>39357970</v>
      </c>
    </row>
    <row r="26" spans="1:8">
      <c r="A26" s="355">
        <v>9</v>
      </c>
      <c r="B26" s="356" t="s">
        <v>179</v>
      </c>
      <c r="C26" s="414">
        <v>215035.72</v>
      </c>
      <c r="D26" s="414">
        <v>25196.510000000002</v>
      </c>
      <c r="E26" s="303">
        <f t="shared" si="0"/>
        <v>240232.23</v>
      </c>
      <c r="F26" s="414">
        <v>19244</v>
      </c>
      <c r="G26" s="414">
        <v>91677</v>
      </c>
      <c r="H26" s="412">
        <f t="shared" si="1"/>
        <v>110921</v>
      </c>
    </row>
    <row r="27" spans="1:8">
      <c r="A27" s="355">
        <v>10</v>
      </c>
      <c r="B27" s="356" t="s">
        <v>178</v>
      </c>
      <c r="C27" s="414">
        <v>854373.46</v>
      </c>
      <c r="D27" s="414">
        <v>6232575.5099999998</v>
      </c>
      <c r="E27" s="303">
        <f t="shared" si="0"/>
        <v>7086948.9699999997</v>
      </c>
      <c r="F27" s="414">
        <v>708468</v>
      </c>
      <c r="G27" s="414">
        <v>4456468</v>
      </c>
      <c r="H27" s="412">
        <f t="shared" si="1"/>
        <v>5164936</v>
      </c>
    </row>
    <row r="28" spans="1:8">
      <c r="A28" s="355">
        <v>11</v>
      </c>
      <c r="B28" s="356" t="s">
        <v>177</v>
      </c>
      <c r="C28" s="414">
        <v>1545198.96</v>
      </c>
      <c r="D28" s="414">
        <v>276965.46000000002</v>
      </c>
      <c r="E28" s="303">
        <f t="shared" si="0"/>
        <v>1822164.42</v>
      </c>
      <c r="F28" s="414">
        <v>6492</v>
      </c>
      <c r="G28" s="414">
        <v>0</v>
      </c>
      <c r="H28" s="412">
        <f t="shared" si="1"/>
        <v>6492</v>
      </c>
    </row>
    <row r="29" spans="1:8">
      <c r="A29" s="355">
        <v>12</v>
      </c>
      <c r="B29" s="356" t="s">
        <v>176</v>
      </c>
      <c r="C29" s="414">
        <v>245235.91</v>
      </c>
      <c r="D29" s="414">
        <v>1502271.5599999998</v>
      </c>
      <c r="E29" s="303">
        <f t="shared" si="0"/>
        <v>1747507.4699999997</v>
      </c>
      <c r="F29" s="414">
        <v>302015</v>
      </c>
      <c r="G29" s="414">
        <v>1429048</v>
      </c>
      <c r="H29" s="412">
        <f t="shared" si="1"/>
        <v>1731063</v>
      </c>
    </row>
    <row r="30" spans="1:8">
      <c r="A30" s="355">
        <v>13</v>
      </c>
      <c r="B30" s="359" t="s">
        <v>175</v>
      </c>
      <c r="C30" s="422">
        <f>SUM(C24:C29)</f>
        <v>74763398.819999978</v>
      </c>
      <c r="D30" s="422">
        <f>SUM(D24:D29)</f>
        <v>20848348.059999999</v>
      </c>
      <c r="E30" s="301">
        <f t="shared" si="0"/>
        <v>95611746.87999998</v>
      </c>
      <c r="F30" s="422">
        <f>SUM(F24:F29)</f>
        <v>62377917</v>
      </c>
      <c r="G30" s="422">
        <f>SUM(G24:G29)</f>
        <v>14490814</v>
      </c>
      <c r="H30" s="413">
        <f t="shared" si="1"/>
        <v>76868731</v>
      </c>
    </row>
    <row r="31" spans="1:8">
      <c r="A31" s="355">
        <v>14</v>
      </c>
      <c r="B31" s="359" t="s">
        <v>174</v>
      </c>
      <c r="C31" s="422">
        <f>C22-C30</f>
        <v>115448044.65999998</v>
      </c>
      <c r="D31" s="422">
        <f>D22-D30</f>
        <v>-3191384.1399999969</v>
      </c>
      <c r="E31" s="301">
        <f t="shared" si="0"/>
        <v>112256660.51999998</v>
      </c>
      <c r="F31" s="422">
        <f>F22-F30</f>
        <v>118336082</v>
      </c>
      <c r="G31" s="422">
        <f>G22-G30</f>
        <v>3709594</v>
      </c>
      <c r="H31" s="413">
        <f t="shared" si="1"/>
        <v>122045676</v>
      </c>
    </row>
    <row r="32" spans="1:8">
      <c r="A32" s="355"/>
      <c r="B32" s="360"/>
      <c r="C32" s="423"/>
      <c r="D32" s="423"/>
      <c r="E32" s="423"/>
      <c r="F32" s="423"/>
      <c r="G32" s="423"/>
      <c r="H32" s="424"/>
    </row>
    <row r="33" spans="1:8">
      <c r="A33" s="355"/>
      <c r="B33" s="360" t="s">
        <v>173</v>
      </c>
      <c r="C33" s="414"/>
      <c r="D33" s="414"/>
      <c r="E33" s="302"/>
      <c r="F33" s="414"/>
      <c r="G33" s="414"/>
      <c r="H33" s="416"/>
    </row>
    <row r="34" spans="1:8">
      <c r="A34" s="355">
        <v>15</v>
      </c>
      <c r="B34" s="361" t="s">
        <v>172</v>
      </c>
      <c r="C34" s="303">
        <f>C35-C36</f>
        <v>15912253.770000001</v>
      </c>
      <c r="D34" s="303">
        <f>D35-D36</f>
        <v>-2162957.620000001</v>
      </c>
      <c r="E34" s="303">
        <f t="shared" si="0"/>
        <v>13749296.15</v>
      </c>
      <c r="F34" s="303">
        <f>F35-F36</f>
        <v>18280353</v>
      </c>
      <c r="G34" s="303">
        <f>G35-G36</f>
        <v>-1834953</v>
      </c>
      <c r="H34" s="412">
        <f t="shared" si="1"/>
        <v>16445400</v>
      </c>
    </row>
    <row r="35" spans="1:8">
      <c r="A35" s="355">
        <v>15.1</v>
      </c>
      <c r="B35" s="357" t="s">
        <v>171</v>
      </c>
      <c r="C35" s="414">
        <v>19001355.030000001</v>
      </c>
      <c r="D35" s="414">
        <v>4455969.6899999995</v>
      </c>
      <c r="E35" s="303">
        <f t="shared" si="0"/>
        <v>23457324.719999999</v>
      </c>
      <c r="F35" s="414">
        <v>21243240</v>
      </c>
      <c r="G35" s="414">
        <v>3861993</v>
      </c>
      <c r="H35" s="412">
        <f t="shared" si="1"/>
        <v>25105233</v>
      </c>
    </row>
    <row r="36" spans="1:8">
      <c r="A36" s="355">
        <v>15.2</v>
      </c>
      <c r="B36" s="357" t="s">
        <v>170</v>
      </c>
      <c r="C36" s="414">
        <v>3089101.2600000002</v>
      </c>
      <c r="D36" s="414">
        <v>6618927.3100000005</v>
      </c>
      <c r="E36" s="303">
        <f t="shared" si="0"/>
        <v>9708028.5700000003</v>
      </c>
      <c r="F36" s="414">
        <v>2962887</v>
      </c>
      <c r="G36" s="414">
        <v>5696946</v>
      </c>
      <c r="H36" s="412">
        <f t="shared" si="1"/>
        <v>8659833</v>
      </c>
    </row>
    <row r="37" spans="1:8">
      <c r="A37" s="355">
        <v>16</v>
      </c>
      <c r="B37" s="356" t="s">
        <v>169</v>
      </c>
      <c r="C37" s="414">
        <v>0</v>
      </c>
      <c r="D37" s="414">
        <v>0</v>
      </c>
      <c r="E37" s="303">
        <f t="shared" si="0"/>
        <v>0</v>
      </c>
      <c r="F37" s="414">
        <v>644108</v>
      </c>
      <c r="G37" s="414">
        <v>0</v>
      </c>
      <c r="H37" s="412">
        <f t="shared" si="1"/>
        <v>644108</v>
      </c>
    </row>
    <row r="38" spans="1:8">
      <c r="A38" s="355">
        <v>17</v>
      </c>
      <c r="B38" s="356" t="s">
        <v>168</v>
      </c>
      <c r="C38" s="414">
        <v>0</v>
      </c>
      <c r="D38" s="414">
        <v>0</v>
      </c>
      <c r="E38" s="303">
        <f t="shared" si="0"/>
        <v>0</v>
      </c>
      <c r="F38" s="414">
        <v>0</v>
      </c>
      <c r="G38" s="414">
        <v>0</v>
      </c>
      <c r="H38" s="412">
        <f t="shared" si="1"/>
        <v>0</v>
      </c>
    </row>
    <row r="39" spans="1:8">
      <c r="A39" s="355">
        <v>18</v>
      </c>
      <c r="B39" s="356" t="s">
        <v>167</v>
      </c>
      <c r="C39" s="414">
        <v>35352.450000000004</v>
      </c>
      <c r="D39" s="414">
        <v>26228.31</v>
      </c>
      <c r="E39" s="303">
        <f t="shared" si="0"/>
        <v>61580.760000000009</v>
      </c>
      <c r="F39" s="414">
        <v>160711</v>
      </c>
      <c r="G39" s="414">
        <v>26250</v>
      </c>
      <c r="H39" s="412">
        <f t="shared" si="1"/>
        <v>186961</v>
      </c>
    </row>
    <row r="40" spans="1:8">
      <c r="A40" s="355">
        <v>19</v>
      </c>
      <c r="B40" s="356" t="s">
        <v>166</v>
      </c>
      <c r="C40" s="414">
        <v>2734185.1799999997</v>
      </c>
      <c r="D40" s="414">
        <v>0</v>
      </c>
      <c r="E40" s="303">
        <f t="shared" si="0"/>
        <v>2734185.1799999997</v>
      </c>
      <c r="F40" s="414">
        <v>13107537</v>
      </c>
      <c r="G40" s="414">
        <v>0</v>
      </c>
      <c r="H40" s="412">
        <f t="shared" si="1"/>
        <v>13107537</v>
      </c>
    </row>
    <row r="41" spans="1:8">
      <c r="A41" s="355">
        <v>20</v>
      </c>
      <c r="B41" s="356" t="s">
        <v>165</v>
      </c>
      <c r="C41" s="414">
        <v>3833303.9300000016</v>
      </c>
      <c r="D41" s="414">
        <v>0</v>
      </c>
      <c r="E41" s="303">
        <f t="shared" si="0"/>
        <v>3833303.9300000016</v>
      </c>
      <c r="F41" s="414">
        <v>-6217318</v>
      </c>
      <c r="G41" s="414">
        <v>0</v>
      </c>
      <c r="H41" s="412">
        <f t="shared" si="1"/>
        <v>-6217318</v>
      </c>
    </row>
    <row r="42" spans="1:8">
      <c r="A42" s="355">
        <v>21</v>
      </c>
      <c r="B42" s="356" t="s">
        <v>164</v>
      </c>
      <c r="C42" s="414">
        <v>116688.28</v>
      </c>
      <c r="D42" s="414">
        <v>0</v>
      </c>
      <c r="E42" s="303">
        <f t="shared" si="0"/>
        <v>116688.28</v>
      </c>
      <c r="F42" s="414">
        <v>120454</v>
      </c>
      <c r="G42" s="414">
        <v>0</v>
      </c>
      <c r="H42" s="412">
        <f t="shared" si="1"/>
        <v>120454</v>
      </c>
    </row>
    <row r="43" spans="1:8">
      <c r="A43" s="355">
        <v>22</v>
      </c>
      <c r="B43" s="356" t="s">
        <v>163</v>
      </c>
      <c r="C43" s="414">
        <v>80991.48</v>
      </c>
      <c r="D43" s="414">
        <v>2575.12</v>
      </c>
      <c r="E43" s="303">
        <f t="shared" si="0"/>
        <v>83566.599999999991</v>
      </c>
      <c r="F43" s="414">
        <v>11587</v>
      </c>
      <c r="G43" s="414">
        <v>2368</v>
      </c>
      <c r="H43" s="412">
        <f t="shared" si="1"/>
        <v>13955</v>
      </c>
    </row>
    <row r="44" spans="1:8">
      <c r="A44" s="355">
        <v>23</v>
      </c>
      <c r="B44" s="356" t="s">
        <v>162</v>
      </c>
      <c r="C44" s="414">
        <v>3356028.91</v>
      </c>
      <c r="D44" s="414">
        <v>85032.72</v>
      </c>
      <c r="E44" s="303">
        <f t="shared" si="0"/>
        <v>3441061.6300000004</v>
      </c>
      <c r="F44" s="414">
        <v>565910</v>
      </c>
      <c r="G44" s="414">
        <v>936842</v>
      </c>
      <c r="H44" s="412">
        <f t="shared" si="1"/>
        <v>1502752</v>
      </c>
    </row>
    <row r="45" spans="1:8">
      <c r="A45" s="355">
        <v>24</v>
      </c>
      <c r="B45" s="359" t="s">
        <v>279</v>
      </c>
      <c r="C45" s="422">
        <f>C34+C37+C38+C39+C40+C41+C42+C43+C44</f>
        <v>26068804</v>
      </c>
      <c r="D45" s="422">
        <f>D34+D37+D38+D39+D40+D41+D42+D43+D44</f>
        <v>-2049121.4700000009</v>
      </c>
      <c r="E45" s="301">
        <f t="shared" si="0"/>
        <v>24019682.529999997</v>
      </c>
      <c r="F45" s="422">
        <f>F34+F37+F38+F39+F40+F41+F42+F43+F44</f>
        <v>26673342</v>
      </c>
      <c r="G45" s="422">
        <f>G34+G37+G38+G39+G40+G41+G42+G43+G44</f>
        <v>-869493</v>
      </c>
      <c r="H45" s="413">
        <f t="shared" si="1"/>
        <v>25803849</v>
      </c>
    </row>
    <row r="46" spans="1:8">
      <c r="A46" s="355"/>
      <c r="B46" s="350" t="s">
        <v>161</v>
      </c>
      <c r="C46" s="414"/>
      <c r="D46" s="414"/>
      <c r="E46" s="414"/>
      <c r="F46" s="414"/>
      <c r="G46" s="414"/>
      <c r="H46" s="425"/>
    </row>
    <row r="47" spans="1:8">
      <c r="A47" s="355">
        <v>25</v>
      </c>
      <c r="B47" s="356" t="s">
        <v>160</v>
      </c>
      <c r="C47" s="414">
        <v>2392987.7800000003</v>
      </c>
      <c r="D47" s="414">
        <v>4364.5</v>
      </c>
      <c r="E47" s="303">
        <f t="shared" si="0"/>
        <v>2397352.2800000003</v>
      </c>
      <c r="F47" s="414">
        <v>2130867</v>
      </c>
      <c r="G47" s="414">
        <v>854</v>
      </c>
      <c r="H47" s="412">
        <f t="shared" si="1"/>
        <v>2131721</v>
      </c>
    </row>
    <row r="48" spans="1:8">
      <c r="A48" s="355">
        <v>26</v>
      </c>
      <c r="B48" s="356" t="s">
        <v>159</v>
      </c>
      <c r="C48" s="414">
        <v>5327036.0599999996</v>
      </c>
      <c r="D48" s="414">
        <v>666485.18000000005</v>
      </c>
      <c r="E48" s="303">
        <f t="shared" si="0"/>
        <v>5993521.2399999993</v>
      </c>
      <c r="F48" s="414">
        <v>3726509</v>
      </c>
      <c r="G48" s="414">
        <v>1444009</v>
      </c>
      <c r="H48" s="412">
        <f t="shared" si="1"/>
        <v>5170518</v>
      </c>
    </row>
    <row r="49" spans="1:8">
      <c r="A49" s="355">
        <v>27</v>
      </c>
      <c r="B49" s="356" t="s">
        <v>158</v>
      </c>
      <c r="C49" s="414">
        <v>58754974.850000001</v>
      </c>
      <c r="D49" s="414">
        <v>0</v>
      </c>
      <c r="E49" s="303">
        <f t="shared" si="0"/>
        <v>58754974.850000001</v>
      </c>
      <c r="F49" s="414">
        <v>58307685</v>
      </c>
      <c r="G49" s="414">
        <v>0</v>
      </c>
      <c r="H49" s="412">
        <f t="shared" si="1"/>
        <v>58307685</v>
      </c>
    </row>
    <row r="50" spans="1:8">
      <c r="A50" s="355">
        <v>28</v>
      </c>
      <c r="B50" s="356" t="s">
        <v>157</v>
      </c>
      <c r="C50" s="414">
        <v>1251586.03</v>
      </c>
      <c r="D50" s="414">
        <v>0</v>
      </c>
      <c r="E50" s="303">
        <f t="shared" si="0"/>
        <v>1251586.03</v>
      </c>
      <c r="F50" s="414">
        <v>1200859</v>
      </c>
      <c r="G50" s="414">
        <v>0</v>
      </c>
      <c r="H50" s="412">
        <f t="shared" si="1"/>
        <v>1200859</v>
      </c>
    </row>
    <row r="51" spans="1:8">
      <c r="A51" s="355">
        <v>29</v>
      </c>
      <c r="B51" s="356" t="s">
        <v>156</v>
      </c>
      <c r="C51" s="414">
        <v>24264959.330000002</v>
      </c>
      <c r="D51" s="414">
        <v>0</v>
      </c>
      <c r="E51" s="303">
        <f t="shared" si="0"/>
        <v>24264959.330000002</v>
      </c>
      <c r="F51" s="414">
        <v>21875135</v>
      </c>
      <c r="G51" s="414">
        <v>0</v>
      </c>
      <c r="H51" s="412">
        <f t="shared" si="1"/>
        <v>21875135</v>
      </c>
    </row>
    <row r="52" spans="1:8">
      <c r="A52" s="355">
        <v>30</v>
      </c>
      <c r="B52" s="356" t="s">
        <v>155</v>
      </c>
      <c r="C52" s="414">
        <v>20582752.949999999</v>
      </c>
      <c r="D52" s="414">
        <v>278973.5</v>
      </c>
      <c r="E52" s="303">
        <f t="shared" si="0"/>
        <v>20861726.449999999</v>
      </c>
      <c r="F52" s="414">
        <v>19254787</v>
      </c>
      <c r="G52" s="414">
        <v>141140</v>
      </c>
      <c r="H52" s="412">
        <f t="shared" si="1"/>
        <v>19395927</v>
      </c>
    </row>
    <row r="53" spans="1:8">
      <c r="A53" s="355">
        <v>31</v>
      </c>
      <c r="B53" s="359" t="s">
        <v>280</v>
      </c>
      <c r="C53" s="422">
        <f>C47+C48+C49+C50+C51+C52</f>
        <v>112574297</v>
      </c>
      <c r="D53" s="422">
        <f>D47+D48+D49+D50+D51+D52</f>
        <v>949823.18</v>
      </c>
      <c r="E53" s="301">
        <f t="shared" si="0"/>
        <v>113524120.18000001</v>
      </c>
      <c r="F53" s="422">
        <f>F47+F48+F49+F50+F51+F52</f>
        <v>106495842</v>
      </c>
      <c r="G53" s="422">
        <f>G47+G48+G49+G50+G51+G52</f>
        <v>1586003</v>
      </c>
      <c r="H53" s="413">
        <f t="shared" si="1"/>
        <v>108081845</v>
      </c>
    </row>
    <row r="54" spans="1:8">
      <c r="A54" s="355">
        <v>32</v>
      </c>
      <c r="B54" s="359" t="s">
        <v>281</v>
      </c>
      <c r="C54" s="422">
        <f>C45-C53</f>
        <v>-86505493</v>
      </c>
      <c r="D54" s="422">
        <f>D45-D53</f>
        <v>-2998944.6500000008</v>
      </c>
      <c r="E54" s="301">
        <f t="shared" si="0"/>
        <v>-89504437.650000006</v>
      </c>
      <c r="F54" s="422">
        <f>F45-F53</f>
        <v>-79822500</v>
      </c>
      <c r="G54" s="422">
        <f>G45-G53</f>
        <v>-2455496</v>
      </c>
      <c r="H54" s="413">
        <f t="shared" si="1"/>
        <v>-82277996</v>
      </c>
    </row>
    <row r="55" spans="1:8">
      <c r="A55" s="355"/>
      <c r="B55" s="360"/>
      <c r="C55" s="423"/>
      <c r="D55" s="423"/>
      <c r="E55" s="423"/>
      <c r="F55" s="423"/>
      <c r="G55" s="423"/>
      <c r="H55" s="424"/>
    </row>
    <row r="56" spans="1:8">
      <c r="A56" s="355">
        <v>33</v>
      </c>
      <c r="B56" s="359" t="s">
        <v>154</v>
      </c>
      <c r="C56" s="422">
        <f>C31+C54</f>
        <v>28942551.659999982</v>
      </c>
      <c r="D56" s="422">
        <f>D31+D54</f>
        <v>-6190328.7899999972</v>
      </c>
      <c r="E56" s="301">
        <f t="shared" si="0"/>
        <v>22752222.869999982</v>
      </c>
      <c r="F56" s="422">
        <f>F31+F54</f>
        <v>38513582</v>
      </c>
      <c r="G56" s="422">
        <f>G31+G54</f>
        <v>1254098</v>
      </c>
      <c r="H56" s="413">
        <f t="shared" si="1"/>
        <v>39767680</v>
      </c>
    </row>
    <row r="57" spans="1:8">
      <c r="A57" s="355"/>
      <c r="B57" s="360"/>
      <c r="C57" s="423"/>
      <c r="D57" s="423"/>
      <c r="E57" s="423"/>
      <c r="F57" s="423"/>
      <c r="G57" s="423"/>
      <c r="H57" s="424"/>
    </row>
    <row r="58" spans="1:8">
      <c r="A58" s="355">
        <v>34</v>
      </c>
      <c r="B58" s="356" t="s">
        <v>153</v>
      </c>
      <c r="C58" s="414">
        <v>36364638.009999998</v>
      </c>
      <c r="D58" s="414">
        <v>3342563.94</v>
      </c>
      <c r="E58" s="303">
        <f t="shared" si="0"/>
        <v>39707201.949999996</v>
      </c>
      <c r="F58" s="414">
        <v>21242465</v>
      </c>
      <c r="G58" s="414">
        <v>1765367</v>
      </c>
      <c r="H58" s="412">
        <f t="shared" si="1"/>
        <v>23007832</v>
      </c>
    </row>
    <row r="59" spans="1:8" s="362" customFormat="1">
      <c r="A59" s="355">
        <v>35</v>
      </c>
      <c r="B59" s="356" t="s">
        <v>152</v>
      </c>
      <c r="C59" s="414">
        <v>-104000</v>
      </c>
      <c r="D59" s="414">
        <v>0</v>
      </c>
      <c r="E59" s="427">
        <f t="shared" si="0"/>
        <v>-104000</v>
      </c>
      <c r="F59" s="426">
        <v>104000</v>
      </c>
      <c r="G59" s="426">
        <v>0</v>
      </c>
      <c r="H59" s="428">
        <f t="shared" si="1"/>
        <v>104000</v>
      </c>
    </row>
    <row r="60" spans="1:8">
      <c r="A60" s="355">
        <v>36</v>
      </c>
      <c r="B60" s="356" t="s">
        <v>151</v>
      </c>
      <c r="C60" s="414">
        <v>425557.33</v>
      </c>
      <c r="D60" s="414">
        <v>4133.8</v>
      </c>
      <c r="E60" s="303">
        <f t="shared" si="0"/>
        <v>429691.13</v>
      </c>
      <c r="F60" s="414">
        <v>403949</v>
      </c>
      <c r="G60" s="414">
        <v>90349</v>
      </c>
      <c r="H60" s="412">
        <f t="shared" si="1"/>
        <v>494298</v>
      </c>
    </row>
    <row r="61" spans="1:8">
      <c r="A61" s="355">
        <v>37</v>
      </c>
      <c r="B61" s="359" t="s">
        <v>150</v>
      </c>
      <c r="C61" s="422">
        <f>C58+C59+C60</f>
        <v>36686195.339999996</v>
      </c>
      <c r="D61" s="422">
        <f>D58+D59+D60</f>
        <v>3346697.7399999998</v>
      </c>
      <c r="E61" s="301">
        <f t="shared" si="0"/>
        <v>40032893.079999998</v>
      </c>
      <c r="F61" s="422">
        <f>F58+F59+F60</f>
        <v>21750414</v>
      </c>
      <c r="G61" s="422">
        <f>G58+G59+G60</f>
        <v>1855716</v>
      </c>
      <c r="H61" s="413">
        <f t="shared" si="1"/>
        <v>23606130</v>
      </c>
    </row>
    <row r="62" spans="1:8">
      <c r="A62" s="355"/>
      <c r="B62" s="363"/>
      <c r="C62" s="414"/>
      <c r="D62" s="414"/>
      <c r="E62" s="414"/>
      <c r="F62" s="414"/>
      <c r="G62" s="414"/>
      <c r="H62" s="425"/>
    </row>
    <row r="63" spans="1:8">
      <c r="A63" s="355">
        <v>38</v>
      </c>
      <c r="B63" s="364" t="s">
        <v>149</v>
      </c>
      <c r="C63" s="422">
        <f>C56-C61</f>
        <v>-7743643.6800000146</v>
      </c>
      <c r="D63" s="422">
        <f>D56-D61</f>
        <v>-9537026.5299999975</v>
      </c>
      <c r="E63" s="301">
        <f t="shared" si="0"/>
        <v>-17280670.210000012</v>
      </c>
      <c r="F63" s="422">
        <f>F56-F61</f>
        <v>16763168</v>
      </c>
      <c r="G63" s="422">
        <f>G56-G61</f>
        <v>-601618</v>
      </c>
      <c r="H63" s="413">
        <f t="shared" si="1"/>
        <v>16161550</v>
      </c>
    </row>
    <row r="64" spans="1:8">
      <c r="A64" s="353">
        <v>39</v>
      </c>
      <c r="B64" s="356" t="s">
        <v>148</v>
      </c>
      <c r="C64" s="429">
        <v>0</v>
      </c>
      <c r="D64" s="429">
        <v>0</v>
      </c>
      <c r="E64" s="303">
        <f t="shared" si="0"/>
        <v>0</v>
      </c>
      <c r="F64" s="429">
        <v>0</v>
      </c>
      <c r="G64" s="429">
        <v>0</v>
      </c>
      <c r="H64" s="412">
        <f t="shared" si="1"/>
        <v>0</v>
      </c>
    </row>
    <row r="65" spans="1:8">
      <c r="A65" s="355">
        <v>40</v>
      </c>
      <c r="B65" s="359" t="s">
        <v>147</v>
      </c>
      <c r="C65" s="422">
        <f>C63-C64</f>
        <v>-7743643.6800000146</v>
      </c>
      <c r="D65" s="422">
        <f>D63-D64</f>
        <v>-9537026.5299999975</v>
      </c>
      <c r="E65" s="301">
        <f t="shared" si="0"/>
        <v>-17280670.210000012</v>
      </c>
      <c r="F65" s="422">
        <f>F63-F64</f>
        <v>16763168</v>
      </c>
      <c r="G65" s="422">
        <f>G63-G64</f>
        <v>-601618</v>
      </c>
      <c r="H65" s="413">
        <f t="shared" si="1"/>
        <v>16161550</v>
      </c>
    </row>
    <row r="66" spans="1:8">
      <c r="A66" s="353">
        <v>41</v>
      </c>
      <c r="B66" s="356" t="s">
        <v>146</v>
      </c>
      <c r="C66" s="429">
        <v>0</v>
      </c>
      <c r="D66" s="429">
        <v>0</v>
      </c>
      <c r="E66" s="303">
        <f t="shared" si="0"/>
        <v>0</v>
      </c>
      <c r="F66" s="429">
        <v>0</v>
      </c>
      <c r="G66" s="429">
        <v>0</v>
      </c>
      <c r="H66" s="412">
        <f t="shared" si="1"/>
        <v>0</v>
      </c>
    </row>
    <row r="67" spans="1:8" ht="13.5" thickBot="1">
      <c r="A67" s="365">
        <v>42</v>
      </c>
      <c r="B67" s="366" t="s">
        <v>145</v>
      </c>
      <c r="C67" s="430">
        <f>C65+C66</f>
        <v>-7743643.6800000146</v>
      </c>
      <c r="D67" s="430">
        <f>D65+D66</f>
        <v>-9537026.5299999975</v>
      </c>
      <c r="E67" s="304">
        <f t="shared" si="0"/>
        <v>-17280670.210000012</v>
      </c>
      <c r="F67" s="430">
        <f>F65+F66</f>
        <v>16763168</v>
      </c>
      <c r="G67" s="430">
        <f>G65+G66</f>
        <v>-601618</v>
      </c>
      <c r="H67" s="420">
        <f t="shared" si="1"/>
        <v>16161550</v>
      </c>
    </row>
  </sheetData>
  <mergeCells count="2">
    <mergeCell ref="C5:E5"/>
    <mergeCell ref="F5:H5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L14" sqref="L14"/>
    </sheetView>
  </sheetViews>
  <sheetFormatPr defaultColWidth="9.140625" defaultRowHeight="15"/>
  <cols>
    <col min="1" max="1" width="9.7109375" style="308" bestFit="1" customWidth="1"/>
    <col min="2" max="2" width="60.28515625" style="308" customWidth="1"/>
    <col min="3" max="3" width="13" style="308" customWidth="1"/>
    <col min="4" max="4" width="14.140625" style="308" customWidth="1"/>
    <col min="5" max="5" width="13.28515625" style="308" customWidth="1"/>
    <col min="6" max="6" width="13.7109375" style="308" customWidth="1"/>
    <col min="7" max="7" width="13.42578125" style="308" customWidth="1"/>
    <col min="8" max="8" width="13.5703125" style="308" bestFit="1" customWidth="1"/>
    <col min="9" max="16384" width="9.140625" style="308"/>
  </cols>
  <sheetData>
    <row r="1" spans="1:8">
      <c r="A1" s="307" t="s">
        <v>30</v>
      </c>
      <c r="B1" s="308" t="str">
        <f>'Info '!C2</f>
        <v>JSC "Liberty Bank"</v>
      </c>
    </row>
    <row r="2" spans="1:8">
      <c r="A2" s="307" t="s">
        <v>31</v>
      </c>
      <c r="B2" s="309">
        <f>'1. key ratios '!B2</f>
        <v>44104</v>
      </c>
    </row>
    <row r="3" spans="1:8">
      <c r="A3" s="260"/>
    </row>
    <row r="4" spans="1:8" ht="15.75" thickBot="1">
      <c r="A4" s="260" t="s">
        <v>74</v>
      </c>
      <c r="B4" s="260"/>
      <c r="C4" s="310"/>
      <c r="D4" s="310"/>
      <c r="E4" s="310"/>
      <c r="F4" s="311"/>
      <c r="G4" s="311"/>
      <c r="H4" s="312" t="s">
        <v>73</v>
      </c>
    </row>
    <row r="5" spans="1:8">
      <c r="A5" s="549" t="s">
        <v>6</v>
      </c>
      <c r="B5" s="551" t="s">
        <v>346</v>
      </c>
      <c r="C5" s="545" t="s">
        <v>68</v>
      </c>
      <c r="D5" s="546"/>
      <c r="E5" s="547"/>
      <c r="F5" s="545" t="s">
        <v>72</v>
      </c>
      <c r="G5" s="546"/>
      <c r="H5" s="548"/>
    </row>
    <row r="6" spans="1:8">
      <c r="A6" s="550"/>
      <c r="B6" s="552"/>
      <c r="C6" s="313" t="s">
        <v>293</v>
      </c>
      <c r="D6" s="313" t="s">
        <v>122</v>
      </c>
      <c r="E6" s="313" t="s">
        <v>109</v>
      </c>
      <c r="F6" s="313" t="s">
        <v>293</v>
      </c>
      <c r="G6" s="313" t="s">
        <v>122</v>
      </c>
      <c r="H6" s="314" t="s">
        <v>109</v>
      </c>
    </row>
    <row r="7" spans="1:8" s="316" customFormat="1">
      <c r="A7" s="272">
        <v>1</v>
      </c>
      <c r="B7" s="315" t="s">
        <v>380</v>
      </c>
      <c r="C7" s="301">
        <f>SUM(C8:C11)</f>
        <v>86313826.24000001</v>
      </c>
      <c r="D7" s="301">
        <f t="shared" ref="D7" si="0">SUM(D8:D11)</f>
        <v>78206521.460000008</v>
      </c>
      <c r="E7" s="301">
        <f>C7+D7</f>
        <v>164520347.70000002</v>
      </c>
      <c r="F7" s="301">
        <f>SUM(F8:F11)</f>
        <v>49141039</v>
      </c>
      <c r="G7" s="301">
        <f>SUM(G8:G11)</f>
        <v>52475510</v>
      </c>
      <c r="H7" s="413">
        <f t="shared" ref="H7:H53" si="1">F7+G7</f>
        <v>101616549</v>
      </c>
    </row>
    <row r="8" spans="1:8" s="316" customFormat="1">
      <c r="A8" s="272">
        <v>1.1000000000000001</v>
      </c>
      <c r="B8" s="317" t="s">
        <v>311</v>
      </c>
      <c r="C8" s="302">
        <v>5555077.8700000001</v>
      </c>
      <c r="D8" s="302">
        <v>7262169.04</v>
      </c>
      <c r="E8" s="303">
        <f t="shared" ref="E8:E53" si="2">C8+D8</f>
        <v>12817246.91</v>
      </c>
      <c r="F8" s="302">
        <v>5363826</v>
      </c>
      <c r="G8" s="302">
        <v>6183884</v>
      </c>
      <c r="H8" s="412">
        <f t="shared" si="1"/>
        <v>11547710</v>
      </c>
    </row>
    <row r="9" spans="1:8" s="316" customFormat="1">
      <c r="A9" s="272">
        <v>1.2</v>
      </c>
      <c r="B9" s="317" t="s">
        <v>312</v>
      </c>
      <c r="C9" s="302">
        <v>3803568.95</v>
      </c>
      <c r="D9" s="302">
        <v>0</v>
      </c>
      <c r="E9" s="303">
        <f t="shared" si="2"/>
        <v>3803568.95</v>
      </c>
      <c r="F9" s="302">
        <v>3044510</v>
      </c>
      <c r="G9" s="302">
        <v>0</v>
      </c>
      <c r="H9" s="412">
        <f t="shared" si="1"/>
        <v>3044510</v>
      </c>
    </row>
    <row r="10" spans="1:8" s="316" customFormat="1">
      <c r="A10" s="272">
        <v>1.3</v>
      </c>
      <c r="B10" s="317" t="s">
        <v>313</v>
      </c>
      <c r="C10" s="302">
        <v>76755179.420000002</v>
      </c>
      <c r="D10" s="302">
        <v>70835445.719999999</v>
      </c>
      <c r="E10" s="303">
        <f t="shared" si="2"/>
        <v>147590625.13999999</v>
      </c>
      <c r="F10" s="302">
        <v>40532703</v>
      </c>
      <c r="G10" s="302">
        <v>46193737</v>
      </c>
      <c r="H10" s="412">
        <f t="shared" si="1"/>
        <v>86726440</v>
      </c>
    </row>
    <row r="11" spans="1:8" s="316" customFormat="1">
      <c r="A11" s="272">
        <v>1.4</v>
      </c>
      <c r="B11" s="317" t="s">
        <v>294</v>
      </c>
      <c r="C11" s="302">
        <v>200000</v>
      </c>
      <c r="D11" s="302">
        <v>108906.7</v>
      </c>
      <c r="E11" s="303">
        <f t="shared" si="2"/>
        <v>308906.7</v>
      </c>
      <c r="F11" s="302">
        <v>200000</v>
      </c>
      <c r="G11" s="302">
        <v>97889</v>
      </c>
      <c r="H11" s="412">
        <f t="shared" si="1"/>
        <v>297889</v>
      </c>
    </row>
    <row r="12" spans="1:8" s="316" customFormat="1" ht="29.25" customHeight="1">
      <c r="A12" s="272">
        <v>2</v>
      </c>
      <c r="B12" s="305" t="s">
        <v>315</v>
      </c>
      <c r="C12" s="301">
        <v>0</v>
      </c>
      <c r="D12" s="301">
        <v>0</v>
      </c>
      <c r="E12" s="303">
        <f t="shared" si="2"/>
        <v>0</v>
      </c>
      <c r="F12" s="301">
        <v>0</v>
      </c>
      <c r="G12" s="301">
        <v>0</v>
      </c>
      <c r="H12" s="412">
        <f t="shared" si="1"/>
        <v>0</v>
      </c>
    </row>
    <row r="13" spans="1:8" s="316" customFormat="1" ht="19.899999999999999" customHeight="1">
      <c r="A13" s="272">
        <v>3</v>
      </c>
      <c r="B13" s="305" t="s">
        <v>314</v>
      </c>
      <c r="C13" s="301">
        <f>SUM(C14:C15)</f>
        <v>85010000</v>
      </c>
      <c r="D13" s="301">
        <f t="shared" ref="D13" si="3">SUM(D14:D15)</f>
        <v>0</v>
      </c>
      <c r="E13" s="303">
        <f t="shared" si="2"/>
        <v>85010000</v>
      </c>
      <c r="F13" s="301">
        <f>SUM(F14:F15)</f>
        <v>0</v>
      </c>
      <c r="G13" s="301">
        <f t="shared" ref="G13" si="4">SUM(G14:G15)</f>
        <v>0</v>
      </c>
      <c r="H13" s="412">
        <f t="shared" si="1"/>
        <v>0</v>
      </c>
    </row>
    <row r="14" spans="1:8" s="316" customFormat="1">
      <c r="A14" s="272">
        <v>3.1</v>
      </c>
      <c r="B14" s="318" t="s">
        <v>295</v>
      </c>
      <c r="C14" s="302">
        <v>85010000</v>
      </c>
      <c r="D14" s="302">
        <v>0</v>
      </c>
      <c r="E14" s="303">
        <f t="shared" si="2"/>
        <v>85010000</v>
      </c>
      <c r="F14" s="302">
        <v>0</v>
      </c>
      <c r="G14" s="302">
        <v>0</v>
      </c>
      <c r="H14" s="412">
        <f t="shared" si="1"/>
        <v>0</v>
      </c>
    </row>
    <row r="15" spans="1:8" s="316" customFormat="1">
      <c r="A15" s="272">
        <v>3.2</v>
      </c>
      <c r="B15" s="318" t="s">
        <v>296</v>
      </c>
      <c r="C15" s="302">
        <v>0</v>
      </c>
      <c r="D15" s="302">
        <v>0</v>
      </c>
      <c r="E15" s="303">
        <f t="shared" si="2"/>
        <v>0</v>
      </c>
      <c r="F15" s="302">
        <v>0</v>
      </c>
      <c r="G15" s="302">
        <v>0</v>
      </c>
      <c r="H15" s="412">
        <f t="shared" si="1"/>
        <v>0</v>
      </c>
    </row>
    <row r="16" spans="1:8" s="316" customFormat="1">
      <c r="A16" s="272">
        <v>4</v>
      </c>
      <c r="B16" s="305" t="s">
        <v>325</v>
      </c>
      <c r="C16" s="301">
        <f>SUM(C17:C18)</f>
        <v>484313638.88999999</v>
      </c>
      <c r="D16" s="301">
        <f t="shared" ref="D16" si="5">SUM(D17:D18)</f>
        <v>2686031614.8099999</v>
      </c>
      <c r="E16" s="301">
        <f t="shared" si="2"/>
        <v>3170345253.6999998</v>
      </c>
      <c r="F16" s="301">
        <f t="shared" ref="F16" si="6">SUM(F17:F18)</f>
        <v>614534514</v>
      </c>
      <c r="G16" s="301">
        <f>SUM(G17:G18)</f>
        <v>2008178437</v>
      </c>
      <c r="H16" s="413">
        <f t="shared" si="1"/>
        <v>2622712951</v>
      </c>
    </row>
    <row r="17" spans="1:8" s="316" customFormat="1">
      <c r="A17" s="272">
        <v>4.0999999999999996</v>
      </c>
      <c r="B17" s="318" t="s">
        <v>316</v>
      </c>
      <c r="C17" s="302">
        <v>0</v>
      </c>
      <c r="D17" s="302">
        <v>0</v>
      </c>
      <c r="E17" s="303">
        <f t="shared" si="2"/>
        <v>0</v>
      </c>
      <c r="F17" s="302">
        <v>0</v>
      </c>
      <c r="G17" s="302">
        <v>0</v>
      </c>
      <c r="H17" s="412">
        <f t="shared" si="1"/>
        <v>0</v>
      </c>
    </row>
    <row r="18" spans="1:8" s="316" customFormat="1">
      <c r="A18" s="272">
        <v>4.2</v>
      </c>
      <c r="B18" s="318" t="s">
        <v>310</v>
      </c>
      <c r="C18" s="302">
        <v>484313638.88999999</v>
      </c>
      <c r="D18" s="302">
        <v>2686031614.8099999</v>
      </c>
      <c r="E18" s="303">
        <f t="shared" si="2"/>
        <v>3170345253.6999998</v>
      </c>
      <c r="F18" s="302">
        <v>614534514</v>
      </c>
      <c r="G18" s="302">
        <v>2008178437</v>
      </c>
      <c r="H18" s="412">
        <f t="shared" si="1"/>
        <v>2622712951</v>
      </c>
    </row>
    <row r="19" spans="1:8" s="316" customFormat="1">
      <c r="A19" s="272">
        <v>5</v>
      </c>
      <c r="B19" s="305" t="s">
        <v>324</v>
      </c>
      <c r="C19" s="301">
        <f>SUM(C20,C21,C22,C28,C29,C30,C31)</f>
        <v>154991428.97999999</v>
      </c>
      <c r="D19" s="301">
        <f t="shared" ref="D19" si="7">SUM(D20,D21,D22,D28,D29,D30,D31)</f>
        <v>2757473782.9700003</v>
      </c>
      <c r="E19" s="301">
        <f>C19+D19</f>
        <v>2912465211.9500003</v>
      </c>
      <c r="F19" s="301">
        <f>SUM(F20,F21,F22,F28,F29,F30,F31)</f>
        <v>146615860</v>
      </c>
      <c r="G19" s="301">
        <f t="shared" ref="G19" si="8">SUM(G20,G21,G22,G28,G29,G30,G31)</f>
        <v>1851216275</v>
      </c>
      <c r="H19" s="413">
        <f>F19+G19</f>
        <v>1997832135</v>
      </c>
    </row>
    <row r="20" spans="1:8" s="316" customFormat="1">
      <c r="A20" s="272">
        <v>5.0999999999999996</v>
      </c>
      <c r="B20" s="319" t="s">
        <v>299</v>
      </c>
      <c r="C20" s="302">
        <v>6477647.2400000002</v>
      </c>
      <c r="D20" s="302">
        <v>42564551.770000003</v>
      </c>
      <c r="E20" s="303">
        <f t="shared" si="2"/>
        <v>49042199.010000005</v>
      </c>
      <c r="F20" s="302">
        <v>7836231</v>
      </c>
      <c r="G20" s="302">
        <v>21053768</v>
      </c>
      <c r="H20" s="412">
        <f>F20+G20</f>
        <v>28889999</v>
      </c>
    </row>
    <row r="21" spans="1:8" s="316" customFormat="1">
      <c r="A21" s="272">
        <v>5.2</v>
      </c>
      <c r="B21" s="319" t="s">
        <v>298</v>
      </c>
      <c r="C21" s="302">
        <v>78711495</v>
      </c>
      <c r="D21" s="302">
        <v>106203723.2</v>
      </c>
      <c r="E21" s="303">
        <f t="shared" si="2"/>
        <v>184915218.19999999</v>
      </c>
      <c r="F21" s="302">
        <v>55935560</v>
      </c>
      <c r="G21" s="302">
        <v>89662483</v>
      </c>
      <c r="H21" s="412">
        <f>F21+G21</f>
        <v>145598043</v>
      </c>
    </row>
    <row r="22" spans="1:8" s="316" customFormat="1">
      <c r="A22" s="272">
        <v>5.3</v>
      </c>
      <c r="B22" s="319" t="s">
        <v>297</v>
      </c>
      <c r="C22" s="303">
        <f>SUM(C23:C27)</f>
        <v>1040031</v>
      </c>
      <c r="D22" s="303">
        <f t="shared" ref="D22" si="9">SUM(D23:D27)</f>
        <v>1594977505</v>
      </c>
      <c r="E22" s="303">
        <f t="shared" si="2"/>
        <v>1596017536</v>
      </c>
      <c r="F22" s="303">
        <f>SUM(F23:F27)</f>
        <v>165246</v>
      </c>
      <c r="G22" s="303">
        <f t="shared" ref="G22" si="10">SUM(G23:G27)</f>
        <v>1002534508</v>
      </c>
      <c r="H22" s="412">
        <f t="shared" si="1"/>
        <v>1002699754</v>
      </c>
    </row>
    <row r="23" spans="1:8" s="316" customFormat="1">
      <c r="A23" s="272" t="s">
        <v>15</v>
      </c>
      <c r="B23" s="320" t="s">
        <v>75</v>
      </c>
      <c r="C23" s="302">
        <v>948531</v>
      </c>
      <c r="D23" s="302">
        <v>853180122.81004</v>
      </c>
      <c r="E23" s="303">
        <f t="shared" si="2"/>
        <v>854128653.81004</v>
      </c>
      <c r="F23" s="302">
        <v>118246</v>
      </c>
      <c r="G23" s="302">
        <v>417511979</v>
      </c>
      <c r="H23" s="412">
        <f t="shared" si="1"/>
        <v>417630225</v>
      </c>
    </row>
    <row r="24" spans="1:8" s="316" customFormat="1">
      <c r="A24" s="272" t="s">
        <v>16</v>
      </c>
      <c r="B24" s="320" t="s">
        <v>76</v>
      </c>
      <c r="C24" s="302">
        <v>11000</v>
      </c>
      <c r="D24" s="302">
        <v>454141581.5837999</v>
      </c>
      <c r="E24" s="303">
        <f t="shared" si="2"/>
        <v>454152581.5837999</v>
      </c>
      <c r="F24" s="302">
        <v>0</v>
      </c>
      <c r="G24" s="302">
        <v>187049189</v>
      </c>
      <c r="H24" s="412">
        <f t="shared" si="1"/>
        <v>187049189</v>
      </c>
    </row>
    <row r="25" spans="1:8" s="316" customFormat="1">
      <c r="A25" s="272" t="s">
        <v>17</v>
      </c>
      <c r="B25" s="320" t="s">
        <v>77</v>
      </c>
      <c r="C25" s="302">
        <v>0</v>
      </c>
      <c r="D25" s="302">
        <v>52105057.687799998</v>
      </c>
      <c r="E25" s="303">
        <f t="shared" si="2"/>
        <v>52105057.687799998</v>
      </c>
      <c r="F25" s="302">
        <v>0</v>
      </c>
      <c r="G25" s="302">
        <v>28541325</v>
      </c>
      <c r="H25" s="412">
        <f t="shared" si="1"/>
        <v>28541325</v>
      </c>
    </row>
    <row r="26" spans="1:8" s="316" customFormat="1">
      <c r="A26" s="272" t="s">
        <v>18</v>
      </c>
      <c r="B26" s="320" t="s">
        <v>78</v>
      </c>
      <c r="C26" s="302">
        <v>80500</v>
      </c>
      <c r="D26" s="302">
        <v>148510268.10360017</v>
      </c>
      <c r="E26" s="303">
        <f t="shared" si="2"/>
        <v>148590768.10360017</v>
      </c>
      <c r="F26" s="302">
        <v>0</v>
      </c>
      <c r="G26" s="302">
        <v>38160769</v>
      </c>
      <c r="H26" s="412">
        <f t="shared" si="1"/>
        <v>38160769</v>
      </c>
    </row>
    <row r="27" spans="1:8" s="316" customFormat="1">
      <c r="A27" s="272" t="s">
        <v>19</v>
      </c>
      <c r="B27" s="320" t="s">
        <v>79</v>
      </c>
      <c r="C27" s="302">
        <v>0</v>
      </c>
      <c r="D27" s="302">
        <v>87040474.81475991</v>
      </c>
      <c r="E27" s="303">
        <f t="shared" si="2"/>
        <v>87040474.81475991</v>
      </c>
      <c r="F27" s="302">
        <v>47000</v>
      </c>
      <c r="G27" s="302">
        <v>331271246</v>
      </c>
      <c r="H27" s="412">
        <f t="shared" si="1"/>
        <v>331318246</v>
      </c>
    </row>
    <row r="28" spans="1:8" s="316" customFormat="1">
      <c r="A28" s="272">
        <v>5.4</v>
      </c>
      <c r="B28" s="319" t="s">
        <v>300</v>
      </c>
      <c r="C28" s="302">
        <v>4017057.74</v>
      </c>
      <c r="D28" s="302">
        <v>186773689.30000001</v>
      </c>
      <c r="E28" s="303">
        <f t="shared" si="2"/>
        <v>190790747.04000002</v>
      </c>
      <c r="F28" s="302">
        <v>6178823</v>
      </c>
      <c r="G28" s="302">
        <v>153897210</v>
      </c>
      <c r="H28" s="412">
        <f t="shared" si="1"/>
        <v>160076033</v>
      </c>
    </row>
    <row r="29" spans="1:8" s="316" customFormat="1">
      <c r="A29" s="272">
        <v>5.5</v>
      </c>
      <c r="B29" s="319" t="s">
        <v>301</v>
      </c>
      <c r="C29" s="302">
        <v>10000000</v>
      </c>
      <c r="D29" s="302">
        <v>211007300</v>
      </c>
      <c r="E29" s="303">
        <f t="shared" si="2"/>
        <v>221007300</v>
      </c>
      <c r="F29" s="302">
        <v>10000000</v>
      </c>
      <c r="G29" s="302">
        <v>170360200</v>
      </c>
      <c r="H29" s="412">
        <f t="shared" si="1"/>
        <v>180360200</v>
      </c>
    </row>
    <row r="30" spans="1:8" s="316" customFormat="1">
      <c r="A30" s="272">
        <v>5.6</v>
      </c>
      <c r="B30" s="319" t="s">
        <v>302</v>
      </c>
      <c r="C30" s="302">
        <v>9000000</v>
      </c>
      <c r="D30" s="302">
        <v>219337867.30000001</v>
      </c>
      <c r="E30" s="303">
        <f t="shared" si="2"/>
        <v>228337867.30000001</v>
      </c>
      <c r="F30" s="302">
        <v>31500000</v>
      </c>
      <c r="G30" s="302">
        <v>171820245</v>
      </c>
      <c r="H30" s="412">
        <f t="shared" si="1"/>
        <v>203320245</v>
      </c>
    </row>
    <row r="31" spans="1:8" s="316" customFormat="1">
      <c r="A31" s="272">
        <v>5.7</v>
      </c>
      <c r="B31" s="319" t="s">
        <v>79</v>
      </c>
      <c r="C31" s="302">
        <v>45745198</v>
      </c>
      <c r="D31" s="302">
        <v>396609146.39999998</v>
      </c>
      <c r="E31" s="303">
        <f t="shared" si="2"/>
        <v>442354344.39999998</v>
      </c>
      <c r="F31" s="302">
        <v>35000000</v>
      </c>
      <c r="G31" s="302">
        <v>241887861</v>
      </c>
      <c r="H31" s="412">
        <f t="shared" si="1"/>
        <v>276887861</v>
      </c>
    </row>
    <row r="32" spans="1:8" s="316" customFormat="1">
      <c r="A32" s="272">
        <v>6</v>
      </c>
      <c r="B32" s="305" t="s">
        <v>330</v>
      </c>
      <c r="C32" s="301">
        <f>SUM(C33:C39)</f>
        <v>143722591.5</v>
      </c>
      <c r="D32" s="301">
        <f>SUM(D33:D39)</f>
        <v>375297950.48000002</v>
      </c>
      <c r="E32" s="301">
        <f t="shared" si="2"/>
        <v>519020541.98000002</v>
      </c>
      <c r="F32" s="301">
        <f>SUM(F33:F39)</f>
        <v>107707582</v>
      </c>
      <c r="G32" s="301">
        <f>SUM(G33:G39)</f>
        <v>299976074</v>
      </c>
      <c r="H32" s="413">
        <f t="shared" si="1"/>
        <v>407683656</v>
      </c>
    </row>
    <row r="33" spans="1:8" s="316" customFormat="1">
      <c r="A33" s="272">
        <v>6.1</v>
      </c>
      <c r="B33" s="306" t="s">
        <v>320</v>
      </c>
      <c r="C33" s="302">
        <v>42492933.00000003</v>
      </c>
      <c r="D33" s="302">
        <v>210134590.92999998</v>
      </c>
      <c r="E33" s="303">
        <f t="shared" si="2"/>
        <v>252627523.93000001</v>
      </c>
      <c r="F33" s="302">
        <v>40833768</v>
      </c>
      <c r="G33" s="302">
        <v>157098783</v>
      </c>
      <c r="H33" s="412">
        <f t="shared" si="1"/>
        <v>197932551</v>
      </c>
    </row>
    <row r="34" spans="1:8" s="316" customFormat="1">
      <c r="A34" s="272">
        <v>6.2</v>
      </c>
      <c r="B34" s="306" t="s">
        <v>321</v>
      </c>
      <c r="C34" s="302">
        <v>101229658.49999997</v>
      </c>
      <c r="D34" s="302">
        <v>165163359.55000001</v>
      </c>
      <c r="E34" s="303">
        <f t="shared" si="2"/>
        <v>266393018.04999998</v>
      </c>
      <c r="F34" s="302">
        <v>66873814</v>
      </c>
      <c r="G34" s="302">
        <v>142877291</v>
      </c>
      <c r="H34" s="412">
        <f t="shared" si="1"/>
        <v>209751105</v>
      </c>
    </row>
    <row r="35" spans="1:8" s="316" customFormat="1">
      <c r="A35" s="272">
        <v>6.3</v>
      </c>
      <c r="B35" s="306" t="s">
        <v>317</v>
      </c>
      <c r="C35" s="302">
        <v>0</v>
      </c>
      <c r="D35" s="302">
        <v>0</v>
      </c>
      <c r="E35" s="303">
        <f t="shared" si="2"/>
        <v>0</v>
      </c>
      <c r="F35" s="302">
        <v>0</v>
      </c>
      <c r="G35" s="302">
        <v>0</v>
      </c>
      <c r="H35" s="412">
        <f t="shared" si="1"/>
        <v>0</v>
      </c>
    </row>
    <row r="36" spans="1:8" s="316" customFormat="1">
      <c r="A36" s="272">
        <v>6.4</v>
      </c>
      <c r="B36" s="306" t="s">
        <v>318</v>
      </c>
      <c r="C36" s="302">
        <v>0</v>
      </c>
      <c r="D36" s="302">
        <v>0</v>
      </c>
      <c r="E36" s="303">
        <f t="shared" si="2"/>
        <v>0</v>
      </c>
      <c r="F36" s="302">
        <v>0</v>
      </c>
      <c r="G36" s="302">
        <v>0</v>
      </c>
      <c r="H36" s="412">
        <f t="shared" si="1"/>
        <v>0</v>
      </c>
    </row>
    <row r="37" spans="1:8" s="316" customFormat="1">
      <c r="A37" s="272">
        <v>6.5</v>
      </c>
      <c r="B37" s="306" t="s">
        <v>319</v>
      </c>
      <c r="C37" s="302">
        <v>0</v>
      </c>
      <c r="D37" s="302">
        <v>0</v>
      </c>
      <c r="E37" s="303">
        <f t="shared" si="2"/>
        <v>0</v>
      </c>
      <c r="F37" s="302">
        <v>0</v>
      </c>
      <c r="G37" s="302">
        <v>0</v>
      </c>
      <c r="H37" s="412">
        <f t="shared" si="1"/>
        <v>0</v>
      </c>
    </row>
    <row r="38" spans="1:8" s="316" customFormat="1">
      <c r="A38" s="272">
        <v>6.6</v>
      </c>
      <c r="B38" s="306" t="s">
        <v>322</v>
      </c>
      <c r="C38" s="302">
        <v>0</v>
      </c>
      <c r="D38" s="302">
        <v>0</v>
      </c>
      <c r="E38" s="303">
        <f t="shared" si="2"/>
        <v>0</v>
      </c>
      <c r="F38" s="302">
        <v>0</v>
      </c>
      <c r="G38" s="302">
        <v>0</v>
      </c>
      <c r="H38" s="412">
        <f t="shared" si="1"/>
        <v>0</v>
      </c>
    </row>
    <row r="39" spans="1:8" s="316" customFormat="1">
      <c r="A39" s="272">
        <v>6.7</v>
      </c>
      <c r="B39" s="306" t="s">
        <v>323</v>
      </c>
      <c r="C39" s="302">
        <v>0</v>
      </c>
      <c r="D39" s="302">
        <v>0</v>
      </c>
      <c r="E39" s="303">
        <f t="shared" si="2"/>
        <v>0</v>
      </c>
      <c r="F39" s="302">
        <v>0</v>
      </c>
      <c r="G39" s="302">
        <v>0</v>
      </c>
      <c r="H39" s="412">
        <f t="shared" si="1"/>
        <v>0</v>
      </c>
    </row>
    <row r="40" spans="1:8" s="316" customFormat="1">
      <c r="A40" s="272">
        <v>7</v>
      </c>
      <c r="B40" s="305" t="s">
        <v>326</v>
      </c>
      <c r="C40" s="301">
        <f>SUM(C41:C44)-C41-C42</f>
        <v>95111107.779999733</v>
      </c>
      <c r="D40" s="301">
        <f>SUM(D41:D44)-D41-D42</f>
        <v>1937878.6449927101</v>
      </c>
      <c r="E40" s="301">
        <f t="shared" si="2"/>
        <v>97048986.424992442</v>
      </c>
      <c r="F40" s="301">
        <f>SUM(F41:F44)-F41-F42</f>
        <v>103824512.56999972</v>
      </c>
      <c r="G40" s="301">
        <f>SUM(G41:G44)-G41-G42</f>
        <v>2013277.4900000002</v>
      </c>
      <c r="H40" s="413">
        <f t="shared" si="1"/>
        <v>105837790.05999972</v>
      </c>
    </row>
    <row r="41" spans="1:8" s="316" customFormat="1">
      <c r="A41" s="272">
        <v>7.1</v>
      </c>
      <c r="B41" s="306" t="s">
        <v>327</v>
      </c>
      <c r="C41" s="302">
        <v>80654.950000000012</v>
      </c>
      <c r="D41" s="302">
        <v>0</v>
      </c>
      <c r="E41" s="303">
        <f t="shared" si="2"/>
        <v>80654.950000000012</v>
      </c>
      <c r="F41" s="302">
        <v>398226.59</v>
      </c>
      <c r="G41" s="302">
        <v>384619.36</v>
      </c>
      <c r="H41" s="412">
        <f t="shared" si="1"/>
        <v>782845.95</v>
      </c>
    </row>
    <row r="42" spans="1:8" s="316" customFormat="1" ht="25.5">
      <c r="A42" s="272">
        <v>7.2</v>
      </c>
      <c r="B42" s="306" t="s">
        <v>328</v>
      </c>
      <c r="C42" s="302">
        <v>0</v>
      </c>
      <c r="D42" s="302">
        <v>0</v>
      </c>
      <c r="E42" s="303">
        <f t="shared" si="2"/>
        <v>0</v>
      </c>
      <c r="F42" s="302">
        <v>0</v>
      </c>
      <c r="G42" s="302">
        <v>0</v>
      </c>
      <c r="H42" s="412">
        <f t="shared" si="1"/>
        <v>0</v>
      </c>
    </row>
    <row r="43" spans="1:8" s="316" customFormat="1" ht="25.5">
      <c r="A43" s="272">
        <v>7.3</v>
      </c>
      <c r="B43" s="306" t="s">
        <v>331</v>
      </c>
      <c r="C43" s="302">
        <v>95111107.779999733</v>
      </c>
      <c r="D43" s="302">
        <v>1937878.6449927101</v>
      </c>
      <c r="E43" s="303">
        <f t="shared" si="2"/>
        <v>97048986.424992442</v>
      </c>
      <c r="F43" s="302">
        <v>103824512.56999972</v>
      </c>
      <c r="G43" s="302">
        <v>2013277.49</v>
      </c>
      <c r="H43" s="412">
        <f t="shared" si="1"/>
        <v>105837790.05999972</v>
      </c>
    </row>
    <row r="44" spans="1:8" s="316" customFormat="1" ht="25.5">
      <c r="A44" s="272">
        <v>7.4</v>
      </c>
      <c r="B44" s="306" t="s">
        <v>332</v>
      </c>
      <c r="C44" s="302">
        <v>0</v>
      </c>
      <c r="D44" s="302">
        <v>0</v>
      </c>
      <c r="E44" s="303">
        <f t="shared" si="2"/>
        <v>0</v>
      </c>
      <c r="F44" s="302">
        <v>0</v>
      </c>
      <c r="G44" s="302">
        <v>0</v>
      </c>
      <c r="H44" s="412">
        <f t="shared" si="1"/>
        <v>0</v>
      </c>
    </row>
    <row r="45" spans="1:8" s="316" customFormat="1">
      <c r="A45" s="272">
        <v>8</v>
      </c>
      <c r="B45" s="305" t="s">
        <v>309</v>
      </c>
      <c r="C45" s="301">
        <f>SUM(C46:C52)</f>
        <v>3322776.4146526484</v>
      </c>
      <c r="D45" s="301">
        <f t="shared" ref="D45" si="11">SUM(D46:D52)</f>
        <v>50701280.024344392</v>
      </c>
      <c r="E45" s="301">
        <f t="shared" si="2"/>
        <v>54024056.438997038</v>
      </c>
      <c r="F45" s="301">
        <f t="shared" ref="F45:G45" si="12">SUM(F46:F52)</f>
        <v>5654687.2993657924</v>
      </c>
      <c r="G45" s="301">
        <f t="shared" si="12"/>
        <v>54202355.414044797</v>
      </c>
      <c r="H45" s="413">
        <f t="shared" si="1"/>
        <v>59857042.713410586</v>
      </c>
    </row>
    <row r="46" spans="1:8" s="316" customFormat="1">
      <c r="A46" s="272">
        <v>8.1</v>
      </c>
      <c r="B46" s="318" t="s">
        <v>333</v>
      </c>
      <c r="C46" s="302">
        <v>0</v>
      </c>
      <c r="D46" s="302">
        <v>0</v>
      </c>
      <c r="E46" s="303">
        <f t="shared" si="2"/>
        <v>0</v>
      </c>
      <c r="F46" s="302">
        <v>0</v>
      </c>
      <c r="G46" s="302">
        <v>0</v>
      </c>
      <c r="H46" s="412">
        <f t="shared" si="1"/>
        <v>0</v>
      </c>
    </row>
    <row r="47" spans="1:8" s="316" customFormat="1">
      <c r="A47" s="272">
        <v>8.1999999999999993</v>
      </c>
      <c r="B47" s="318" t="s">
        <v>334</v>
      </c>
      <c r="C47" s="302">
        <v>925337.91465264838</v>
      </c>
      <c r="D47" s="302">
        <v>10024248.5511204</v>
      </c>
      <c r="E47" s="303">
        <f t="shared" si="2"/>
        <v>10949586.46577305</v>
      </c>
      <c r="F47" s="302">
        <v>1953658.1459803451</v>
      </c>
      <c r="G47" s="302">
        <v>9150748.6312896013</v>
      </c>
      <c r="H47" s="412">
        <f t="shared" si="1"/>
        <v>11104406.777269946</v>
      </c>
    </row>
    <row r="48" spans="1:8" s="316" customFormat="1">
      <c r="A48" s="272">
        <v>8.3000000000000007</v>
      </c>
      <c r="B48" s="318" t="s">
        <v>335</v>
      </c>
      <c r="C48" s="302">
        <v>416944</v>
      </c>
      <c r="D48" s="302">
        <v>8903391.5347983986</v>
      </c>
      <c r="E48" s="303">
        <f t="shared" si="2"/>
        <v>9320335.5347983986</v>
      </c>
      <c r="F48" s="302">
        <v>987396.65338544792</v>
      </c>
      <c r="G48" s="302">
        <v>8641078.9994175993</v>
      </c>
      <c r="H48" s="412">
        <f t="shared" si="1"/>
        <v>9628475.6528030466</v>
      </c>
    </row>
    <row r="49" spans="1:8" s="316" customFormat="1">
      <c r="A49" s="272">
        <v>8.4</v>
      </c>
      <c r="B49" s="318" t="s">
        <v>336</v>
      </c>
      <c r="C49" s="302">
        <v>402358</v>
      </c>
      <c r="D49" s="302">
        <v>7438078.3341055969</v>
      </c>
      <c r="E49" s="303">
        <f t="shared" si="2"/>
        <v>7840436.3341055969</v>
      </c>
      <c r="F49" s="302">
        <v>554770</v>
      </c>
      <c r="G49" s="302">
        <v>7665421.5516415983</v>
      </c>
      <c r="H49" s="412">
        <f t="shared" si="1"/>
        <v>8220191.5516415983</v>
      </c>
    </row>
    <row r="50" spans="1:8" s="316" customFormat="1">
      <c r="A50" s="272">
        <v>8.5</v>
      </c>
      <c r="B50" s="318" t="s">
        <v>337</v>
      </c>
      <c r="C50" s="302">
        <v>369968</v>
      </c>
      <c r="D50" s="302">
        <v>6154652.8839199971</v>
      </c>
      <c r="E50" s="303">
        <f t="shared" si="2"/>
        <v>6524620.8839199971</v>
      </c>
      <c r="F50" s="302">
        <v>475200</v>
      </c>
      <c r="G50" s="302">
        <v>6920698.2078655995</v>
      </c>
      <c r="H50" s="412">
        <f t="shared" si="1"/>
        <v>7395898.2078655995</v>
      </c>
    </row>
    <row r="51" spans="1:8" s="316" customFormat="1">
      <c r="A51" s="272">
        <v>8.6</v>
      </c>
      <c r="B51" s="318" t="s">
        <v>338</v>
      </c>
      <c r="C51" s="302">
        <v>353928</v>
      </c>
      <c r="D51" s="302">
        <v>5244622.7219199985</v>
      </c>
      <c r="E51" s="303">
        <f t="shared" si="2"/>
        <v>5598550.7219199985</v>
      </c>
      <c r="F51" s="302">
        <v>421314</v>
      </c>
      <c r="G51" s="302">
        <v>5603618.8323903987</v>
      </c>
      <c r="H51" s="412">
        <f t="shared" si="1"/>
        <v>6024932.8323903987</v>
      </c>
    </row>
    <row r="52" spans="1:8" s="316" customFormat="1">
      <c r="A52" s="272">
        <v>8.6999999999999993</v>
      </c>
      <c r="B52" s="318" t="s">
        <v>339</v>
      </c>
      <c r="C52" s="302">
        <v>854240.5</v>
      </c>
      <c r="D52" s="302">
        <v>12936285.99848</v>
      </c>
      <c r="E52" s="303">
        <f t="shared" si="2"/>
        <v>13790526.49848</v>
      </c>
      <c r="F52" s="302">
        <v>1262348.5</v>
      </c>
      <c r="G52" s="302">
        <v>16220789.191439997</v>
      </c>
      <c r="H52" s="412">
        <f t="shared" si="1"/>
        <v>17483137.691439997</v>
      </c>
    </row>
    <row r="53" spans="1:8" s="316" customFormat="1" ht="15.75" thickBot="1">
      <c r="A53" s="274">
        <v>9</v>
      </c>
      <c r="B53" s="321" t="s">
        <v>329</v>
      </c>
      <c r="C53" s="304">
        <v>609585</v>
      </c>
      <c r="D53" s="304">
        <v>3443446</v>
      </c>
      <c r="E53" s="304">
        <f>C53+D53</f>
        <v>4053031</v>
      </c>
      <c r="F53" s="304">
        <v>1338457.24</v>
      </c>
      <c r="G53" s="304">
        <v>4357156</v>
      </c>
      <c r="H53" s="420">
        <f t="shared" si="1"/>
        <v>5695613.2400000002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C10" sqref="C10"/>
    </sheetView>
  </sheetViews>
  <sheetFormatPr defaultColWidth="9.140625" defaultRowHeight="13.5"/>
  <cols>
    <col min="1" max="1" width="9.5703125" style="4" bestFit="1" customWidth="1"/>
    <col min="2" max="2" width="77.85546875" style="4" customWidth="1"/>
    <col min="3" max="3" width="14.85546875" style="4" customWidth="1"/>
    <col min="4" max="4" width="15.28515625" style="4" customWidth="1"/>
    <col min="5" max="11" width="9.7109375" style="9" customWidth="1"/>
    <col min="12" max="16384" width="9.140625" style="9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251">
        <f>'1. key ratios '!B2</f>
        <v>44104</v>
      </c>
      <c r="C2" s="6"/>
      <c r="D2" s="7"/>
      <c r="E2" s="11"/>
      <c r="F2" s="11"/>
      <c r="G2" s="11"/>
      <c r="H2" s="11"/>
    </row>
    <row r="3" spans="1:8">
      <c r="A3" s="2"/>
      <c r="B3" s="3"/>
      <c r="C3" s="6"/>
      <c r="D3" s="7"/>
      <c r="E3" s="11"/>
      <c r="F3" s="11"/>
      <c r="G3" s="11"/>
      <c r="H3" s="11"/>
    </row>
    <row r="4" spans="1:8" ht="15" customHeight="1" thickBot="1">
      <c r="A4" s="7" t="s">
        <v>203</v>
      </c>
      <c r="B4" s="80" t="s">
        <v>303</v>
      </c>
      <c r="D4" s="12" t="s">
        <v>73</v>
      </c>
    </row>
    <row r="5" spans="1:8" ht="15" customHeight="1">
      <c r="A5" s="126" t="s">
        <v>6</v>
      </c>
      <c r="B5" s="127"/>
      <c r="C5" s="297" t="s">
        <v>507</v>
      </c>
      <c r="D5" s="298" t="s">
        <v>506</v>
      </c>
    </row>
    <row r="6" spans="1:8" ht="15" customHeight="1">
      <c r="A6" s="13">
        <v>1</v>
      </c>
      <c r="B6" s="299" t="s">
        <v>307</v>
      </c>
      <c r="C6" s="431">
        <f>C7+C9+C10</f>
        <v>1648923127.4430413</v>
      </c>
      <c r="D6" s="432">
        <f>D7+D9+D10</f>
        <v>1454246070.8102753</v>
      </c>
    </row>
    <row r="7" spans="1:8" ht="15" customHeight="1">
      <c r="A7" s="13">
        <v>1.1000000000000001</v>
      </c>
      <c r="B7" s="299" t="s">
        <v>202</v>
      </c>
      <c r="C7" s="433">
        <v>1599721772.1414185</v>
      </c>
      <c r="D7" s="434">
        <v>1408185152.1574531</v>
      </c>
    </row>
    <row r="8" spans="1:8">
      <c r="A8" s="13" t="s">
        <v>14</v>
      </c>
      <c r="B8" s="299" t="s">
        <v>201</v>
      </c>
      <c r="C8" s="433">
        <v>0</v>
      </c>
      <c r="D8" s="434">
        <v>0</v>
      </c>
    </row>
    <row r="9" spans="1:8" ht="15" customHeight="1">
      <c r="A9" s="13">
        <v>1.2</v>
      </c>
      <c r="B9" s="300" t="s">
        <v>200</v>
      </c>
      <c r="C9" s="433">
        <v>36684352.895354643</v>
      </c>
      <c r="D9" s="434">
        <v>33326941.373222239</v>
      </c>
    </row>
    <row r="10" spans="1:8" ht="15" customHeight="1">
      <c r="A10" s="13">
        <v>1.3</v>
      </c>
      <c r="B10" s="299" t="s">
        <v>28</v>
      </c>
      <c r="C10" s="435">
        <v>12517002.406268001</v>
      </c>
      <c r="D10" s="434">
        <v>12733977.279600002</v>
      </c>
    </row>
    <row r="11" spans="1:8" ht="15" customHeight="1">
      <c r="A11" s="13">
        <v>2</v>
      </c>
      <c r="B11" s="299" t="s">
        <v>304</v>
      </c>
      <c r="C11" s="433">
        <v>17478868.699999623</v>
      </c>
      <c r="D11" s="434">
        <v>6201184.3965417342</v>
      </c>
    </row>
    <row r="12" spans="1:8" ht="15" customHeight="1">
      <c r="A12" s="13">
        <v>3</v>
      </c>
      <c r="B12" s="299" t="s">
        <v>305</v>
      </c>
      <c r="C12" s="435">
        <v>400856479.99999988</v>
      </c>
      <c r="D12" s="481">
        <v>400856479.99999988</v>
      </c>
    </row>
    <row r="13" spans="1:8" ht="15" customHeight="1" thickBot="1">
      <c r="A13" s="15">
        <v>4</v>
      </c>
      <c r="B13" s="16" t="s">
        <v>306</v>
      </c>
      <c r="C13" s="436">
        <f>C6+C11+C12</f>
        <v>2067258476.1430407</v>
      </c>
      <c r="D13" s="482">
        <f>D6+D11+D12</f>
        <v>1861303735.2068172</v>
      </c>
    </row>
    <row r="14" spans="1:8">
      <c r="B14" s="19"/>
    </row>
    <row r="15" spans="1:8">
      <c r="B15" s="20"/>
    </row>
    <row r="16" spans="1:8">
      <c r="B16" s="20"/>
    </row>
    <row r="17" spans="1:4" ht="11.25">
      <c r="A17" s="9"/>
      <c r="B17" s="9"/>
      <c r="C17" s="9"/>
      <c r="D17" s="9"/>
    </row>
    <row r="18" spans="1:4" ht="11.25">
      <c r="A18" s="9"/>
      <c r="B18" s="9"/>
      <c r="C18" s="9"/>
      <c r="D18" s="9"/>
    </row>
    <row r="19" spans="1:4" ht="11.25">
      <c r="A19" s="9"/>
      <c r="B19" s="9"/>
      <c r="C19" s="9"/>
      <c r="D19" s="9"/>
    </row>
    <row r="20" spans="1:4" ht="11.25">
      <c r="A20" s="9"/>
      <c r="B20" s="9"/>
      <c r="C20" s="9"/>
      <c r="D20" s="9"/>
    </row>
    <row r="21" spans="1:4" ht="11.25">
      <c r="A21" s="9"/>
      <c r="B21" s="9"/>
      <c r="C21" s="9"/>
      <c r="D21" s="9"/>
    </row>
    <row r="22" spans="1:4" ht="11.25">
      <c r="A22" s="9"/>
      <c r="B22" s="9"/>
      <c r="C22" s="9"/>
      <c r="D22" s="9"/>
    </row>
    <row r="23" spans="1:4" ht="11.25">
      <c r="A23" s="9"/>
      <c r="B23" s="9"/>
      <c r="C23" s="9"/>
      <c r="D23" s="9"/>
    </row>
    <row r="24" spans="1:4" ht="11.25">
      <c r="A24" s="9"/>
      <c r="B24" s="9"/>
      <c r="C24" s="9"/>
      <c r="D24" s="9"/>
    </row>
    <row r="25" spans="1:4" ht="11.25">
      <c r="A25" s="9"/>
      <c r="B25" s="9"/>
      <c r="C25" s="9"/>
      <c r="D25" s="9"/>
    </row>
    <row r="26" spans="1:4" ht="11.25">
      <c r="A26" s="9"/>
      <c r="B26" s="9"/>
      <c r="C26" s="9"/>
      <c r="D26" s="9"/>
    </row>
    <row r="27" spans="1:4" ht="11.25">
      <c r="A27" s="9"/>
      <c r="B27" s="9"/>
      <c r="C27" s="9"/>
      <c r="D27" s="9"/>
    </row>
    <row r="28" spans="1:4" ht="11.25">
      <c r="A28" s="9"/>
      <c r="B28" s="9"/>
      <c r="C28" s="9"/>
      <c r="D28" s="9"/>
    </row>
    <row r="29" spans="1:4" ht="11.25">
      <c r="A29" s="9"/>
      <c r="B29" s="9"/>
      <c r="C29" s="9"/>
      <c r="D29" s="9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90" zoomScaleNormal="90" workbookViewId="0">
      <pane xSplit="1" ySplit="4" topLeftCell="B5" activePane="bottomRight" state="frozen"/>
      <selection activeCell="I38" sqref="I38"/>
      <selection pane="topRight" activeCell="I38" sqref="I38"/>
      <selection pane="bottomLeft" activeCell="I38" sqref="I38"/>
      <selection pane="bottomRight" activeCell="D15" sqref="D15"/>
    </sheetView>
  </sheetViews>
  <sheetFormatPr defaultColWidth="9.140625" defaultRowHeight="15.75"/>
  <cols>
    <col min="1" max="1" width="9.5703125" style="246" bestFit="1" customWidth="1"/>
    <col min="2" max="2" width="82.28515625" style="246" customWidth="1"/>
    <col min="3" max="3" width="17.42578125" style="246" customWidth="1"/>
    <col min="4" max="16384" width="9.140625" style="247"/>
  </cols>
  <sheetData>
    <row r="1" spans="1:3">
      <c r="A1" s="245" t="s">
        <v>30</v>
      </c>
      <c r="B1" s="322" t="str">
        <f>'Info '!C2</f>
        <v>JSC "Liberty Bank"</v>
      </c>
    </row>
    <row r="2" spans="1:3">
      <c r="A2" s="245" t="s">
        <v>31</v>
      </c>
      <c r="B2" s="248">
        <f>'1. key ratios '!B2</f>
        <v>44104</v>
      </c>
    </row>
    <row r="4" spans="1:3" ht="16.5" customHeight="1" thickBot="1">
      <c r="A4" s="323" t="s">
        <v>80</v>
      </c>
      <c r="B4" s="324" t="s">
        <v>273</v>
      </c>
      <c r="C4" s="325"/>
    </row>
    <row r="5" spans="1:3">
      <c r="A5" s="326"/>
      <c r="B5" s="553" t="s">
        <v>81</v>
      </c>
      <c r="C5" s="554"/>
    </row>
    <row r="6" spans="1:3">
      <c r="A6" s="327">
        <v>1</v>
      </c>
      <c r="B6" s="473" t="s">
        <v>484</v>
      </c>
      <c r="C6" s="329"/>
    </row>
    <row r="7" spans="1:3">
      <c r="A7" s="327">
        <v>2</v>
      </c>
      <c r="B7" s="474" t="s">
        <v>499</v>
      </c>
      <c r="C7" s="329"/>
    </row>
    <row r="8" spans="1:3">
      <c r="A8" s="327">
        <v>3</v>
      </c>
      <c r="B8" s="474" t="s">
        <v>500</v>
      </c>
      <c r="C8" s="329"/>
    </row>
    <row r="9" spans="1:3">
      <c r="A9" s="327">
        <v>4</v>
      </c>
      <c r="B9" s="473" t="s">
        <v>502</v>
      </c>
      <c r="C9" s="329"/>
    </row>
    <row r="10" spans="1:3">
      <c r="A10" s="327"/>
      <c r="B10" s="555"/>
      <c r="C10" s="556"/>
    </row>
    <row r="11" spans="1:3">
      <c r="A11" s="327"/>
      <c r="B11" s="557" t="s">
        <v>82</v>
      </c>
      <c r="C11" s="558"/>
    </row>
    <row r="12" spans="1:3">
      <c r="A12" s="327">
        <v>1</v>
      </c>
      <c r="B12" s="473" t="s">
        <v>503</v>
      </c>
      <c r="C12" s="331"/>
    </row>
    <row r="13" spans="1:3">
      <c r="A13" s="327">
        <v>2</v>
      </c>
      <c r="B13" s="473" t="s">
        <v>508</v>
      </c>
      <c r="C13" s="331"/>
    </row>
    <row r="14" spans="1:3">
      <c r="A14" s="327">
        <v>3</v>
      </c>
      <c r="B14" s="473" t="s">
        <v>485</v>
      </c>
      <c r="C14" s="331"/>
    </row>
    <row r="15" spans="1:3">
      <c r="A15" s="327">
        <v>4</v>
      </c>
      <c r="B15" s="473" t="s">
        <v>486</v>
      </c>
      <c r="C15" s="331"/>
    </row>
    <row r="16" spans="1:3">
      <c r="A16" s="327"/>
      <c r="B16" s="473"/>
      <c r="C16" s="331"/>
    </row>
    <row r="17" spans="1:3" ht="15.75" customHeight="1">
      <c r="A17" s="327"/>
      <c r="B17" s="330"/>
      <c r="C17" s="332"/>
    </row>
    <row r="18" spans="1:3" ht="30" customHeight="1">
      <c r="A18" s="327"/>
      <c r="B18" s="557" t="s">
        <v>83</v>
      </c>
      <c r="C18" s="558"/>
    </row>
    <row r="19" spans="1:3">
      <c r="A19" s="327">
        <v>1</v>
      </c>
      <c r="B19" s="328" t="s">
        <v>489</v>
      </c>
      <c r="C19" s="513">
        <v>91.985389999999995</v>
      </c>
    </row>
    <row r="20" spans="1:3">
      <c r="A20" s="327">
        <v>2</v>
      </c>
      <c r="B20" s="328" t="s">
        <v>491</v>
      </c>
      <c r="C20" s="513">
        <v>4.2322300000000004</v>
      </c>
    </row>
    <row r="21" spans="1:3">
      <c r="A21" s="327">
        <v>3</v>
      </c>
      <c r="B21" s="328" t="s">
        <v>490</v>
      </c>
      <c r="C21" s="514">
        <v>1.0734600000000001</v>
      </c>
    </row>
    <row r="22" spans="1:3">
      <c r="A22" s="327">
        <v>5</v>
      </c>
      <c r="B22" s="328" t="s">
        <v>492</v>
      </c>
      <c r="C22" s="515">
        <v>2.7089099999999999</v>
      </c>
    </row>
    <row r="23" spans="1:3" ht="17.25" customHeight="1">
      <c r="A23" s="327"/>
      <c r="B23" s="330"/>
      <c r="C23" s="512"/>
    </row>
    <row r="24" spans="1:3" ht="29.25" customHeight="1">
      <c r="A24" s="327"/>
      <c r="B24" s="557" t="s">
        <v>84</v>
      </c>
      <c r="C24" s="558"/>
    </row>
    <row r="25" spans="1:3">
      <c r="A25" s="327">
        <v>1</v>
      </c>
      <c r="B25" s="328" t="s">
        <v>484</v>
      </c>
      <c r="C25" s="516">
        <v>30.661796686666701</v>
      </c>
    </row>
    <row r="26" spans="1:3">
      <c r="A26" s="333">
        <v>2</v>
      </c>
      <c r="B26" s="334" t="s">
        <v>487</v>
      </c>
      <c r="C26" s="516">
        <v>30.661796686666701</v>
      </c>
    </row>
    <row r="27" spans="1:3">
      <c r="A27" s="333">
        <v>3</v>
      </c>
      <c r="B27" s="334" t="s">
        <v>488</v>
      </c>
      <c r="C27" s="517">
        <v>30.661796686666701</v>
      </c>
    </row>
    <row r="28" spans="1:3" ht="16.5" thickBot="1">
      <c r="A28" s="335"/>
      <c r="B28" s="336"/>
      <c r="C28" s="337"/>
    </row>
  </sheetData>
  <mergeCells count="5">
    <mergeCell ref="B5:C5"/>
    <mergeCell ref="B10:C10"/>
    <mergeCell ref="B11:C11"/>
    <mergeCell ref="B24:C24"/>
    <mergeCell ref="B18:C18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E13" sqref="E13"/>
    </sheetView>
  </sheetViews>
  <sheetFormatPr defaultColWidth="9.140625" defaultRowHeight="15.7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156" t="s">
        <v>30</v>
      </c>
      <c r="B1" s="157" t="str">
        <f>'Info '!C2</f>
        <v>JSC "Liberty Bank"</v>
      </c>
      <c r="C1" s="33"/>
      <c r="D1" s="33"/>
      <c r="E1" s="33"/>
      <c r="F1" s="8"/>
    </row>
    <row r="2" spans="1:7" s="21" customFormat="1" ht="15.75" customHeight="1">
      <c r="A2" s="156" t="s">
        <v>31</v>
      </c>
      <c r="B2" s="249">
        <f>'1. key ratios '!B2</f>
        <v>44104</v>
      </c>
    </row>
    <row r="3" spans="1:7" s="21" customFormat="1" ht="15.75" customHeight="1">
      <c r="A3" s="156"/>
    </row>
    <row r="4" spans="1:7" s="21" customFormat="1" ht="15.75" customHeight="1" thickBot="1">
      <c r="A4" s="158" t="s">
        <v>207</v>
      </c>
      <c r="B4" s="563" t="s">
        <v>353</v>
      </c>
      <c r="C4" s="564"/>
      <c r="D4" s="564"/>
      <c r="E4" s="564"/>
    </row>
    <row r="5" spans="1:7" s="25" customFormat="1" ht="17.45" customHeight="1">
      <c r="A5" s="112"/>
      <c r="B5" s="113"/>
      <c r="C5" s="23" t="s">
        <v>0</v>
      </c>
      <c r="D5" s="23" t="s">
        <v>1</v>
      </c>
      <c r="E5" s="24" t="s">
        <v>2</v>
      </c>
    </row>
    <row r="6" spans="1:7" s="8" customFormat="1" ht="14.45" customHeight="1">
      <c r="A6" s="159"/>
      <c r="B6" s="559" t="s">
        <v>360</v>
      </c>
      <c r="C6" s="559" t="s">
        <v>93</v>
      </c>
      <c r="D6" s="561" t="s">
        <v>206</v>
      </c>
      <c r="E6" s="562"/>
      <c r="G6" s="5"/>
    </row>
    <row r="7" spans="1:7" s="8" customFormat="1" ht="99.6" customHeight="1">
      <c r="A7" s="159"/>
      <c r="B7" s="560"/>
      <c r="C7" s="559"/>
      <c r="D7" s="165" t="s">
        <v>205</v>
      </c>
      <c r="E7" s="166" t="s">
        <v>361</v>
      </c>
      <c r="G7" s="5"/>
    </row>
    <row r="8" spans="1:7">
      <c r="A8" s="160">
        <v>1</v>
      </c>
      <c r="B8" s="167" t="s">
        <v>35</v>
      </c>
      <c r="C8" s="483">
        <v>240663297.02999997</v>
      </c>
      <c r="D8" s="483"/>
      <c r="E8" s="466">
        <v>240663297.02999997</v>
      </c>
      <c r="F8" s="8"/>
    </row>
    <row r="9" spans="1:7">
      <c r="A9" s="160">
        <v>2</v>
      </c>
      <c r="B9" s="167" t="s">
        <v>36</v>
      </c>
      <c r="C9" s="483">
        <v>169835874.94999999</v>
      </c>
      <c r="D9" s="483"/>
      <c r="E9" s="466">
        <v>169835874.94999999</v>
      </c>
      <c r="F9" s="8"/>
    </row>
    <row r="10" spans="1:7">
      <c r="A10" s="160">
        <v>3</v>
      </c>
      <c r="B10" s="167" t="s">
        <v>37</v>
      </c>
      <c r="C10" s="483">
        <v>381150706.19999999</v>
      </c>
      <c r="D10" s="483"/>
      <c r="E10" s="466">
        <v>381150706.19999999</v>
      </c>
      <c r="F10" s="8"/>
    </row>
    <row r="11" spans="1:7">
      <c r="A11" s="160">
        <v>4</v>
      </c>
      <c r="B11" s="167" t="s">
        <v>38</v>
      </c>
      <c r="C11" s="483">
        <v>0</v>
      </c>
      <c r="D11" s="483"/>
      <c r="E11" s="466">
        <v>0</v>
      </c>
      <c r="F11" s="8"/>
    </row>
    <row r="12" spans="1:7">
      <c r="A12" s="160">
        <v>5</v>
      </c>
      <c r="B12" s="167" t="s">
        <v>39</v>
      </c>
      <c r="C12" s="483">
        <v>251289888.67000002</v>
      </c>
      <c r="D12" s="483"/>
      <c r="E12" s="466">
        <v>251289888.67000002</v>
      </c>
      <c r="F12" s="8"/>
    </row>
    <row r="13" spans="1:7">
      <c r="A13" s="160">
        <v>6.1</v>
      </c>
      <c r="B13" s="168" t="s">
        <v>40</v>
      </c>
      <c r="C13" s="484">
        <v>1507566774.0100474</v>
      </c>
      <c r="D13" s="483"/>
      <c r="E13" s="466">
        <v>1507566774.0100474</v>
      </c>
      <c r="F13" s="8"/>
    </row>
    <row r="14" spans="1:7">
      <c r="A14" s="160">
        <v>6.2</v>
      </c>
      <c r="B14" s="169" t="s">
        <v>41</v>
      </c>
      <c r="C14" s="484">
        <v>-123453872.99720062</v>
      </c>
      <c r="D14" s="483"/>
      <c r="E14" s="466">
        <v>-123453872.99720062</v>
      </c>
      <c r="F14" s="8"/>
    </row>
    <row r="15" spans="1:7">
      <c r="A15" s="160">
        <v>6</v>
      </c>
      <c r="B15" s="167" t="s">
        <v>42</v>
      </c>
      <c r="C15" s="483">
        <v>1384112901.0128467</v>
      </c>
      <c r="D15" s="483"/>
      <c r="E15" s="466">
        <v>1384112901.0128467</v>
      </c>
      <c r="F15" s="8"/>
    </row>
    <row r="16" spans="1:7">
      <c r="A16" s="160">
        <v>7</v>
      </c>
      <c r="B16" s="167" t="s">
        <v>43</v>
      </c>
      <c r="C16" s="483">
        <v>48695532.25999999</v>
      </c>
      <c r="D16" s="483"/>
      <c r="E16" s="466">
        <v>48695532.25999999</v>
      </c>
      <c r="F16" s="8"/>
    </row>
    <row r="17" spans="1:7">
      <c r="A17" s="160">
        <v>8</v>
      </c>
      <c r="B17" s="167" t="s">
        <v>204</v>
      </c>
      <c r="C17" s="483">
        <v>33529.999999999534</v>
      </c>
      <c r="D17" s="483"/>
      <c r="E17" s="466">
        <v>33529.999999999534</v>
      </c>
      <c r="F17" s="161"/>
      <c r="G17" s="27"/>
    </row>
    <row r="18" spans="1:7">
      <c r="A18" s="160">
        <v>9</v>
      </c>
      <c r="B18" s="167" t="s">
        <v>44</v>
      </c>
      <c r="C18" s="483">
        <v>106733.3</v>
      </c>
      <c r="D18" s="483">
        <v>106733.3</v>
      </c>
      <c r="E18" s="466">
        <v>0</v>
      </c>
      <c r="F18" s="8"/>
      <c r="G18" s="27"/>
    </row>
    <row r="19" spans="1:7">
      <c r="A19" s="160">
        <v>10</v>
      </c>
      <c r="B19" s="167" t="s">
        <v>45</v>
      </c>
      <c r="C19" s="483">
        <v>240638713.24000001</v>
      </c>
      <c r="D19" s="483">
        <v>80116647.480000004</v>
      </c>
      <c r="E19" s="466">
        <v>160522065.75999999</v>
      </c>
      <c r="F19" s="8"/>
      <c r="G19" s="27"/>
    </row>
    <row r="20" spans="1:7">
      <c r="A20" s="160">
        <v>11</v>
      </c>
      <c r="B20" s="167" t="s">
        <v>46</v>
      </c>
      <c r="C20" s="483">
        <v>47447164.766999997</v>
      </c>
      <c r="D20" s="483"/>
      <c r="E20" s="466">
        <v>47447164.766999997</v>
      </c>
      <c r="F20" s="8"/>
    </row>
    <row r="21" spans="1:7" ht="32.25" customHeight="1" thickBot="1">
      <c r="A21" s="95"/>
      <c r="B21" s="162" t="s">
        <v>363</v>
      </c>
      <c r="C21" s="485">
        <f>SUM(C8:C12, C15:C20)</f>
        <v>2763974341.4298468</v>
      </c>
      <c r="D21" s="485">
        <f>SUM(D8:D12, D15:D20)</f>
        <v>80223380.780000001</v>
      </c>
      <c r="E21" s="486">
        <f>SUM(E8:E12, E15:E20)</f>
        <v>2683750960.649847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28"/>
      <c r="F25" s="5"/>
      <c r="G25" s="5"/>
    </row>
    <row r="26" spans="1:7" s="4" customFormat="1">
      <c r="B26" s="28"/>
      <c r="F26" s="5"/>
      <c r="G26" s="5"/>
    </row>
    <row r="27" spans="1:7" s="4" customFormat="1">
      <c r="B27" s="28"/>
      <c r="F27" s="5"/>
      <c r="G27" s="5"/>
    </row>
    <row r="28" spans="1:7" s="4" customFormat="1">
      <c r="B28" s="28"/>
      <c r="F28" s="5"/>
      <c r="G28" s="5"/>
    </row>
    <row r="29" spans="1:7" s="4" customFormat="1">
      <c r="B29" s="28"/>
      <c r="F29" s="5"/>
      <c r="G29" s="5"/>
    </row>
    <row r="30" spans="1:7" s="4" customFormat="1">
      <c r="B30" s="28"/>
      <c r="F30" s="5"/>
      <c r="G30" s="5"/>
    </row>
    <row r="31" spans="1:7" s="4" customFormat="1">
      <c r="B31" s="28"/>
      <c r="F31" s="5"/>
      <c r="G31" s="5"/>
    </row>
    <row r="32" spans="1:7" s="4" customFormat="1">
      <c r="B32" s="28"/>
      <c r="F32" s="5"/>
      <c r="G32" s="5"/>
    </row>
    <row r="33" spans="2:7" s="4" customFormat="1">
      <c r="B33" s="28"/>
      <c r="F33" s="5"/>
      <c r="G33" s="5"/>
    </row>
    <row r="34" spans="2:7" s="4" customFormat="1">
      <c r="B34" s="28"/>
      <c r="F34" s="5"/>
      <c r="G34" s="5"/>
    </row>
    <row r="35" spans="2:7" s="4" customFormat="1">
      <c r="B35" s="28"/>
      <c r="F35" s="5"/>
      <c r="G35" s="5"/>
    </row>
    <row r="36" spans="2:7" s="4" customFormat="1">
      <c r="B36" s="28"/>
      <c r="F36" s="5"/>
      <c r="G36" s="5"/>
    </row>
    <row r="37" spans="2:7" s="4" customFormat="1">
      <c r="B37" s="2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G22" sqref="G22"/>
    </sheetView>
  </sheetViews>
  <sheetFormatPr defaultColWidth="9.140625" defaultRowHeight="13.5" outlineLevelRow="1"/>
  <cols>
    <col min="1" max="1" width="9.5703125" style="4" bestFit="1" customWidth="1"/>
    <col min="2" max="2" width="98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"Liberty Bank"</v>
      </c>
    </row>
    <row r="2" spans="1:6" s="21" customFormat="1" ht="15.75" customHeight="1">
      <c r="A2" s="2" t="s">
        <v>31</v>
      </c>
      <c r="B2" s="250">
        <f>'1. key ratios '!B2</f>
        <v>44104</v>
      </c>
      <c r="C2" s="4"/>
      <c r="D2" s="4"/>
      <c r="E2" s="4"/>
      <c r="F2" s="4"/>
    </row>
    <row r="3" spans="1:6" s="21" customFormat="1" ht="15.75" customHeight="1">
      <c r="C3" s="4"/>
      <c r="D3" s="4"/>
      <c r="E3" s="4"/>
      <c r="F3" s="4"/>
    </row>
    <row r="4" spans="1:6" s="21" customFormat="1" ht="26.25" thickBot="1">
      <c r="A4" s="21" t="s">
        <v>85</v>
      </c>
      <c r="B4" s="528" t="s">
        <v>340</v>
      </c>
      <c r="C4" s="22" t="s">
        <v>73</v>
      </c>
      <c r="D4" s="4"/>
      <c r="E4" s="4"/>
      <c r="F4" s="4"/>
    </row>
    <row r="5" spans="1:6">
      <c r="A5" s="118">
        <v>1</v>
      </c>
      <c r="B5" s="163" t="s">
        <v>362</v>
      </c>
      <c r="C5" s="493">
        <f>'7. LI1 '!E21</f>
        <v>2683750960.649847</v>
      </c>
    </row>
    <row r="6" spans="1:6" s="119" customFormat="1">
      <c r="A6" s="29">
        <v>2.1</v>
      </c>
      <c r="B6" s="115" t="s">
        <v>341</v>
      </c>
      <c r="C6" s="494">
        <v>164211440.9939661</v>
      </c>
    </row>
    <row r="7" spans="1:6" s="19" customFormat="1" outlineLevel="1">
      <c r="A7" s="13">
        <v>2.2000000000000002</v>
      </c>
      <c r="B7" s="14" t="s">
        <v>342</v>
      </c>
      <c r="C7" s="495">
        <v>256619273.32840002</v>
      </c>
    </row>
    <row r="8" spans="1:6" s="19" customFormat="1" ht="26.25">
      <c r="A8" s="13">
        <v>3</v>
      </c>
      <c r="B8" s="116" t="s">
        <v>343</v>
      </c>
      <c r="C8" s="496">
        <f>SUM(C5:C7)</f>
        <v>3104581674.9722133</v>
      </c>
    </row>
    <row r="9" spans="1:6" s="119" customFormat="1">
      <c r="A9" s="29">
        <v>4</v>
      </c>
      <c r="B9" s="31" t="s">
        <v>88</v>
      </c>
      <c r="C9" s="494">
        <v>25439978.207201399</v>
      </c>
    </row>
    <row r="10" spans="1:6" s="19" customFormat="1" outlineLevel="1">
      <c r="A10" s="13">
        <v>5.0999999999999996</v>
      </c>
      <c r="B10" s="14" t="s">
        <v>344</v>
      </c>
      <c r="C10" s="495">
        <v>-119557795.92209257</v>
      </c>
    </row>
    <row r="11" spans="1:6" s="19" customFormat="1" ht="27" outlineLevel="1">
      <c r="A11" s="13">
        <v>5.2</v>
      </c>
      <c r="B11" s="14" t="s">
        <v>345</v>
      </c>
      <c r="C11" s="495">
        <v>-244102270.92213202</v>
      </c>
    </row>
    <row r="12" spans="1:6" s="19" customFormat="1">
      <c r="A12" s="13">
        <v>6</v>
      </c>
      <c r="B12" s="114" t="s">
        <v>87</v>
      </c>
      <c r="C12" s="497">
        <v>12859359</v>
      </c>
    </row>
    <row r="13" spans="1:6" s="19" customFormat="1" ht="14.25" thickBot="1">
      <c r="A13" s="15">
        <v>7</v>
      </c>
      <c r="B13" s="117" t="s">
        <v>291</v>
      </c>
      <c r="C13" s="498">
        <f>SUM(C8:C12)</f>
        <v>2779220945.3351903</v>
      </c>
    </row>
    <row r="15" spans="1:6">
      <c r="A15" s="133"/>
      <c r="B15" s="133"/>
    </row>
    <row r="16" spans="1:6">
      <c r="A16" s="133"/>
      <c r="B16" s="133"/>
    </row>
    <row r="17" spans="1:5" ht="15">
      <c r="A17" s="128"/>
      <c r="B17" s="129"/>
      <c r="C17" s="133"/>
      <c r="D17" s="133"/>
      <c r="E17" s="133"/>
    </row>
    <row r="18" spans="1:5" ht="15">
      <c r="A18" s="134"/>
      <c r="B18" s="135"/>
      <c r="C18" s="133"/>
      <c r="D18" s="133"/>
      <c r="E18" s="133"/>
    </row>
    <row r="19" spans="1:5">
      <c r="A19" s="136"/>
      <c r="B19" s="130"/>
      <c r="C19" s="133"/>
      <c r="D19" s="133"/>
      <c r="E19" s="133"/>
    </row>
    <row r="20" spans="1:5">
      <c r="A20" s="137"/>
      <c r="B20" s="131"/>
      <c r="C20" s="133"/>
      <c r="D20" s="133"/>
      <c r="E20" s="133"/>
    </row>
    <row r="21" spans="1:5">
      <c r="A21" s="137"/>
      <c r="B21" s="135"/>
      <c r="C21" s="133"/>
      <c r="D21" s="133"/>
      <c r="E21" s="133"/>
    </row>
    <row r="22" spans="1:5">
      <c r="A22" s="136"/>
      <c r="B22" s="132"/>
      <c r="C22" s="133"/>
      <c r="D22" s="133"/>
      <c r="E22" s="133"/>
    </row>
    <row r="23" spans="1:5">
      <c r="A23" s="137"/>
      <c r="B23" s="131"/>
      <c r="C23" s="133"/>
      <c r="D23" s="133"/>
      <c r="E23" s="133"/>
    </row>
    <row r="24" spans="1:5">
      <c r="A24" s="137"/>
      <c r="B24" s="131"/>
      <c r="C24" s="133"/>
      <c r="D24" s="133"/>
      <c r="E24" s="133"/>
    </row>
    <row r="25" spans="1:5">
      <c r="A25" s="137"/>
      <c r="B25" s="138"/>
      <c r="C25" s="133"/>
      <c r="D25" s="133"/>
      <c r="E25" s="133"/>
    </row>
    <row r="26" spans="1:5">
      <c r="A26" s="137"/>
      <c r="B26" s="135"/>
      <c r="C26" s="133"/>
      <c r="D26" s="133"/>
      <c r="E26" s="133"/>
    </row>
    <row r="27" spans="1:5">
      <c r="A27" s="133"/>
      <c r="B27" s="139"/>
      <c r="C27" s="133"/>
      <c r="D27" s="133"/>
      <c r="E27" s="133"/>
    </row>
    <row r="28" spans="1:5">
      <c r="A28" s="133"/>
      <c r="B28" s="139"/>
      <c r="C28" s="133"/>
      <c r="D28" s="133"/>
      <c r="E28" s="133"/>
    </row>
    <row r="29" spans="1:5">
      <c r="A29" s="133"/>
      <c r="B29" s="139"/>
      <c r="C29" s="133"/>
      <c r="D29" s="133"/>
      <c r="E29" s="133"/>
    </row>
    <row r="30" spans="1:5">
      <c r="A30" s="133"/>
      <c r="B30" s="139"/>
      <c r="C30" s="133"/>
      <c r="D30" s="133"/>
      <c r="E30" s="133"/>
    </row>
    <row r="31" spans="1:5">
      <c r="A31" s="133"/>
      <c r="B31" s="139"/>
      <c r="C31" s="133"/>
      <c r="D31" s="133"/>
      <c r="E31" s="133"/>
    </row>
    <row r="32" spans="1:5">
      <c r="A32" s="133"/>
      <c r="B32" s="139"/>
      <c r="C32" s="133"/>
      <c r="D32" s="133"/>
      <c r="E32" s="133"/>
    </row>
    <row r="33" spans="1:5">
      <c r="A33" s="133"/>
      <c r="B33" s="139"/>
      <c r="C33" s="133"/>
      <c r="D33" s="133"/>
      <c r="E33" s="133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ywz1C585hB7vjmoURNJZix6TIQ4C4ZPLsxvkDL/quGo=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sZoFwQFGOYUTZKR3HNtkSBRuiqh58KXcJQhqNaueZ9g=</DigestValue>
    </Reference>
  </SignedInfo>
  <SignatureValue>Z59fPkaXw18jIQg3L0fVOJ4YXYw5pEaH+e22xzBVtnWNtfe+Z4YWbU2jxNlhMlXW+xXJkbdqEx4I
06d8M+9JWNC2SPCiTZhMYc7axcDFZ3gBFL7zz6+Re0XVj7V31llP/AvwGLM2nJuGDqOvp4FwlTlC
ePgcWyJi7PlRZzwSLS6Z1N/I4ZF4lk+/bKHqhzcSby+fDJZFrqb9MstnjRl0wbMjYez27+ZUY69F
zrxXb55eDmkMn7plhfckA9gFETaJS7oUAXX7KO8qv5XpYmW30D30nwJWSyrKF04Ah9B2ya5LmZr2
mnAkatGHHSpKtFMsiqfzubI5efKzQzJFTEqo8w==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2dcA4rtN6Sm1gJgqydMgMoSU1VTIZajuTZJg67cvSKU=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ZZyX56eC9i+NvjyVM/jw3w4ESfaaJUCIiFXuG5LpJnA=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BJroYLQaAggrXvaJCp+I8mbnQjpYEHtgofx03dC0lds=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2A+Wia7SX+GP0Gnrzh8xrgyW8auQ+NiGtFG3z6N2up0=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9JSs/bMLHjmjGxrLL2GcNaeB4z0IUIw3e6yu3TyDER8=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e34VLXZfHwPfLFZqQYTrUqjDas5sbeTzW6GxibbSOfI=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ZttGHWU4e0E7I3e7dWr5SvLwgIGU7u3QoVGVgoJelqE=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/gPmv07r6NrVdUkChMgfYeMrSXT/3F0eOWXwOZa3W8Y=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ADRKwy9gxqwfTU+r/zq4+IdOcoMtk5zSSUmn3pQgUoI=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bKPAiimaw3PDWaY0GnC72RZT+n3WHwHWb3N+jQ8kNko=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l/yTuA2TXYRnEJ9nBbnDoFvDixeWmsM0optwhZLu/0Y=</DigestValue>
      </Reference>
      <Reference URI="/xl/sharedStrings.xml?ContentType=application/vnd.openxmlformats-officedocument.spreadsheetml.sharedStrings+xml">
        <DigestMethod Algorithm="http://www.w3.org/2001/04/xmlenc#sha256"/>
        <DigestValue>BY1GywTxqKxcasNR9HmxLvjS6EKM32IwfNJbjv1RO94=</DigestValue>
      </Reference>
      <Reference URI="/xl/styles.xml?ContentType=application/vnd.openxmlformats-officedocument.spreadsheetml.styles+xml">
        <DigestMethod Algorithm="http://www.w3.org/2001/04/xmlenc#sha256"/>
        <DigestValue>Yf9jxsRdP2yIAUBzMIrHhDAaVTUzHCBtuAwdp7K/puQ=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SwkOBQyufNw4lT3QW4yFwKr/ZPd0FFDo1JNmxlmQ37c=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vl5/FQj5KDK8IzflmxCvBt9NUNTgMmW+PVxtqChlEHg=</DigestValue>
      </Reference>
      <Reference URI="/xl/worksheets/sheet10.xml?ContentType=application/vnd.openxmlformats-officedocument.spreadsheetml.worksheet+xml">
        <DigestMethod Algorithm="http://www.w3.org/2001/04/xmlenc#sha256"/>
        <DigestValue>j7zywrKYmNsRT7u5n8rq2bm5b6KGzmHn2TnO0Ny84Dg=</DigestValue>
      </Reference>
      <Reference URI="/xl/worksheets/sheet11.xml?ContentType=application/vnd.openxmlformats-officedocument.spreadsheetml.worksheet+xml">
        <DigestMethod Algorithm="http://www.w3.org/2001/04/xmlenc#sha256"/>
        <DigestValue>x8FOFA3ULfqfMq31+AVdXQhR9G1ZGhtQ7OkkL0Saszw=</DigestValue>
      </Reference>
      <Reference URI="/xl/worksheets/sheet12.xml?ContentType=application/vnd.openxmlformats-officedocument.spreadsheetml.worksheet+xml">
        <DigestMethod Algorithm="http://www.w3.org/2001/04/xmlenc#sha256"/>
        <DigestValue>CfBcsWwqUHBlxg6vq1hDldoT45p9IA8jFSfMFmxQVqo=</DigestValue>
      </Reference>
      <Reference URI="/xl/worksheets/sheet13.xml?ContentType=application/vnd.openxmlformats-officedocument.spreadsheetml.worksheet+xml">
        <DigestMethod Algorithm="http://www.w3.org/2001/04/xmlenc#sha256"/>
        <DigestValue>Sujel+P8kHWfzQyguye/XkvagdxBm3JCtCyrMGS5i9s=</DigestValue>
      </Reference>
      <Reference URI="/xl/worksheets/sheet14.xml?ContentType=application/vnd.openxmlformats-officedocument.spreadsheetml.worksheet+xml">
        <DigestMethod Algorithm="http://www.w3.org/2001/04/xmlenc#sha256"/>
        <DigestValue>LN2hkWObBR3e7QUU/GduKB3kINBSmtE6OSR0z/X0V+k=</DigestValue>
      </Reference>
      <Reference URI="/xl/worksheets/sheet15.xml?ContentType=application/vnd.openxmlformats-officedocument.spreadsheetml.worksheet+xml">
        <DigestMethod Algorithm="http://www.w3.org/2001/04/xmlenc#sha256"/>
        <DigestValue>pX3IDwRNlk5+lhZaAH4A6i7vEL2D2kKK6PRh4s0Zhls=</DigestValue>
      </Reference>
      <Reference URI="/xl/worksheets/sheet16.xml?ContentType=application/vnd.openxmlformats-officedocument.spreadsheetml.worksheet+xml">
        <DigestMethod Algorithm="http://www.w3.org/2001/04/xmlenc#sha256"/>
        <DigestValue>nqxKwiIiDLLCH45MHf9lRUkOMi+RIwOhw4dyCpwBgL0=</DigestValue>
      </Reference>
      <Reference URI="/xl/worksheets/sheet17.xml?ContentType=application/vnd.openxmlformats-officedocument.spreadsheetml.worksheet+xml">
        <DigestMethod Algorithm="http://www.w3.org/2001/04/xmlenc#sha256"/>
        <DigestValue>X693p5KDTR3S/9I9iLRWEdVcrAzUEkcAPO3KiB0Hl+w=</DigestValue>
      </Reference>
      <Reference URI="/xl/worksheets/sheet18.xml?ContentType=application/vnd.openxmlformats-officedocument.spreadsheetml.worksheet+xml">
        <DigestMethod Algorithm="http://www.w3.org/2001/04/xmlenc#sha256"/>
        <DigestValue>tieMZgNlpdbS5Op+lOyNLUwvc0C8K7UXgSn70Mz8cak=</DigestValue>
      </Reference>
      <Reference URI="/xl/worksheets/sheet2.xml?ContentType=application/vnd.openxmlformats-officedocument.spreadsheetml.worksheet+xml">
        <DigestMethod Algorithm="http://www.w3.org/2001/04/xmlenc#sha256"/>
        <DigestValue>pOzc9AExXxxHDOmXM3lNs5fFngzymsk3McKIxquHz4Y=</DigestValue>
      </Reference>
      <Reference URI="/xl/worksheets/sheet3.xml?ContentType=application/vnd.openxmlformats-officedocument.spreadsheetml.worksheet+xml">
        <DigestMethod Algorithm="http://www.w3.org/2001/04/xmlenc#sha256"/>
        <DigestValue>KOfTO0NxIhbGcsDwFWgERJDEvqK7EVEKXOOjwuc3VII=</DigestValue>
      </Reference>
      <Reference URI="/xl/worksheets/sheet4.xml?ContentType=application/vnd.openxmlformats-officedocument.spreadsheetml.worksheet+xml">
        <DigestMethod Algorithm="http://www.w3.org/2001/04/xmlenc#sha256"/>
        <DigestValue>cr/gzTUpPPG/6xkC+E3Uor3aKLpEo9DwB6o3XGHm9E0=</DigestValue>
      </Reference>
      <Reference URI="/xl/worksheets/sheet5.xml?ContentType=application/vnd.openxmlformats-officedocument.spreadsheetml.worksheet+xml">
        <DigestMethod Algorithm="http://www.w3.org/2001/04/xmlenc#sha256"/>
        <DigestValue>FBBPwPtOELl3vAAd2aNCJyLiyzzrMytiTjnmUPlCjPA=</DigestValue>
      </Reference>
      <Reference URI="/xl/worksheets/sheet6.xml?ContentType=application/vnd.openxmlformats-officedocument.spreadsheetml.worksheet+xml">
        <DigestMethod Algorithm="http://www.w3.org/2001/04/xmlenc#sha256"/>
        <DigestValue>hXPiOdeJhtSssSXBOB0N5bKjRI4RJPkA03f3KtXnRI0=</DigestValue>
      </Reference>
      <Reference URI="/xl/worksheets/sheet7.xml?ContentType=application/vnd.openxmlformats-officedocument.spreadsheetml.worksheet+xml">
        <DigestMethod Algorithm="http://www.w3.org/2001/04/xmlenc#sha256"/>
        <DigestValue>vUTgWGH2PD8qp7CqKSGya+OnszXE4c1R/teQVTgXnDU=</DigestValue>
      </Reference>
      <Reference URI="/xl/worksheets/sheet8.xml?ContentType=application/vnd.openxmlformats-officedocument.spreadsheetml.worksheet+xml">
        <DigestMethod Algorithm="http://www.w3.org/2001/04/xmlenc#sha256"/>
        <DigestValue>eF4pwbNpOWR0eOtgydUPPWg/9aRA+jcwQdKlDfn509s=</DigestValue>
      </Reference>
      <Reference URI="/xl/worksheets/sheet9.xml?ContentType=application/vnd.openxmlformats-officedocument.spreadsheetml.worksheet+xml">
        <DigestMethod Algorithm="http://www.w3.org/2001/04/xmlenc#sha256"/>
        <DigestValue>cdGcku1hCzpWSiTUD9p4rqCHVkRM/dsyvUlvWi5PVGc=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2020-10-29T05:12:04Z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2020-10-29T05:12:04Z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YUde1qY1xMVEAZsWf8FVvdzCW+jJ8aT/CtCQbMl2NmQ=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XmYzb5TxzgG0rNvLmHINAhhfOIR5Xn0f2EMCkFfWMEY=</DigestValue>
    </Reference>
  </SignedInfo>
  <SignatureValue>S+HP1ZHxAIigwbL0kXvG/918+a3X7c5p5lpPYTKAYAsM9MUCKL0IpA7xRujqruyuHaIbL+gHU0Ue
Rt78vilRI2dXQBJUq/bsa+BqRLGRmk2gsLx5d0b9QKgqRj0syIo2gJLlwCSIkOf9cCsL1+Tg7QSD
gF9xDgoN3k2oH9RhUg6HNKiHq+Lv/yQVMJ5SoYExhHrrnwraKSuEDxuSun4knjCY0aXH/oCnHMeW
hY5jQfAbTR7p9WMExAYfL7F4KeG0itkzQoXzFND9ONkW0cPF/ftpsDEW6J8qt0gRrxAM3WkR8uWO
HW44b8yDOyIMiD2Vneb1xX7jDZKn7Q2m1Bh7/A==</SignatureValue>
  <KeyInfo>
    <X509Data>
      <X509Certificate>MIIGPDCCBSSgAwIBAgIKcaFonQACAAF7UzANBgkqhkiG9w0BAQsFADBKMRIwEAYKCZImiZPyLGQBGRYCZ2UxEzARBgoJkiaJk/IsZAEZFgNuYmcxHzAdBgNVBAMTFk5CRyBDbGFzcyAyIElOVCBTdWIgQ0EwHhcNMjAwNDE1MDczNjE5WhcNMjExMjIyMDk0NjU2WjA6MRgwFgYDVQQKEw9KU0MgTGliZXR5IEJhbmsxHjAcBgNVBAMTFUJMQiAtIERhdmlkIFRzaWtsYXVyaTCCASIwDQYJKoZIhvcNAQEBBQADggEPADCCAQoCggEBAN6J8pyxzY+BK9nqOh2sm91CpP83MfhpbLN9fHQNBA8sPn7fl6vR31+CVAV7aej+YHAnsg9ra4J8eVf+0TPr9ws63aVKdK7my50sQCIZSxPtq1QQjHTE4l9UsDsOLg+aPFoaFjK9mEC/WjHwO3/p3+wM6ThU+G3m2txjiiLjLMT5+Ka77cYhBUdtyuhsFzfOmJRNKJJzH4zYlDZrzfOM2/VV2+z8yZnvpoZAERiEUG6BjRuUYXG2b/WYg03OI7ymMRzEDOLdgeDpGZR2l/TdCLzIZiF3gsc1WlSjaBqktkPpjXZ1M6WwYzCDSW0qUxsa/0ohRqptJ+Me3sCLIuQH0kECAwEAAaOCAzIwggMuMDwGCSsGAQQBgjcVBwQvMC0GJSsGAQQBgjcVCOayYION9USGgZkJg7ihSoO+hHEEg8SRM4SDiF0CAWQCASMwHQYDVR0lBBYwFAYIKwYBBQUHAwIGCCsGAQUFBwMEMAsGA1UdDwQEAwIHgDAnBgkrBgEEAYI3FQoEGjAYMAoGCCsGAQUFBwMCMAoGCCsGAQUFBwMEMB0GA1UdDgQWBBTekevho0BU+cWz/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EBLAZ0H388xQn+ZzwHl3R+Gdsxh4jZ4maS6Y0s+v1Mw1jfo2jxm364b8mV0mscG69QvoUIZzDKMTf7AKnWmPJ9EL9BtO3ZJKB8fsgYDTsTN4Lei6e53+Go+TRQw8FTeKWPztYx9go+N4UDlT65AhYMcYbaUxosAdul7eIsi9+Q4kXah5ixHx0HIln9Fb5M2qXdNYypD2+s6LcNVcLDcddrurDXoqO23O3OTN6f+0dgEb28nKUpwmReek5//89Evc1ey+va4KWNWsUQWwR7ZigCY508b9TLSHrIo1v7GZQqpRP4/jEUynyoBUDHqXLt5x2uZnrO3XI7EOpRDMbKI2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2dcA4rtN6Sm1gJgqydMgMoSU1VTIZajuTZJg67cvSKU=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ZZyX56eC9i+NvjyVM/jw3w4ESfaaJUCIiFXuG5LpJnA=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BJroYLQaAggrXvaJCp+I8mbnQjpYEHtgofx03dC0lds=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2A+Wia7SX+GP0Gnrzh8xrgyW8auQ+NiGtFG3z6N2up0=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9JSs/bMLHjmjGxrLL2GcNaeB4z0IUIw3e6yu3TyDER8=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e34VLXZfHwPfLFZqQYTrUqjDas5sbeTzW6GxibbSOfI=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ZttGHWU4e0E7I3e7dWr5SvLwgIGU7u3QoVGVgoJelqE=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/gPmv07r6NrVdUkChMgfYeMrSXT/3F0eOWXwOZa3W8Y=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ADRKwy9gxqwfTU+r/zq4+IdOcoMtk5zSSUmn3pQgUoI=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bKPAiimaw3PDWaY0GnC72RZT+n3WHwHWb3N+jQ8kNko=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MNoW5ouFsCmrO/yNcrfs1rw88uz0k7FDiZafsWp2YJo=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0gdMfE3I7oXXDcZLLkWL9fsIzBH5CGJlENWu31n1iZ8=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l/yTuA2TXYRnEJ9nBbnDoFvDixeWmsM0optwhZLu/0Y=</DigestValue>
      </Reference>
      <Reference URI="/xl/sharedStrings.xml?ContentType=application/vnd.openxmlformats-officedocument.spreadsheetml.sharedStrings+xml">
        <DigestMethod Algorithm="http://www.w3.org/2001/04/xmlenc#sha256"/>
        <DigestValue>BY1GywTxqKxcasNR9HmxLvjS6EKM32IwfNJbjv1RO94=</DigestValue>
      </Reference>
      <Reference URI="/xl/styles.xml?ContentType=application/vnd.openxmlformats-officedocument.spreadsheetml.styles+xml">
        <DigestMethod Algorithm="http://www.w3.org/2001/04/xmlenc#sha256"/>
        <DigestValue>Yf9jxsRdP2yIAUBzMIrHhDAaVTUzHCBtuAwdp7K/puQ=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SwkOBQyufNw4lT3QW4yFwKr/ZPd0FFDo1JNmxlmQ37c=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vl5/FQj5KDK8IzflmxCvBt9NUNTgMmW+PVxtqChlEHg=</DigestValue>
      </Reference>
      <Reference URI="/xl/worksheets/sheet10.xml?ContentType=application/vnd.openxmlformats-officedocument.spreadsheetml.worksheet+xml">
        <DigestMethod Algorithm="http://www.w3.org/2001/04/xmlenc#sha256"/>
        <DigestValue>j7zywrKYmNsRT7u5n8rq2bm5b6KGzmHn2TnO0Ny84Dg=</DigestValue>
      </Reference>
      <Reference URI="/xl/worksheets/sheet11.xml?ContentType=application/vnd.openxmlformats-officedocument.spreadsheetml.worksheet+xml">
        <DigestMethod Algorithm="http://www.w3.org/2001/04/xmlenc#sha256"/>
        <DigestValue>x8FOFA3ULfqfMq31+AVdXQhR9G1ZGhtQ7OkkL0Saszw=</DigestValue>
      </Reference>
      <Reference URI="/xl/worksheets/sheet12.xml?ContentType=application/vnd.openxmlformats-officedocument.spreadsheetml.worksheet+xml">
        <DigestMethod Algorithm="http://www.w3.org/2001/04/xmlenc#sha256"/>
        <DigestValue>CfBcsWwqUHBlxg6vq1hDldoT45p9IA8jFSfMFmxQVqo=</DigestValue>
      </Reference>
      <Reference URI="/xl/worksheets/sheet13.xml?ContentType=application/vnd.openxmlformats-officedocument.spreadsheetml.worksheet+xml">
        <DigestMethod Algorithm="http://www.w3.org/2001/04/xmlenc#sha256"/>
        <DigestValue>Sujel+P8kHWfzQyguye/XkvagdxBm3JCtCyrMGS5i9s=</DigestValue>
      </Reference>
      <Reference URI="/xl/worksheets/sheet14.xml?ContentType=application/vnd.openxmlformats-officedocument.spreadsheetml.worksheet+xml">
        <DigestMethod Algorithm="http://www.w3.org/2001/04/xmlenc#sha256"/>
        <DigestValue>LN2hkWObBR3e7QUU/GduKB3kINBSmtE6OSR0z/X0V+k=</DigestValue>
      </Reference>
      <Reference URI="/xl/worksheets/sheet15.xml?ContentType=application/vnd.openxmlformats-officedocument.spreadsheetml.worksheet+xml">
        <DigestMethod Algorithm="http://www.w3.org/2001/04/xmlenc#sha256"/>
        <DigestValue>pX3IDwRNlk5+lhZaAH4A6i7vEL2D2kKK6PRh4s0Zhls=</DigestValue>
      </Reference>
      <Reference URI="/xl/worksheets/sheet16.xml?ContentType=application/vnd.openxmlformats-officedocument.spreadsheetml.worksheet+xml">
        <DigestMethod Algorithm="http://www.w3.org/2001/04/xmlenc#sha256"/>
        <DigestValue>nqxKwiIiDLLCH45MHf9lRUkOMi+RIwOhw4dyCpwBgL0=</DigestValue>
      </Reference>
      <Reference URI="/xl/worksheets/sheet17.xml?ContentType=application/vnd.openxmlformats-officedocument.spreadsheetml.worksheet+xml">
        <DigestMethod Algorithm="http://www.w3.org/2001/04/xmlenc#sha256"/>
        <DigestValue>X693p5KDTR3S/9I9iLRWEdVcrAzUEkcAPO3KiB0Hl+w=</DigestValue>
      </Reference>
      <Reference URI="/xl/worksheets/sheet18.xml?ContentType=application/vnd.openxmlformats-officedocument.spreadsheetml.worksheet+xml">
        <DigestMethod Algorithm="http://www.w3.org/2001/04/xmlenc#sha256"/>
        <DigestValue>tieMZgNlpdbS5Op+lOyNLUwvc0C8K7UXgSn70Mz8cak=</DigestValue>
      </Reference>
      <Reference URI="/xl/worksheets/sheet2.xml?ContentType=application/vnd.openxmlformats-officedocument.spreadsheetml.worksheet+xml">
        <DigestMethod Algorithm="http://www.w3.org/2001/04/xmlenc#sha256"/>
        <DigestValue>pOzc9AExXxxHDOmXM3lNs5fFngzymsk3McKIxquHz4Y=</DigestValue>
      </Reference>
      <Reference URI="/xl/worksheets/sheet3.xml?ContentType=application/vnd.openxmlformats-officedocument.spreadsheetml.worksheet+xml">
        <DigestMethod Algorithm="http://www.w3.org/2001/04/xmlenc#sha256"/>
        <DigestValue>KOfTO0NxIhbGcsDwFWgERJDEvqK7EVEKXOOjwuc3VII=</DigestValue>
      </Reference>
      <Reference URI="/xl/worksheets/sheet4.xml?ContentType=application/vnd.openxmlformats-officedocument.spreadsheetml.worksheet+xml">
        <DigestMethod Algorithm="http://www.w3.org/2001/04/xmlenc#sha256"/>
        <DigestValue>cr/gzTUpPPG/6xkC+E3Uor3aKLpEo9DwB6o3XGHm9E0=</DigestValue>
      </Reference>
      <Reference URI="/xl/worksheets/sheet5.xml?ContentType=application/vnd.openxmlformats-officedocument.spreadsheetml.worksheet+xml">
        <DigestMethod Algorithm="http://www.w3.org/2001/04/xmlenc#sha256"/>
        <DigestValue>FBBPwPtOELl3vAAd2aNCJyLiyzzrMytiTjnmUPlCjPA=</DigestValue>
      </Reference>
      <Reference URI="/xl/worksheets/sheet6.xml?ContentType=application/vnd.openxmlformats-officedocument.spreadsheetml.worksheet+xml">
        <DigestMethod Algorithm="http://www.w3.org/2001/04/xmlenc#sha256"/>
        <DigestValue>hXPiOdeJhtSssSXBOB0N5bKjRI4RJPkA03f3KtXnRI0=</DigestValue>
      </Reference>
      <Reference URI="/xl/worksheets/sheet7.xml?ContentType=application/vnd.openxmlformats-officedocument.spreadsheetml.worksheet+xml">
        <DigestMethod Algorithm="http://www.w3.org/2001/04/xmlenc#sha256"/>
        <DigestValue>vUTgWGH2PD8qp7CqKSGya+OnszXE4c1R/teQVTgXnDU=</DigestValue>
      </Reference>
      <Reference URI="/xl/worksheets/sheet8.xml?ContentType=application/vnd.openxmlformats-officedocument.spreadsheetml.worksheet+xml">
        <DigestMethod Algorithm="http://www.w3.org/2001/04/xmlenc#sha256"/>
        <DigestValue>eF4pwbNpOWR0eOtgydUPPWg/9aRA+jcwQdKlDfn509s=</DigestValue>
      </Reference>
      <Reference URI="/xl/worksheets/sheet9.xml?ContentType=application/vnd.openxmlformats-officedocument.spreadsheetml.worksheet+xml">
        <DigestMethod Algorithm="http://www.w3.org/2001/04/xmlenc#sha256"/>
        <DigestValue>cdGcku1hCzpWSiTUD9p4rqCHVkRM/dsyvUlvWi5PVGc=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2020-10-29T05:12:13Z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2020-10-29T05:12:13Z</xd:SigningTime>
          <xd:SigningCertificate>
            <xd:Cert>
              <xd:CertDigest>
                <DigestMethod Algorithm="http://www.w3.org/2001/04/xmlenc#sha256"/>
                <DigestValue>u86YSGoVIEZ3C0ue/+R01+KbdE0nd5OPVepyYd1MrVQ=</DigestValue>
              </xd:CertDigest>
              <xd:IssuerSerial>
                <X509IssuerName>CN=NBG Class 2 INT Sub CA, DC=nbg, DC=ge</X509IssuerName>
                <X509SerialNumber>536604876541497025067859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 </vt:lpstr>
      <vt:lpstr>1. key ratios </vt:lpstr>
      <vt:lpstr>2. RC</vt:lpstr>
      <vt:lpstr>3. PL</vt:lpstr>
      <vt:lpstr>4. Off-Balance</vt:lpstr>
      <vt:lpstr>5. RWA </vt:lpstr>
      <vt:lpstr>6. Administrators-shareholders</vt:lpstr>
      <vt:lpstr>7. LI1 </vt:lpstr>
      <vt:lpstr>8. LI2</vt:lpstr>
      <vt:lpstr>9. 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  <vt:lpstr>'9.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2020-10-27T06:39:53Z</dcterms:modified>
</cp:coreProperties>
</file>