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995" windowWidth="24015" windowHeight="6930" tabRatio="889"/>
  </bookViews>
  <sheets>
    <sheet name="Info " sheetId="82" r:id="rId1"/>
    <sheet name="1. key ratios " sheetId="84" r:id="rId2"/>
    <sheet name="2. RC" sheetId="83" r:id="rId3"/>
    <sheet name="3. 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 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9">#REF!</definedName>
    <definedName name="ACC_BALACC" localSheetId="10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9">#REF!</definedName>
    <definedName name="ACC_CRS" localSheetId="10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9">#REF!</definedName>
    <definedName name="ACC_DBS" localSheetId="10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9">#REF!</definedName>
    <definedName name="ACC_ISO" localSheetId="10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9">#REF!</definedName>
    <definedName name="ACC_SALDO" localSheetId="10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9">#REF!</definedName>
    <definedName name="BS_BALACC" localSheetId="10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9">#REF!</definedName>
    <definedName name="BS_BALANCE" localSheetId="10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9">#REF!</definedName>
    <definedName name="BS_CR" localSheetId="10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9">#REF!</definedName>
    <definedName name="BS_CR_EQU" localSheetId="10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9">#REF!</definedName>
    <definedName name="BS_DB" localSheetId="10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9">#REF!</definedName>
    <definedName name="BS_DB_EQU" localSheetId="10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9">#REF!</definedName>
    <definedName name="BS_DT" localSheetId="10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9">#REF!</definedName>
    <definedName name="BS_ISO" localSheetId="10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9">#REF!</definedName>
    <definedName name="CurrentDate" localSheetId="10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_xlnm.Print_Area" localSheetId="9">'9. Capital'!$A$1:$C$53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C38" i="95" l="1"/>
  <c r="C36" i="95"/>
  <c r="C35" i="95"/>
  <c r="C12" i="95"/>
  <c r="C25" i="69"/>
  <c r="C15" i="69"/>
  <c r="D6" i="86" l="1"/>
  <c r="D13" i="86" s="1"/>
  <c r="C47" i="89" l="1"/>
  <c r="C52" i="89" s="1"/>
  <c r="C43" i="89"/>
  <c r="C35" i="89"/>
  <c r="C31" i="89"/>
  <c r="C30" i="89" s="1"/>
  <c r="C12" i="89"/>
  <c r="C6" i="89"/>
  <c r="D21" i="88"/>
  <c r="E21" i="88"/>
  <c r="C5" i="73" s="1"/>
  <c r="C8" i="73" s="1"/>
  <c r="C13" i="73" s="1"/>
  <c r="C21" i="88"/>
  <c r="C6" i="86"/>
  <c r="C13" i="86" s="1"/>
  <c r="H53" i="75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G45" i="75"/>
  <c r="F45" i="75"/>
  <c r="D45" i="75"/>
  <c r="C45" i="75"/>
  <c r="E45" i="75" s="1"/>
  <c r="H44" i="75"/>
  <c r="E44" i="75"/>
  <c r="H43" i="75"/>
  <c r="E43" i="75"/>
  <c r="H42" i="75"/>
  <c r="E42" i="75"/>
  <c r="H41" i="75"/>
  <c r="E41" i="75"/>
  <c r="G40" i="75"/>
  <c r="F40" i="75"/>
  <c r="D40" i="75"/>
  <c r="C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G32" i="75"/>
  <c r="F32" i="75"/>
  <c r="D32" i="75"/>
  <c r="C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G22" i="75"/>
  <c r="G19" i="75" s="1"/>
  <c r="F22" i="75"/>
  <c r="D22" i="75"/>
  <c r="C22" i="75"/>
  <c r="H21" i="75"/>
  <c r="E21" i="75"/>
  <c r="H20" i="75"/>
  <c r="E20" i="75"/>
  <c r="D19" i="75"/>
  <c r="C19" i="75"/>
  <c r="H18" i="75"/>
  <c r="E18" i="75"/>
  <c r="H17" i="75"/>
  <c r="E17" i="75"/>
  <c r="G16" i="75"/>
  <c r="F16" i="75"/>
  <c r="D16" i="75"/>
  <c r="C16" i="75"/>
  <c r="E16" i="75" s="1"/>
  <c r="H15" i="75"/>
  <c r="E15" i="75"/>
  <c r="H14" i="75"/>
  <c r="E14" i="75"/>
  <c r="G13" i="75"/>
  <c r="F13" i="75"/>
  <c r="H13" i="75" s="1"/>
  <c r="D13" i="75"/>
  <c r="C13" i="75"/>
  <c r="E13" i="75" s="1"/>
  <c r="H12" i="75"/>
  <c r="E12" i="75"/>
  <c r="H11" i="75"/>
  <c r="E11" i="75"/>
  <c r="H10" i="75"/>
  <c r="E10" i="75"/>
  <c r="H9" i="75"/>
  <c r="E9" i="75"/>
  <c r="H8" i="75"/>
  <c r="E8" i="75"/>
  <c r="G7" i="75"/>
  <c r="F7" i="75"/>
  <c r="D7" i="75"/>
  <c r="C7" i="75"/>
  <c r="H66" i="85"/>
  <c r="E66" i="85"/>
  <c r="H64" i="85"/>
  <c r="E64" i="85"/>
  <c r="G61" i="85"/>
  <c r="F61" i="85"/>
  <c r="D61" i="85"/>
  <c r="C61" i="85"/>
  <c r="H60" i="85"/>
  <c r="E60" i="85"/>
  <c r="H59" i="85"/>
  <c r="E59" i="85"/>
  <c r="H58" i="85"/>
  <c r="E58" i="85"/>
  <c r="G53" i="85"/>
  <c r="F53" i="85"/>
  <c r="H53" i="85" s="1"/>
  <c r="D53" i="85"/>
  <c r="C53" i="85"/>
  <c r="H52" i="85"/>
  <c r="E52" i="85"/>
  <c r="H51" i="85"/>
  <c r="E51" i="85"/>
  <c r="H50" i="85"/>
  <c r="E50" i="85"/>
  <c r="H49" i="85"/>
  <c r="E49" i="85"/>
  <c r="H48" i="85"/>
  <c r="E48" i="85"/>
  <c r="H47" i="85"/>
  <c r="E47" i="85"/>
  <c r="H44" i="85"/>
  <c r="E44" i="85"/>
  <c r="H43" i="85"/>
  <c r="E43" i="85"/>
  <c r="H42" i="85"/>
  <c r="E42" i="85"/>
  <c r="H41" i="85"/>
  <c r="E41" i="85"/>
  <c r="H40" i="85"/>
  <c r="E40" i="85"/>
  <c r="H39" i="85"/>
  <c r="E39" i="85"/>
  <c r="H38" i="85"/>
  <c r="E38" i="85"/>
  <c r="H37" i="85"/>
  <c r="E37" i="85"/>
  <c r="H36" i="85"/>
  <c r="E36" i="85"/>
  <c r="H35" i="85"/>
  <c r="E35" i="85"/>
  <c r="G34" i="85"/>
  <c r="G45" i="85" s="1"/>
  <c r="G54" i="85" s="1"/>
  <c r="F34" i="85"/>
  <c r="F45" i="85" s="1"/>
  <c r="D34" i="85"/>
  <c r="D45" i="85" s="1"/>
  <c r="D54" i="85" s="1"/>
  <c r="C34" i="85"/>
  <c r="C45" i="85" s="1"/>
  <c r="G30" i="85"/>
  <c r="F30" i="85"/>
  <c r="H30" i="85" s="1"/>
  <c r="D30" i="85"/>
  <c r="C30" i="85"/>
  <c r="E30" i="85" s="1"/>
  <c r="H29" i="85"/>
  <c r="E29" i="85"/>
  <c r="H28" i="85"/>
  <c r="E28" i="85"/>
  <c r="H27" i="85"/>
  <c r="E27" i="85"/>
  <c r="H26" i="85"/>
  <c r="E26" i="85"/>
  <c r="H25" i="85"/>
  <c r="E25" i="85"/>
  <c r="H24" i="85"/>
  <c r="E24" i="85"/>
  <c r="H21" i="85"/>
  <c r="E21" i="85"/>
  <c r="H20" i="85"/>
  <c r="E20" i="85"/>
  <c r="H19" i="85"/>
  <c r="E19" i="85"/>
  <c r="H18" i="85"/>
  <c r="E18" i="85"/>
  <c r="H17" i="85"/>
  <c r="E17" i="85"/>
  <c r="H16" i="85"/>
  <c r="E16" i="85"/>
  <c r="H15" i="85"/>
  <c r="E15" i="85"/>
  <c r="H14" i="85"/>
  <c r="E14" i="85"/>
  <c r="H13" i="85"/>
  <c r="E13" i="85"/>
  <c r="H12" i="85"/>
  <c r="E12" i="85"/>
  <c r="H11" i="85"/>
  <c r="E11" i="85"/>
  <c r="H10" i="85"/>
  <c r="E10" i="85"/>
  <c r="G9" i="85"/>
  <c r="G22" i="85" s="1"/>
  <c r="G31" i="85" s="1"/>
  <c r="F9" i="85"/>
  <c r="F22" i="85" s="1"/>
  <c r="D9" i="85"/>
  <c r="D22" i="85" s="1"/>
  <c r="C9" i="85"/>
  <c r="C22" i="85" s="1"/>
  <c r="H8" i="85"/>
  <c r="E8" i="85"/>
  <c r="H40" i="83"/>
  <c r="E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G41" i="83" s="1"/>
  <c r="F31" i="83"/>
  <c r="F41" i="83" s="1"/>
  <c r="D31" i="83"/>
  <c r="D41" i="83" s="1"/>
  <c r="C31" i="83"/>
  <c r="E3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14" i="83"/>
  <c r="G20" i="83" s="1"/>
  <c r="F14" i="83"/>
  <c r="F20" i="83" s="1"/>
  <c r="D14" i="83"/>
  <c r="D20" i="83" s="1"/>
  <c r="C14" i="83"/>
  <c r="C20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C41" i="89" l="1"/>
  <c r="C41" i="83"/>
  <c r="H61" i="85"/>
  <c r="H45" i="75"/>
  <c r="H40" i="75"/>
  <c r="H7" i="75"/>
  <c r="E7" i="75"/>
  <c r="C28" i="89"/>
  <c r="E40" i="75"/>
  <c r="E32" i="75"/>
  <c r="H22" i="75"/>
  <c r="F19" i="75"/>
  <c r="H19" i="75" s="1"/>
  <c r="E22" i="75"/>
  <c r="E19" i="75"/>
  <c r="H16" i="75"/>
  <c r="E61" i="85"/>
  <c r="E53" i="85"/>
  <c r="H34" i="85"/>
  <c r="D31" i="85"/>
  <c r="D56" i="85" s="1"/>
  <c r="D63" i="85" s="1"/>
  <c r="D65" i="85" s="1"/>
  <c r="D67" i="85" s="1"/>
  <c r="H9" i="85"/>
  <c r="H41" i="83"/>
  <c r="E41" i="83"/>
  <c r="H20" i="83"/>
  <c r="E14" i="83"/>
  <c r="E20" i="83"/>
  <c r="H22" i="85"/>
  <c r="G56" i="85"/>
  <c r="G63" i="85" s="1"/>
  <c r="G65" i="85" s="1"/>
  <c r="G67" i="85" s="1"/>
  <c r="C54" i="85"/>
  <c r="E54" i="85" s="1"/>
  <c r="E45" i="85"/>
  <c r="C31" i="85"/>
  <c r="E22" i="85"/>
  <c r="H45" i="85"/>
  <c r="F54" i="85"/>
  <c r="H54" i="85" s="1"/>
  <c r="E9" i="85"/>
  <c r="E34" i="85"/>
  <c r="F31" i="85"/>
  <c r="H14" i="83"/>
  <c r="H31" i="83"/>
  <c r="F56" i="85" l="1"/>
  <c r="H31" i="85"/>
  <c r="C56" i="85"/>
  <c r="E31" i="85"/>
  <c r="C63" i="85" l="1"/>
  <c r="E56" i="85"/>
  <c r="H56" i="85"/>
  <c r="F63" i="85"/>
  <c r="H63" i="85" l="1"/>
  <c r="F65" i="85"/>
  <c r="C65" i="85"/>
  <c r="E63" i="85"/>
  <c r="C67" i="85" l="1"/>
  <c r="E67" i="85" s="1"/>
  <c r="E65" i="85"/>
  <c r="H65" i="85"/>
  <c r="F67" i="85"/>
  <c r="H67" i="85" s="1"/>
  <c r="V7" i="64" l="1"/>
  <c r="M7" i="92" l="1"/>
  <c r="L7" i="92"/>
  <c r="K7" i="92"/>
  <c r="J7" i="92"/>
  <c r="I7" i="92"/>
  <c r="H7" i="92"/>
  <c r="G7" i="92"/>
  <c r="F7" i="92"/>
  <c r="H14" i="91"/>
  <c r="H21" i="91"/>
  <c r="H18" i="91"/>
  <c r="H17" i="91"/>
  <c r="H16" i="91"/>
  <c r="H15" i="91"/>
  <c r="H13" i="91"/>
  <c r="H8" i="91"/>
  <c r="B17" i="84" l="1"/>
  <c r="B16" i="84"/>
  <c r="B15" i="84"/>
  <c r="C37" i="69" l="1"/>
  <c r="C30" i="95" l="1"/>
  <c r="C26" i="95"/>
  <c r="C18" i="95"/>
  <c r="C8" i="95"/>
  <c r="B2" i="95"/>
  <c r="B1" i="95"/>
  <c r="M21" i="92"/>
  <c r="L21" i="92"/>
  <c r="K21" i="92"/>
  <c r="J21" i="92"/>
  <c r="I21" i="92"/>
  <c r="H21" i="92"/>
  <c r="G21" i="92"/>
  <c r="F21" i="92"/>
  <c r="N20" i="92"/>
  <c r="N19" i="92"/>
  <c r="E19" i="92"/>
  <c r="N18" i="92"/>
  <c r="E18" i="92"/>
  <c r="N17" i="92"/>
  <c r="E17" i="92"/>
  <c r="N16" i="92"/>
  <c r="E16" i="92"/>
  <c r="N15" i="92"/>
  <c r="E15" i="92"/>
  <c r="C14" i="92"/>
  <c r="N13" i="92"/>
  <c r="N12" i="92"/>
  <c r="E12" i="92"/>
  <c r="N11" i="92"/>
  <c r="E11" i="92"/>
  <c r="N10" i="92"/>
  <c r="E10" i="92"/>
  <c r="N9" i="92"/>
  <c r="E9" i="92"/>
  <c r="N8" i="92"/>
  <c r="E8" i="92"/>
  <c r="C7" i="92"/>
  <c r="B2" i="92"/>
  <c r="B1" i="92"/>
  <c r="B2" i="93"/>
  <c r="B1" i="93"/>
  <c r="G22" i="91"/>
  <c r="F22" i="91"/>
  <c r="E22" i="91"/>
  <c r="D22" i="91"/>
  <c r="C22" i="91"/>
  <c r="B2" i="91"/>
  <c r="B1" i="91"/>
  <c r="U21" i="64"/>
  <c r="T21" i="64"/>
  <c r="S21" i="64"/>
  <c r="R21" i="64"/>
  <c r="Q21" i="64"/>
  <c r="P21" i="64"/>
  <c r="O21" i="64"/>
  <c r="N21" i="64"/>
  <c r="M21" i="64"/>
  <c r="L21" i="64"/>
  <c r="K21" i="64"/>
  <c r="J21" i="64"/>
  <c r="I21" i="64"/>
  <c r="H21" i="64"/>
  <c r="G21" i="64"/>
  <c r="F21" i="64"/>
  <c r="E21" i="64"/>
  <c r="D21" i="64"/>
  <c r="C21" i="64"/>
  <c r="V20" i="64"/>
  <c r="V19" i="64"/>
  <c r="V18" i="64"/>
  <c r="V17" i="64"/>
  <c r="V16" i="64"/>
  <c r="V15" i="64"/>
  <c r="V14" i="64"/>
  <c r="V13" i="64"/>
  <c r="V12" i="64"/>
  <c r="V11" i="64"/>
  <c r="V10" i="64"/>
  <c r="V9" i="64"/>
  <c r="V8" i="64"/>
  <c r="B2" i="64"/>
  <c r="B1" i="64"/>
  <c r="R22" i="90"/>
  <c r="Q22" i="90"/>
  <c r="P22" i="90"/>
  <c r="O22" i="90"/>
  <c r="N22" i="90"/>
  <c r="M22" i="90"/>
  <c r="L22" i="90"/>
  <c r="K22" i="90"/>
  <c r="J22" i="90"/>
  <c r="I22" i="90"/>
  <c r="H22" i="90"/>
  <c r="G22" i="90"/>
  <c r="F22" i="90"/>
  <c r="E22" i="90"/>
  <c r="D22" i="90"/>
  <c r="C22" i="90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B2" i="90"/>
  <c r="B1" i="90"/>
  <c r="C45" i="69"/>
  <c r="B2" i="69"/>
  <c r="B1" i="69"/>
  <c r="B2" i="94"/>
  <c r="B1" i="94"/>
  <c r="B2" i="89"/>
  <c r="B1" i="89"/>
  <c r="B2" i="73"/>
  <c r="B1" i="73"/>
  <c r="B2" i="88"/>
  <c r="B1" i="88"/>
  <c r="B2" i="52"/>
  <c r="B1" i="52"/>
  <c r="B2" i="86"/>
  <c r="B1" i="86"/>
  <c r="B2" i="75"/>
  <c r="B1" i="75"/>
  <c r="B2" i="85"/>
  <c r="B1" i="85"/>
  <c r="B2" i="83"/>
  <c r="B1" i="83"/>
  <c r="B1" i="84"/>
  <c r="E14" i="92" l="1"/>
  <c r="N7" i="92"/>
  <c r="N14" i="92"/>
  <c r="C21" i="92"/>
  <c r="E7" i="92"/>
  <c r="V21" i="64"/>
  <c r="H22" i="91"/>
  <c r="S22" i="90"/>
  <c r="N21" i="92" l="1"/>
  <c r="E21" i="92"/>
</calcChain>
</file>

<file path=xl/sharedStrings.xml><?xml version="1.0" encoding="utf-8"?>
<sst xmlns="http://schemas.openxmlformats.org/spreadsheetml/2006/main" count="731" uniqueCount="512">
  <si>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</si>
  <si>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</si>
  <si>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</si>
  <si>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</si>
  <si>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</si>
  <si>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</si>
  <si>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</si>
  <si>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</si>
  <si>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</si>
  <si>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</si>
  <si>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</si>
  <si>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</si>
  <si>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</si>
  <si>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</si>
  <si>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</si>
  <si>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</si>
  <si>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</si>
  <si>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</si>
  <si>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</si>
  <si>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</si>
  <si>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</si>
  <si>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</si>
  <si>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</si>
  <si>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</si>
  <si>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</si>
  <si>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</si>
  <si>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</si>
  <si>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</si>
  <si>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</si>
  <si>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</si>
  <si>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</si>
  <si>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</si>
  <si>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</si>
  <si>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</si>
  <si>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</si>
  <si>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</si>
  <si>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</si>
  <si>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</si>
  <si>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</si>
  <si>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</si>
  <si>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</si>
  <si>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</si>
  <si>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</si>
  <si>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</si>
  <si>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</si>
  <si>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</si>
  <si>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</si>
  <si>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</si>
  <si>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</si>
  <si>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</si>
  <si>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</si>
  <si>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</si>
  <si>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</si>
  <si>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</si>
  <si>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</si>
  <si>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</si>
  <si>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</si>
  <si>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</si>
  <si>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</si>
  <si>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</si>
  <si>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</si>
  <si>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</si>
  <si>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</si>
  <si>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</si>
  <si>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</si>
  <si>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</si>
  <si>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</si>
  <si>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</si>
  <si>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</si>
  <si>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</si>
  <si>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</si>
  <si>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</si>
  <si>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</si>
  <si>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</si>
  <si>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</si>
  <si>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</si>
  <si>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</si>
  <si>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</si>
  <si>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</si>
  <si>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</si>
  <si>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</si>
  <si>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</si>
  <si>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</si>
  <si>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</si>
  <si>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</si>
  <si>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</si>
  <si>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</si>
  <si>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</si>
  <si>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</si>
  <si>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</si>
  <si>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</si>
  <si>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</si>
  <si>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</si>
  <si>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</si>
  <si>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</si>
  <si>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</si>
  <si>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</si>
  <si>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</si>
  <si>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</si>
  <si>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</si>
  <si>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</si>
  <si>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</si>
  <si>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</si>
  <si>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</si>
  <si>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</si>
  <si>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</si>
  <si>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</si>
  <si>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</si>
  <si>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</si>
  <si>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</si>
  <si>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</si>
  <si>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</si>
  <si>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</si>
  <si>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</si>
  <si>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</si>
  <si>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</si>
  <si>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</si>
  <si>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</si>
  <si>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</si>
  <si>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</si>
  <si>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</si>
  <si>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</si>
  <si>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</si>
  <si>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</si>
  <si>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</si>
  <si>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</si>
  <si>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</si>
  <si>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</si>
  <si>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</si>
  <si>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</si>
  <si>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</si>
  <si>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</si>
  <si>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</si>
  <si>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</si>
  <si>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</si>
  <si>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</si>
  <si>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</si>
  <si>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</si>
  <si>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</si>
  <si>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</si>
  <si>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</si>
  <si>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</si>
  <si>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</si>
  <si>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</si>
  <si>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</si>
  <si>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</si>
  <si>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</si>
  <si>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</si>
  <si>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</si>
  <si>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</si>
  <si>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</si>
  <si>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</si>
  <si>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</si>
  <si>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</si>
  <si>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</si>
  <si>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</si>
  <si>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</si>
  <si>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</si>
  <si>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</si>
  <si>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</si>
  <si>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</si>
  <si>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</si>
  <si>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</si>
  <si>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</si>
  <si>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</si>
  <si>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</si>
  <si>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</si>
  <si>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</si>
  <si>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</si>
  <si>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</si>
  <si>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</si>
  <si>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</si>
  <si>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</si>
  <si>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</si>
  <si>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</si>
  <si>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</si>
  <si>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</si>
  <si>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</si>
  <si>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</si>
  <si>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</si>
  <si>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</si>
  <si>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</si>
  <si>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</si>
  <si>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</si>
  <si>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</si>
  <si>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</si>
  <si>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</si>
  <si>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</si>
  <si>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</si>
  <si>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</si>
  <si>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</si>
  <si>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</si>
  <si>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</si>
  <si>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</si>
  <si>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</si>
  <si>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</si>
  <si>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</si>
  <si>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</si>
  <si>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</si>
  <si>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</si>
  <si>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</si>
  <si>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</si>
  <si>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</si>
  <si>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</si>
  <si>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</si>
  <si>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</si>
  <si>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</si>
  <si>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</si>
  <si>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</si>
  <si>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</si>
  <si>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</si>
  <si>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</si>
  <si>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</si>
  <si>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</si>
  <si>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</si>
  <si>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</si>
  <si>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</si>
  <si>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</si>
  <si>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</si>
  <si>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</si>
  <si>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</si>
  <si>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</si>
  <si>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</si>
  <si>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</si>
  <si>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</si>
  <si>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</si>
  <si>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</si>
  <si>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</si>
  <si>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</si>
  <si>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</si>
  <si>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</si>
  <si>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</si>
  <si>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</si>
  <si>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</si>
  <si>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</si>
  <si>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</si>
  <si>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</si>
  <si>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</si>
  <si>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</si>
  <si>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</si>
  <si>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</si>
  <si>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</si>
  <si>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</si>
  <si>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</si>
  <si>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</si>
  <si>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</si>
  <si>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</si>
  <si>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</si>
  <si>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</si>
  <si>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</si>
  <si>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</si>
  <si>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</si>
  <si>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</si>
  <si>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</si>
  <si>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</si>
  <si>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</si>
  <si>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</si>
  <si>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</si>
  <si>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</si>
  <si>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</si>
  <si>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</si>
  <si>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</si>
  <si>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</si>
  <si>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</si>
  <si>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</si>
  <si>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</si>
  <si>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</si>
  <si>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</si>
  <si>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</si>
  <si>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</si>
  <si>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</si>
  <si>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</si>
  <si>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</si>
  <si>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</si>
  <si>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</si>
  <si>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</si>
  <si>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</si>
  <si>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</si>
  <si>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</si>
  <si>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</si>
  <si>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</si>
  <si>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</si>
  <si>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</si>
  <si>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</si>
  <si>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</si>
  <si>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</si>
  <si>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</si>
  <si>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</si>
  <si>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</si>
  <si>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</si>
  <si>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</si>
  <si>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</si>
  <si>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</si>
  <si>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</si>
  <si>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</si>
  <si>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</si>
  <si>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</si>
  <si>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</si>
  <si>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</si>
  <si>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</si>
  <si>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</si>
  <si>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</si>
  <si>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</si>
  <si>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</si>
  <si>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</si>
  <si>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</si>
  <si>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</si>
  <si>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</si>
  <si>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</si>
  <si>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</si>
  <si>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</si>
  <si>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</si>
  <si>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</si>
  <si>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</si>
  <si>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</si>
  <si>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</si>
  <si>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</si>
  <si>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</si>
  <si>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</si>
  <si>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</si>
  <si>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</si>
  <si>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</si>
  <si>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</si>
  <si>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</si>
  <si>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</si>
  <si>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</si>
  <si>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</si>
  <si>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</si>
  <si>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</si>
  <si>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</si>
  <si>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</si>
  <si>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</si>
  <si>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</si>
  <si>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</si>
  <si>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</si>
  <si>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</si>
  <si>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</si>
  <si>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</si>
  <si>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</si>
  <si>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</si>
  <si>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</si>
  <si>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</si>
  <si>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</si>
  <si>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</si>
  <si>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</si>
  <si>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</si>
  <si>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</si>
  <si>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</si>
  <si>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</si>
  <si>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</si>
  <si>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</si>
  <si>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</si>
  <si>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</si>
  <si>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</si>
  <si>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</si>
  <si>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</si>
  <si>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</si>
  <si>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</si>
  <si>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</si>
  <si>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</si>
  <si>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</si>
  <si>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</si>
  <si>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</si>
  <si>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</si>
  <si>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</si>
  <si>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</si>
  <si>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</si>
  <si>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</si>
  <si>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</si>
  <si>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</si>
  <si>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</si>
  <si>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</si>
  <si>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</si>
  <si>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</si>
  <si>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</si>
  <si>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</si>
  <si>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</si>
  <si>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</si>
  <si>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</si>
  <si>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</si>
  <si>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</si>
  <si>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</si>
  <si>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</si>
  <si>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</si>
  <si>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</si>
  <si>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</si>
  <si>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</si>
  <si>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</si>
  <si>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</si>
  <si>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</si>
  <si>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</si>
  <si>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</si>
  <si>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</si>
  <si>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</si>
  <si>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</si>
  <si>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</si>
  <si>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</si>
  <si>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</si>
  <si>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</si>
  <si>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</si>
  <si>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</si>
  <si>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</si>
  <si>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</si>
  <si>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</si>
  <si>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</si>
  <si>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</si>
  <si>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</si>
  <si>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</si>
  <si>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</si>
  <si>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</si>
  <si>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</si>
  <si>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</si>
  <si>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</si>
  <si>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</si>
  <si>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</si>
  <si>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</si>
  <si>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</si>
  <si>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</si>
  <si>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</si>
  <si>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</si>
  <si>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</si>
  <si>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</si>
  <si>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</si>
  <si>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</si>
  <si>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</si>
  <si>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</si>
  <si>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</si>
  <si>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</si>
  <si>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</si>
  <si>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</si>
  <si>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</si>
  <si>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</si>
  <si>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</si>
  <si>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</si>
  <si>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</si>
  <si>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</si>
  <si>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</si>
  <si>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</si>
  <si>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</si>
  <si>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</si>
  <si>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</si>
  <si>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</si>
  <si>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</si>
  <si>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</si>
  <si>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</si>
  <si>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</si>
  <si>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</si>
  <si>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</si>
  <si>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</si>
  <si>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</si>
  <si>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</si>
  <si>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</si>
  <si>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</si>
  <si>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</si>
  <si>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</si>
  <si>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</si>
  <si>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</si>
  <si>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</si>
  <si>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</si>
  <si>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</si>
  <si>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</si>
  <si>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</si>
  <si>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</si>
  <si>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</si>
  <si>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</si>
  <si>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</si>
  <si>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</si>
  <si>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</si>
  <si>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</si>
  <si>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</si>
  <si>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</si>
  <si>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</si>
  <si>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</si>
  <si>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</si>
  <si>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</si>
  <si>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</si>
  <si>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</si>
  <si>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</si>
  <si>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</si>
  <si>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</si>
  <si>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</si>
  <si>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</si>
  <si>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</si>
  <si>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</si>
  <si>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Irakli Otar Rukhadze</t>
  </si>
  <si>
    <t>Levan Tkhelidze</t>
  </si>
  <si>
    <t>Mamuka Kvaratskhelia</t>
  </si>
  <si>
    <t>David Verulashvili</t>
  </si>
  <si>
    <t xml:space="preserve">Benjamin Albert Marson </t>
  </si>
  <si>
    <t>Igor Alexeev</t>
  </si>
  <si>
    <t>Georgian Financial Group B.V.</t>
  </si>
  <si>
    <t>JSC "Heritage Securities" (Nominal owner)</t>
  </si>
  <si>
    <t>JSC "GALT &amp; TAGGART" (Nominal owner)</t>
  </si>
  <si>
    <t>Other shareholders</t>
  </si>
  <si>
    <t>JSC "Liberty Bank"</t>
  </si>
  <si>
    <t>www.libertybank.ge</t>
  </si>
  <si>
    <t>nmf</t>
  </si>
  <si>
    <t>6.2.1</t>
  </si>
  <si>
    <t>of which off-balance general reserves</t>
  </si>
  <si>
    <t>of which loan loss general reserves</t>
  </si>
  <si>
    <t>Mamuka Tsereteli</t>
  </si>
  <si>
    <t>2Q 2019</t>
  </si>
  <si>
    <t>Murtaz Kikoria</t>
  </si>
  <si>
    <t>3Q 2019</t>
  </si>
  <si>
    <t>Magda Magradze</t>
  </si>
  <si>
    <t>Vasil Khodeli</t>
  </si>
  <si>
    <t>4Q 2019</t>
  </si>
  <si>
    <t>1Q 2020</t>
  </si>
  <si>
    <t>2Q 2020</t>
  </si>
  <si>
    <t>davit Tsiklauri</t>
  </si>
  <si>
    <t>of which Covid-19 reserve</t>
  </si>
  <si>
    <t>table 9 (Capital), N10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</si>
</sst>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theme="1"/>
      <name val="Sylfaen"/>
      <family val="1"/>
      <charset val="204"/>
    </font>
    <font>
      <u/>
      <sz val="10"/>
      <color indexed="12"/>
      <name val="Sylfae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Sylfaen"/>
      <family val="1"/>
      <charset val="204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95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Fill="1"/>
    <xf numFmtId="0" fontId="88" fillId="0" borderId="0" xfId="0" applyFont="1"/>
    <xf numFmtId="0" fontId="46" fillId="0" borderId="0" xfId="0" applyFont="1" applyFill="1" applyBorder="1" applyAlignment="1" applyProtection="1">
      <alignment horizontal="right"/>
      <protection locked="0"/>
    </xf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0" fontId="2" fillId="3" borderId="7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67" fontId="84" fillId="0" borderId="65" xfId="0" applyNumberFormat="1" applyFont="1" applyBorder="1" applyAlignment="1">
      <alignment horizontal="center"/>
    </xf>
    <xf numFmtId="167" fontId="87" fillId="0" borderId="65" xfId="0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0" fontId="87" fillId="0" borderId="11" xfId="0" applyFont="1" applyBorder="1" applyAlignment="1">
      <alignment horizontal="right" wrapText="1"/>
    </xf>
    <xf numFmtId="0" fontId="84" fillId="0" borderId="12" xfId="0" applyFont="1" applyBorder="1" applyAlignment="1">
      <alignment wrapText="1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67" fontId="86" fillId="36" borderId="60" xfId="0" applyNumberFormat="1" applyFont="1" applyFill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/>
    </xf>
    <xf numFmtId="167" fontId="84" fillId="0" borderId="64" xfId="0" applyNumberFormat="1" applyFont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0" fontId="45" fillId="3" borderId="26" xfId="16" applyFont="1" applyFill="1" applyBorder="1" applyAlignment="1" applyProtection="1">
      <protection locked="0"/>
    </xf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2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0" fontId="84" fillId="0" borderId="0" xfId="0" applyFont="1" applyAlignment="1"/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3" fillId="0" borderId="0" xfId="11" applyFont="1" applyFill="1" applyBorder="1" applyAlignment="1" applyProtection="1"/>
    <xf numFmtId="0" fontId="94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6" fillId="0" borderId="0" xfId="0" applyFont="1"/>
    <xf numFmtId="0" fontId="3" fillId="0" borderId="69" xfId="0" applyFont="1" applyBorder="1"/>
    <xf numFmtId="0" fontId="3" fillId="0" borderId="0" xfId="0" applyFont="1"/>
    <xf numFmtId="0" fontId="3" fillId="0" borderId="3" xfId="0" applyFont="1" applyFill="1" applyBorder="1" applyAlignment="1">
      <alignment horizontal="center" vertical="center" wrapText="1"/>
    </xf>
    <xf numFmtId="193" fontId="3" fillId="36" borderId="25" xfId="0" applyNumberFormat="1" applyFont="1" applyFill="1" applyBorder="1"/>
    <xf numFmtId="0" fontId="86" fillId="0" borderId="0" xfId="0" applyFont="1" applyFill="1" applyBorder="1" applyAlignment="1">
      <alignment horizontal="center" wrapText="1"/>
    </xf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0" fontId="3" fillId="0" borderId="0" xfId="0" applyFont="1" applyFill="1"/>
    <xf numFmtId="0" fontId="86" fillId="0" borderId="86" xfId="0" applyFont="1" applyFill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6" xfId="0" applyFont="1" applyFill="1" applyBorder="1"/>
    <xf numFmtId="0" fontId="84" fillId="0" borderId="86" xfId="0" applyFont="1" applyFill="1" applyBorder="1" applyAlignment="1">
      <alignment horizontal="left" indent="1"/>
    </xf>
    <xf numFmtId="0" fontId="87" fillId="0" borderId="86" xfId="0" applyFont="1" applyFill="1" applyBorder="1" applyAlignment="1">
      <alignment horizontal="left" indent="1"/>
    </xf>
    <xf numFmtId="0" fontId="93" fillId="0" borderId="0" xfId="11" applyFont="1" applyFill="1" applyBorder="1" applyProtection="1"/>
    <xf numFmtId="0" fontId="95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98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98" fillId="0" borderId="0" xfId="0" applyFont="1" applyFill="1" applyAlignment="1">
      <alignment horizontal="left" vertical="center"/>
    </xf>
    <xf numFmtId="49" fontId="99" fillId="0" borderId="24" xfId="5" applyNumberFormat="1" applyFont="1" applyFill="1" applyBorder="1" applyAlignment="1" applyProtection="1">
      <alignment horizontal="left" vertical="center"/>
      <protection locked="0"/>
    </xf>
    <xf numFmtId="0" fontId="100" fillId="0" borderId="25" xfId="9" applyFont="1" applyFill="1" applyBorder="1" applyAlignment="1" applyProtection="1">
      <alignment horizontal="left" vertical="center" wrapText="1"/>
      <protection locked="0"/>
    </xf>
    <xf numFmtId="0" fontId="6" fillId="0" borderId="86" xfId="17" applyFill="1" applyBorder="1" applyAlignment="1" applyProtection="1"/>
    <xf numFmtId="49" fontId="84" fillId="0" borderId="86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0" fillId="0" borderId="0" xfId="0" applyAlignment="1">
      <alignment wrapText="1"/>
    </xf>
    <xf numFmtId="0" fontId="45" fillId="76" borderId="102" xfId="20964" applyFont="1" applyFill="1" applyBorder="1" applyAlignment="1">
      <alignment vertical="center"/>
    </xf>
    <xf numFmtId="0" fontId="45" fillId="76" borderId="103" xfId="20964" applyFont="1" applyFill="1" applyBorder="1" applyAlignment="1">
      <alignment vertical="center"/>
    </xf>
    <xf numFmtId="0" fontId="45" fillId="76" borderId="100" xfId="20964" applyFont="1" applyFill="1" applyBorder="1" applyAlignment="1">
      <alignment vertical="center"/>
    </xf>
    <xf numFmtId="0" fontId="102" fillId="70" borderId="99" xfId="20964" applyFont="1" applyFill="1" applyBorder="1" applyAlignment="1">
      <alignment horizontal="center" vertical="center"/>
    </xf>
    <xf numFmtId="0" fontId="102" fillId="70" borderId="100" xfId="20964" applyFont="1" applyFill="1" applyBorder="1" applyAlignment="1">
      <alignment horizontal="left" vertical="center" wrapText="1"/>
    </xf>
    <xf numFmtId="164" fontId="102" fillId="0" borderId="101" xfId="7" applyNumberFormat="1" applyFont="1" applyFill="1" applyBorder="1" applyAlignment="1" applyProtection="1">
      <alignment horizontal="right" vertical="center"/>
      <protection locked="0"/>
    </xf>
    <xf numFmtId="0" fontId="101" fillId="77" borderId="101" xfId="20964" applyFont="1" applyFill="1" applyBorder="1" applyAlignment="1">
      <alignment horizontal="center" vertical="center"/>
    </xf>
    <xf numFmtId="0" fontId="101" fillId="77" borderId="103" xfId="20964" applyFont="1" applyFill="1" applyBorder="1" applyAlignment="1">
      <alignment vertical="top" wrapText="1"/>
    </xf>
    <xf numFmtId="164" fontId="45" fillId="76" borderId="100" xfId="7" applyNumberFormat="1" applyFont="1" applyFill="1" applyBorder="1" applyAlignment="1">
      <alignment horizontal="right" vertical="center"/>
    </xf>
    <xf numFmtId="0" fontId="103" fillId="70" borderId="99" xfId="20964" applyFont="1" applyFill="1" applyBorder="1" applyAlignment="1">
      <alignment horizontal="center" vertical="center"/>
    </xf>
    <xf numFmtId="0" fontId="102" fillId="70" borderId="103" xfId="20964" applyFont="1" applyFill="1" applyBorder="1" applyAlignment="1">
      <alignment vertical="center" wrapText="1"/>
    </xf>
    <xf numFmtId="0" fontId="102" fillId="70" borderId="100" xfId="20964" applyFont="1" applyFill="1" applyBorder="1" applyAlignment="1">
      <alignment horizontal="left" vertical="center"/>
    </xf>
    <xf numFmtId="0" fontId="103" fillId="3" borderId="99" xfId="20964" applyFont="1" applyFill="1" applyBorder="1" applyAlignment="1">
      <alignment horizontal="center" vertical="center"/>
    </xf>
    <xf numFmtId="0" fontId="102" fillId="3" borderId="100" xfId="20964" applyFont="1" applyFill="1" applyBorder="1" applyAlignment="1">
      <alignment horizontal="left" vertical="center"/>
    </xf>
    <xf numFmtId="0" fontId="103" fillId="0" borderId="99" xfId="20964" applyFont="1" applyFill="1" applyBorder="1" applyAlignment="1">
      <alignment horizontal="center" vertical="center"/>
    </xf>
    <xf numFmtId="0" fontId="102" fillId="0" borderId="100" xfId="20964" applyFont="1" applyFill="1" applyBorder="1" applyAlignment="1">
      <alignment horizontal="left" vertical="center"/>
    </xf>
    <xf numFmtId="0" fontId="104" fillId="77" borderId="101" xfId="20964" applyFont="1" applyFill="1" applyBorder="1" applyAlignment="1">
      <alignment horizontal="center" vertical="center"/>
    </xf>
    <xf numFmtId="0" fontId="101" fillId="77" borderId="103" xfId="20964" applyFont="1" applyFill="1" applyBorder="1" applyAlignment="1">
      <alignment vertical="center"/>
    </xf>
    <xf numFmtId="164" fontId="102" fillId="77" borderId="101" xfId="7" applyNumberFormat="1" applyFont="1" applyFill="1" applyBorder="1" applyAlignment="1" applyProtection="1">
      <alignment horizontal="right" vertical="center"/>
      <protection locked="0"/>
    </xf>
    <xf numFmtId="0" fontId="101" fillId="76" borderId="102" xfId="20964" applyFont="1" applyFill="1" applyBorder="1" applyAlignment="1">
      <alignment vertical="center"/>
    </xf>
    <xf numFmtId="0" fontId="101" fillId="76" borderId="103" xfId="20964" applyFont="1" applyFill="1" applyBorder="1" applyAlignment="1">
      <alignment vertical="center"/>
    </xf>
    <xf numFmtId="164" fontId="101" fillId="76" borderId="100" xfId="7" applyNumberFormat="1" applyFont="1" applyFill="1" applyBorder="1" applyAlignment="1">
      <alignment horizontal="right" vertical="center"/>
    </xf>
    <xf numFmtId="0" fontId="106" fillId="3" borderId="99" xfId="20964" applyFont="1" applyFill="1" applyBorder="1" applyAlignment="1">
      <alignment horizontal="center" vertical="center"/>
    </xf>
    <xf numFmtId="0" fontId="107" fillId="77" borderId="101" xfId="20964" applyFont="1" applyFill="1" applyBorder="1" applyAlignment="1">
      <alignment horizontal="center" vertical="center"/>
    </xf>
    <xf numFmtId="0" fontId="45" fillId="77" borderId="103" xfId="20964" applyFont="1" applyFill="1" applyBorder="1" applyAlignment="1">
      <alignment vertical="center"/>
    </xf>
    <xf numFmtId="0" fontId="106" fillId="70" borderId="99" xfId="20964" applyFont="1" applyFill="1" applyBorder="1" applyAlignment="1">
      <alignment horizontal="center" vertical="center"/>
    </xf>
    <xf numFmtId="164" fontId="102" fillId="3" borderId="101" xfId="7" applyNumberFormat="1" applyFont="1" applyFill="1" applyBorder="1" applyAlignment="1" applyProtection="1">
      <alignment horizontal="right" vertical="center"/>
      <protection locked="0"/>
    </xf>
    <xf numFmtId="0" fontId="107" fillId="3" borderId="101" xfId="20964" applyFont="1" applyFill="1" applyBorder="1" applyAlignment="1">
      <alignment horizontal="center" vertical="center"/>
    </xf>
    <xf numFmtId="0" fontId="45" fillId="3" borderId="103" xfId="20964" applyFont="1" applyFill="1" applyBorder="1" applyAlignment="1">
      <alignment vertical="center"/>
    </xf>
    <xf numFmtId="0" fontId="103" fillId="70" borderId="101" xfId="20964" applyFont="1" applyFill="1" applyBorder="1" applyAlignment="1">
      <alignment horizontal="center" vertical="center"/>
    </xf>
    <xf numFmtId="0" fontId="19" fillId="70" borderId="101" xfId="20964" applyFont="1" applyFill="1" applyBorder="1" applyAlignment="1">
      <alignment horizontal="center" vertical="center"/>
    </xf>
    <xf numFmtId="0" fontId="98" fillId="0" borderId="101" xfId="0" applyFont="1" applyFill="1" applyBorder="1" applyAlignment="1">
      <alignment horizontal="left" vertical="center" wrapText="1"/>
    </xf>
    <xf numFmtId="10" fontId="4" fillId="36" borderId="101" xfId="0" applyNumberFormat="1" applyFont="1" applyFill="1" applyBorder="1" applyAlignment="1">
      <alignment horizontal="center" vertical="center" wrapText="1"/>
    </xf>
    <xf numFmtId="0" fontId="4" fillId="36" borderId="101" xfId="0" applyFont="1" applyFill="1" applyBorder="1" applyAlignment="1">
      <alignment horizontal="left" vertical="center" wrapText="1"/>
    </xf>
    <xf numFmtId="0" fontId="3" fillId="0" borderId="101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vertical="center" wrapText="1"/>
    </xf>
    <xf numFmtId="0" fontId="4" fillId="36" borderId="100" xfId="0" applyFont="1" applyFill="1" applyBorder="1" applyAlignment="1">
      <alignment vertical="center" wrapText="1"/>
    </xf>
    <xf numFmtId="0" fontId="4" fillId="36" borderId="76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1" xfId="0" applyFont="1" applyBorder="1"/>
    <xf numFmtId="0" fontId="6" fillId="0" borderId="101" xfId="17" applyFill="1" applyBorder="1" applyAlignment="1" applyProtection="1">
      <alignment horizontal="left" vertical="center"/>
    </xf>
    <xf numFmtId="0" fontId="6" fillId="0" borderId="101" xfId="17" applyBorder="1" applyAlignment="1" applyProtection="1"/>
    <xf numFmtId="0" fontId="84" fillId="0" borderId="101" xfId="0" applyFont="1" applyFill="1" applyBorder="1"/>
    <xf numFmtId="0" fontId="6" fillId="0" borderId="101" xfId="17" applyFill="1" applyBorder="1" applyAlignment="1" applyProtection="1">
      <alignment horizontal="left" vertical="center" wrapText="1"/>
    </xf>
    <xf numFmtId="0" fontId="6" fillId="0" borderId="101" xfId="17" applyFill="1" applyBorder="1" applyAlignment="1" applyProtection="1"/>
    <xf numFmtId="0" fontId="108" fillId="0" borderId="101" xfId="0" applyFont="1" applyBorder="1"/>
    <xf numFmtId="0" fontId="109" fillId="0" borderId="101" xfId="17" applyFont="1" applyBorder="1" applyAlignment="1" applyProtection="1"/>
    <xf numFmtId="14" fontId="110" fillId="0" borderId="0" xfId="0" applyNumberFormat="1" applyFont="1" applyBorder="1" applyAlignment="1">
      <alignment horizontal="left"/>
    </xf>
    <xf numFmtId="0" fontId="112" fillId="0" borderId="19" xfId="0" applyFont="1" applyFill="1" applyBorder="1" applyAlignment="1">
      <alignment horizontal="center" vertical="center" wrapText="1"/>
    </xf>
    <xf numFmtId="193" fontId="112" fillId="0" borderId="101" xfId="0" applyNumberFormat="1" applyFont="1" applyFill="1" applyBorder="1" applyAlignment="1" applyProtection="1">
      <alignment vertical="center" wrapText="1"/>
      <protection locked="0"/>
    </xf>
    <xf numFmtId="169" fontId="113" fillId="37" borderId="0" xfId="20" applyFont="1" applyBorder="1"/>
    <xf numFmtId="10" fontId="113" fillId="0" borderId="101" xfId="20641" applyNumberFormat="1" applyFont="1" applyFill="1" applyBorder="1" applyAlignment="1" applyProtection="1">
      <alignment vertical="center" wrapText="1"/>
      <protection locked="0"/>
    </xf>
    <xf numFmtId="10" fontId="113" fillId="0" borderId="101" xfId="20641" applyNumberFormat="1" applyFont="1" applyBorder="1" applyAlignment="1" applyProtection="1">
      <alignment vertical="center" wrapText="1"/>
      <protection locked="0"/>
    </xf>
    <xf numFmtId="164" fontId="113" fillId="0" borderId="101" xfId="7" applyNumberFormat="1" applyFont="1" applyFill="1" applyBorder="1" applyAlignment="1" applyProtection="1">
      <alignment horizontal="right" vertical="center" wrapText="1"/>
      <protection locked="0"/>
    </xf>
    <xf numFmtId="10" fontId="113" fillId="0" borderId="25" xfId="20641" applyNumberFormat="1" applyFont="1" applyFill="1" applyBorder="1" applyAlignment="1" applyProtection="1">
      <alignment vertical="center"/>
      <protection locked="0"/>
    </xf>
    <xf numFmtId="0" fontId="5" fillId="0" borderId="0" xfId="11" applyFont="1" applyFill="1" applyBorder="1" applyProtection="1"/>
    <xf numFmtId="0" fontId="115" fillId="0" borderId="0" xfId="0" applyFont="1"/>
    <xf numFmtId="0" fontId="116" fillId="0" borderId="0" xfId="0" applyFont="1"/>
    <xf numFmtId="14" fontId="115" fillId="0" borderId="0" xfId="0" applyNumberFormat="1" applyFont="1" applyAlignment="1">
      <alignment horizontal="left"/>
    </xf>
    <xf numFmtId="14" fontId="2" fillId="0" borderId="0" xfId="11" applyNumberFormat="1" applyFont="1" applyFill="1" applyBorder="1" applyAlignment="1" applyProtection="1">
      <alignment horizontal="left"/>
    </xf>
    <xf numFmtId="14" fontId="84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14" fontId="93" fillId="0" borderId="0" xfId="11" applyNumberFormat="1" applyFont="1" applyFill="1" applyBorder="1" applyAlignment="1" applyProtection="1">
      <alignment horizontal="left"/>
    </xf>
    <xf numFmtId="14" fontId="0" fillId="0" borderId="0" xfId="0" applyNumberFormat="1" applyAlignment="1">
      <alignment horizontal="left"/>
    </xf>
    <xf numFmtId="3" fontId="112" fillId="0" borderId="29" xfId="0" applyNumberFormat="1" applyFont="1" applyFill="1" applyBorder="1" applyAlignment="1">
      <alignment vertical="center"/>
    </xf>
    <xf numFmtId="3" fontId="112" fillId="0" borderId="20" xfId="0" applyNumberFormat="1" applyFont="1" applyFill="1" applyBorder="1" applyAlignment="1">
      <alignment vertical="center"/>
    </xf>
    <xf numFmtId="3" fontId="112" fillId="0" borderId="93" xfId="0" applyNumberFormat="1" applyFont="1" applyFill="1" applyBorder="1" applyAlignment="1">
      <alignment vertical="center"/>
    </xf>
    <xf numFmtId="3" fontId="112" fillId="0" borderId="94" xfId="0" applyNumberFormat="1" applyFont="1" applyFill="1" applyBorder="1" applyAlignment="1">
      <alignment vertical="center"/>
    </xf>
    <xf numFmtId="10" fontId="112" fillId="0" borderId="97" xfId="20962" applyNumberFormat="1" applyFont="1" applyFill="1" applyBorder="1" applyAlignment="1">
      <alignment vertical="center"/>
    </xf>
    <xf numFmtId="10" fontId="112" fillId="0" borderId="98" xfId="20962" applyNumberFormat="1" applyFont="1" applyFill="1" applyBorder="1" applyAlignment="1">
      <alignment vertical="center"/>
    </xf>
    <xf numFmtId="0" fontId="112" fillId="0" borderId="0" xfId="0" applyFont="1"/>
    <xf numFmtId="14" fontId="112" fillId="0" borderId="0" xfId="0" applyNumberFormat="1" applyFont="1" applyFill="1" applyAlignment="1">
      <alignment horizontal="left"/>
    </xf>
    <xf numFmtId="0" fontId="112" fillId="0" borderId="0" xfId="0" applyFont="1" applyFill="1"/>
    <xf numFmtId="0" fontId="110" fillId="0" borderId="0" xfId="0" applyFont="1" applyFill="1" applyAlignment="1">
      <alignment horizontal="center"/>
    </xf>
    <xf numFmtId="0" fontId="117" fillId="3" borderId="85" xfId="0" applyFont="1" applyFill="1" applyBorder="1" applyAlignment="1">
      <alignment horizontal="left"/>
    </xf>
    <xf numFmtId="0" fontId="110" fillId="3" borderId="88" xfId="0" applyFont="1" applyFill="1" applyBorder="1" applyAlignment="1">
      <alignment vertical="center"/>
    </xf>
    <xf numFmtId="0" fontId="112" fillId="3" borderId="89" xfId="0" applyFont="1" applyFill="1" applyBorder="1" applyAlignment="1">
      <alignment vertical="center"/>
    </xf>
    <xf numFmtId="0" fontId="112" fillId="0" borderId="73" xfId="0" applyFont="1" applyFill="1" applyBorder="1" applyAlignment="1">
      <alignment horizontal="center" vertical="center"/>
    </xf>
    <xf numFmtId="0" fontId="112" fillId="0" borderId="7" xfId="0" applyFont="1" applyFill="1" applyBorder="1" applyAlignment="1">
      <alignment vertical="center"/>
    </xf>
    <xf numFmtId="3" fontId="112" fillId="0" borderId="90" xfId="0" applyNumberFormat="1" applyFont="1" applyFill="1" applyBorder="1" applyAlignment="1">
      <alignment vertical="center"/>
    </xf>
    <xf numFmtId="3" fontId="112" fillId="0" borderId="70" xfId="0" applyNumberFormat="1" applyFont="1" applyFill="1" applyBorder="1" applyAlignment="1">
      <alignment vertical="center"/>
    </xf>
    <xf numFmtId="3" fontId="112" fillId="3" borderId="89" xfId="0" applyNumberFormat="1" applyFont="1" applyFill="1" applyBorder="1" applyAlignment="1">
      <alignment vertical="center"/>
    </xf>
    <xf numFmtId="0" fontId="112" fillId="0" borderId="21" xfId="0" applyFont="1" applyFill="1" applyBorder="1" applyAlignment="1">
      <alignment horizontal="center" vertical="center"/>
    </xf>
    <xf numFmtId="3" fontId="112" fillId="0" borderId="87" xfId="0" applyNumberFormat="1" applyFont="1" applyFill="1" applyBorder="1" applyAlignment="1">
      <alignment vertical="center"/>
    </xf>
    <xf numFmtId="0" fontId="112" fillId="0" borderId="24" xfId="0" applyFont="1" applyFill="1" applyBorder="1" applyAlignment="1">
      <alignment horizontal="center" vertical="center"/>
    </xf>
    <xf numFmtId="0" fontId="110" fillId="0" borderId="25" xfId="0" applyFont="1" applyFill="1" applyBorder="1" applyAlignment="1">
      <alignment vertical="center"/>
    </xf>
    <xf numFmtId="3" fontId="112" fillId="0" borderId="25" xfId="0" applyNumberFormat="1" applyFont="1" applyFill="1" applyBorder="1" applyAlignment="1">
      <alignment vertical="center"/>
    </xf>
    <xf numFmtId="3" fontId="112" fillId="0" borderId="27" xfId="0" applyNumberFormat="1" applyFont="1" applyFill="1" applyBorder="1" applyAlignment="1">
      <alignment vertical="center"/>
    </xf>
    <xf numFmtId="3" fontId="112" fillId="0" borderId="26" xfId="0" applyNumberFormat="1" applyFont="1" applyFill="1" applyBorder="1" applyAlignment="1">
      <alignment vertical="center"/>
    </xf>
    <xf numFmtId="0" fontId="112" fillId="3" borderId="69" xfId="0" applyFont="1" applyFill="1" applyBorder="1" applyAlignment="1">
      <alignment horizontal="center" vertical="center"/>
    </xf>
    <xf numFmtId="0" fontId="112" fillId="3" borderId="0" xfId="0" applyFont="1" applyFill="1" applyBorder="1" applyAlignment="1">
      <alignment vertical="center"/>
    </xf>
    <xf numFmtId="0" fontId="112" fillId="0" borderId="18" xfId="0" applyFont="1" applyFill="1" applyBorder="1" applyAlignment="1">
      <alignment horizontal="center" vertical="center"/>
    </xf>
    <xf numFmtId="0" fontId="112" fillId="0" borderId="19" xfId="0" applyFont="1" applyFill="1" applyBorder="1" applyAlignment="1">
      <alignment vertical="center"/>
    </xf>
    <xf numFmtId="0" fontId="112" fillId="0" borderId="91" xfId="0" applyFont="1" applyFill="1" applyBorder="1" applyAlignment="1">
      <alignment horizontal="center" vertical="center"/>
    </xf>
    <xf numFmtId="0" fontId="112" fillId="0" borderId="95" xfId="0" applyFont="1" applyFill="1" applyBorder="1" applyAlignment="1">
      <alignment horizontal="center" vertical="center"/>
    </xf>
    <xf numFmtId="0" fontId="112" fillId="0" borderId="96" xfId="0" applyFont="1" applyFill="1" applyBorder="1" applyAlignment="1">
      <alignment vertical="center"/>
    </xf>
    <xf numFmtId="0" fontId="113" fillId="0" borderId="3" xfId="0" applyFont="1" applyFill="1" applyBorder="1" applyAlignment="1">
      <alignment horizontal="center" vertical="center" wrapText="1"/>
    </xf>
    <xf numFmtId="3" fontId="113" fillId="37" borderId="0" xfId="20" applyNumberFormat="1" applyFont="1" applyBorder="1"/>
    <xf numFmtId="169" fontId="113" fillId="37" borderId="59" xfId="20" applyFont="1" applyBorder="1"/>
    <xf numFmtId="169" fontId="113" fillId="37" borderId="27" xfId="20" applyFont="1" applyBorder="1"/>
    <xf numFmtId="169" fontId="113" fillId="37" borderId="92" xfId="20" applyFont="1" applyBorder="1"/>
    <xf numFmtId="169" fontId="113" fillId="37" borderId="28" xfId="20" applyFont="1" applyBorder="1"/>
    <xf numFmtId="169" fontId="113" fillId="37" borderId="33" xfId="20" applyFont="1" applyBorder="1"/>
    <xf numFmtId="0" fontId="113" fillId="0" borderId="0" xfId="0" applyFont="1" applyAlignment="1">
      <alignment wrapText="1"/>
    </xf>
    <xf numFmtId="0" fontId="3" fillId="0" borderId="19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112" fillId="0" borderId="19" xfId="0" applyFont="1" applyBorder="1" applyAlignment="1">
      <alignment horizontal="center" vertical="center" wrapText="1"/>
    </xf>
    <xf numFmtId="0" fontId="112" fillId="0" borderId="20" xfId="0" applyFont="1" applyBorder="1" applyAlignment="1">
      <alignment horizontal="center" vertical="center" wrapText="1"/>
    </xf>
    <xf numFmtId="0" fontId="84" fillId="0" borderId="101" xfId="0" applyFont="1" applyBorder="1" applyAlignment="1">
      <alignment vertical="center" wrapText="1"/>
    </xf>
    <xf numFmtId="14" fontId="2" fillId="3" borderId="101" xfId="8" quotePrefix="1" applyNumberFormat="1" applyFont="1" applyFill="1" applyBorder="1" applyAlignment="1" applyProtection="1">
      <alignment horizontal="left"/>
      <protection locked="0"/>
    </xf>
    <xf numFmtId="164" fontId="114" fillId="36" borderId="101" xfId="7" applyNumberFormat="1" applyFont="1" applyFill="1" applyBorder="1" applyAlignment="1" applyProtection="1">
      <alignment horizontal="right"/>
    </xf>
    <xf numFmtId="164" fontId="113" fillId="0" borderId="101" xfId="7" applyNumberFormat="1" applyFont="1" applyFill="1" applyBorder="1" applyAlignment="1" applyProtection="1">
      <alignment horizontal="right"/>
    </xf>
    <xf numFmtId="164" fontId="113" fillId="36" borderId="101" xfId="7" applyNumberFormat="1" applyFont="1" applyFill="1" applyBorder="1" applyAlignment="1" applyProtection="1">
      <alignment horizontal="right"/>
    </xf>
    <xf numFmtId="164" fontId="114" fillId="36" borderId="25" xfId="7" applyNumberFormat="1" applyFont="1" applyFill="1" applyBorder="1" applyAlignment="1" applyProtection="1">
      <alignment horizontal="right"/>
    </xf>
    <xf numFmtId="0" fontId="114" fillId="0" borderId="10" xfId="0" applyNumberFormat="1" applyFont="1" applyFill="1" applyBorder="1" applyAlignment="1">
      <alignment vertical="center" wrapText="1"/>
    </xf>
    <xf numFmtId="0" fontId="113" fillId="0" borderId="10" xfId="0" applyNumberFormat="1" applyFont="1" applyFill="1" applyBorder="1" applyAlignment="1">
      <alignment horizontal="left" vertical="center" wrapText="1"/>
    </xf>
    <xf numFmtId="0" fontId="113" fillId="0" borderId="0" xfId="11" applyFont="1" applyFill="1" applyBorder="1" applyProtection="1"/>
    <xf numFmtId="0" fontId="118" fillId="0" borderId="0" xfId="0" applyFont="1"/>
    <xf numFmtId="14" fontId="118" fillId="0" borderId="0" xfId="0" applyNumberFormat="1" applyFont="1" applyAlignment="1">
      <alignment horizontal="left"/>
    </xf>
    <xf numFmtId="0" fontId="113" fillId="0" borderId="0" xfId="0" applyFont="1" applyFill="1" applyBorder="1" applyAlignment="1">
      <alignment horizontal="center"/>
    </xf>
    <xf numFmtId="0" fontId="113" fillId="0" borderId="0" xfId="0" applyFont="1" applyFill="1" applyAlignment="1">
      <alignment horizontal="center"/>
    </xf>
    <xf numFmtId="0" fontId="119" fillId="0" borderId="0" xfId="0" applyFont="1" applyFill="1" applyAlignment="1">
      <alignment horizontal="right"/>
    </xf>
    <xf numFmtId="0" fontId="113" fillId="0" borderId="3" xfId="0" applyFont="1" applyFill="1" applyBorder="1" applyAlignment="1" applyProtection="1">
      <alignment horizontal="center" vertical="center" wrapText="1"/>
    </xf>
    <xf numFmtId="0" fontId="113" fillId="0" borderId="22" xfId="0" applyFont="1" applyFill="1" applyBorder="1" applyAlignment="1" applyProtection="1">
      <alignment horizontal="center" vertical="center" wrapText="1"/>
    </xf>
    <xf numFmtId="0" fontId="114" fillId="0" borderId="3" xfId="0" applyFont="1" applyFill="1" applyBorder="1" applyAlignment="1" applyProtection="1">
      <alignment horizontal="left"/>
      <protection locked="0"/>
    </xf>
    <xf numFmtId="0" fontId="118" fillId="0" borderId="0" xfId="0" applyFont="1" applyFill="1"/>
    <xf numFmtId="0" fontId="113" fillId="0" borderId="3" xfId="0" applyFont="1" applyFill="1" applyBorder="1" applyAlignment="1" applyProtection="1">
      <alignment horizontal="left" indent="4"/>
      <protection locked="0"/>
    </xf>
    <xf numFmtId="0" fontId="113" fillId="0" borderId="10" xfId="0" applyNumberFormat="1" applyFont="1" applyFill="1" applyBorder="1" applyAlignment="1">
      <alignment horizontal="left" vertical="center" wrapText="1" indent="4"/>
    </xf>
    <xf numFmtId="0" fontId="113" fillId="0" borderId="3" xfId="0" applyFont="1" applyFill="1" applyBorder="1" applyAlignment="1" applyProtection="1">
      <alignment horizontal="left" vertical="center" indent="11"/>
      <protection locked="0"/>
    </xf>
    <xf numFmtId="0" fontId="119" fillId="0" borderId="3" xfId="0" applyFont="1" applyFill="1" applyBorder="1" applyAlignment="1" applyProtection="1">
      <alignment horizontal="left" vertical="center" indent="17"/>
      <protection locked="0"/>
    </xf>
    <xf numFmtId="0" fontId="114" fillId="0" borderId="28" xfId="0" applyNumberFormat="1" applyFont="1" applyFill="1" applyBorder="1" applyAlignment="1">
      <alignment vertical="center" wrapText="1"/>
    </xf>
    <xf numFmtId="0" fontId="115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  <xf numFmtId="0" fontId="11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  <xf numFmtId="0" fontId="5" fillId="0" borderId="18" xfId="0" applyFont="1" applyBorder="1"/>
    <xf numFmtId="0" fontId="5" fillId="0" borderId="21" xfId="0" applyFont="1" applyBorder="1" applyAlignment="1">
      <alignment vertical="center"/>
    </xf>
    <xf numFmtId="0" fontId="5" fillId="0" borderId="102" xfId="0" applyFont="1" applyBorder="1" applyAlignment="1">
      <alignment wrapText="1"/>
    </xf>
    <xf numFmtId="0" fontId="115" fillId="0" borderId="23" xfId="0" applyFont="1" applyBorder="1" applyAlignment="1"/>
    <xf numFmtId="0" fontId="5" fillId="0" borderId="8" xfId="0" applyFont="1" applyBorder="1" applyAlignment="1">
      <alignment wrapText="1"/>
    </xf>
    <xf numFmtId="0" fontId="5" fillId="0" borderId="23" xfId="0" applyFont="1" applyBorder="1" applyAlignment="1"/>
    <xf numFmtId="0" fontId="5" fillId="0" borderId="23" xfId="0" applyFont="1" applyBorder="1" applyAlignment="1">
      <alignment wrapText="1"/>
    </xf>
    <xf numFmtId="0" fontId="5" fillId="0" borderId="91" xfId="0" applyFont="1" applyBorder="1" applyAlignment="1">
      <alignment vertical="center"/>
    </xf>
    <xf numFmtId="0" fontId="5" fillId="0" borderId="93" xfId="0" applyFont="1" applyBorder="1" applyAlignment="1">
      <alignment wrapText="1"/>
    </xf>
    <xf numFmtId="0" fontId="5" fillId="0" borderId="24" xfId="0" applyFont="1" applyBorder="1"/>
    <xf numFmtId="0" fontId="5" fillId="0" borderId="27" xfId="0" applyFont="1" applyBorder="1" applyAlignment="1">
      <alignment wrapText="1"/>
    </xf>
    <xf numFmtId="0" fontId="115" fillId="0" borderId="42" xfId="0" applyFont="1" applyBorder="1" applyAlignment="1"/>
    <xf numFmtId="0" fontId="113" fillId="0" borderId="0" xfId="0" applyFont="1"/>
    <xf numFmtId="0" fontId="113" fillId="0" borderId="0" xfId="0" applyFont="1" applyBorder="1"/>
    <xf numFmtId="0" fontId="112" fillId="0" borderId="0" xfId="0" applyFont="1" applyBorder="1"/>
    <xf numFmtId="0" fontId="113" fillId="0" borderId="0" xfId="0" applyFont="1" applyFill="1" applyBorder="1" applyProtection="1"/>
    <xf numFmtId="10" fontId="113" fillId="0" borderId="0" xfId="6" applyNumberFormat="1" applyFont="1" applyFill="1" applyBorder="1" applyProtection="1">
      <protection locked="0"/>
    </xf>
    <xf numFmtId="0" fontId="113" fillId="0" borderId="0" xfId="0" applyFont="1" applyFill="1" applyBorder="1" applyProtection="1">
      <protection locked="0"/>
    </xf>
    <xf numFmtId="0" fontId="119" fillId="0" borderId="0" xfId="0" applyFont="1" applyFill="1" applyBorder="1" applyAlignment="1" applyProtection="1">
      <alignment horizontal="right"/>
      <protection locked="0"/>
    </xf>
    <xf numFmtId="0" fontId="113" fillId="0" borderId="22" xfId="0" applyFont="1" applyFill="1" applyBorder="1" applyAlignment="1">
      <alignment horizontal="center" vertical="center" wrapText="1"/>
    </xf>
    <xf numFmtId="38" fontId="113" fillId="0" borderId="3" xfId="0" applyNumberFormat="1" applyFont="1" applyFill="1" applyBorder="1" applyAlignment="1" applyProtection="1">
      <alignment horizontal="right"/>
      <protection locked="0"/>
    </xf>
    <xf numFmtId="38" fontId="113" fillId="0" borderId="22" xfId="0" applyNumberFormat="1" applyFont="1" applyFill="1" applyBorder="1" applyAlignment="1" applyProtection="1">
      <alignment horizontal="right"/>
      <protection locked="0"/>
    </xf>
    <xf numFmtId="14" fontId="113" fillId="0" borderId="0" xfId="0" applyNumberFormat="1" applyFont="1" applyAlignment="1">
      <alignment horizontal="left"/>
    </xf>
    <xf numFmtId="0" fontId="113" fillId="0" borderId="0" xfId="0" applyFont="1" applyFill="1" applyBorder="1"/>
    <xf numFmtId="0" fontId="114" fillId="0" borderId="0" xfId="0" applyFont="1" applyAlignment="1">
      <alignment horizontal="center"/>
    </xf>
    <xf numFmtId="0" fontId="113" fillId="0" borderId="18" xfId="0" applyFont="1" applyFill="1" applyBorder="1" applyAlignment="1">
      <alignment horizontal="left" vertical="center" indent="1"/>
    </xf>
    <xf numFmtId="0" fontId="113" fillId="0" borderId="19" xfId="0" applyFont="1" applyFill="1" applyBorder="1" applyAlignment="1">
      <alignment horizontal="left" vertical="center"/>
    </xf>
    <xf numFmtId="0" fontId="113" fillId="0" borderId="21" xfId="0" applyFont="1" applyFill="1" applyBorder="1" applyAlignment="1">
      <alignment horizontal="left" vertical="center" indent="1"/>
    </xf>
    <xf numFmtId="0" fontId="113" fillId="0" borderId="3" xfId="0" applyFont="1" applyFill="1" applyBorder="1" applyAlignment="1">
      <alignment horizontal="left" vertical="center"/>
    </xf>
    <xf numFmtId="0" fontId="113" fillId="0" borderId="21" xfId="0" applyFont="1" applyFill="1" applyBorder="1" applyAlignment="1">
      <alignment horizontal="left" indent="1"/>
    </xf>
    <xf numFmtId="0" fontId="113" fillId="0" borderId="3" xfId="0" applyFont="1" applyFill="1" applyBorder="1" applyAlignment="1">
      <alignment horizontal="left" wrapText="1" indent="1"/>
    </xf>
    <xf numFmtId="0" fontId="113" fillId="0" borderId="3" xfId="0" applyFont="1" applyFill="1" applyBorder="1" applyAlignment="1">
      <alignment horizontal="left" wrapText="1" indent="2"/>
    </xf>
    <xf numFmtId="0" fontId="114" fillId="0" borderId="3" xfId="0" applyFont="1" applyFill="1" applyBorder="1" applyAlignment="1"/>
    <xf numFmtId="0" fontId="114" fillId="0" borderId="3" xfId="0" applyFont="1" applyFill="1" applyBorder="1" applyAlignment="1">
      <alignment horizontal="left"/>
    </xf>
    <xf numFmtId="0" fontId="114" fillId="0" borderId="3" xfId="0" applyFont="1" applyFill="1" applyBorder="1" applyAlignment="1">
      <alignment horizontal="center"/>
    </xf>
    <xf numFmtId="0" fontId="113" fillId="0" borderId="3" xfId="0" applyFont="1" applyFill="1" applyBorder="1" applyAlignment="1">
      <alignment horizontal="left" indent="1"/>
    </xf>
    <xf numFmtId="0" fontId="112" fillId="0" borderId="0" xfId="0" applyFont="1" applyAlignment="1">
      <alignment horizontal="left" indent="1"/>
    </xf>
    <xf numFmtId="0" fontId="114" fillId="0" borderId="3" xfId="0" applyFont="1" applyFill="1" applyBorder="1" applyAlignment="1">
      <alignment horizontal="left" indent="1"/>
    </xf>
    <xf numFmtId="0" fontId="114" fillId="0" borderId="3" xfId="0" applyFont="1" applyFill="1" applyBorder="1" applyAlignment="1">
      <alignment horizontal="left" vertical="center" wrapText="1"/>
    </xf>
    <xf numFmtId="0" fontId="113" fillId="0" borderId="24" xfId="0" applyFont="1" applyFill="1" applyBorder="1" applyAlignment="1">
      <alignment horizontal="left" vertical="center" indent="1"/>
    </xf>
    <xf numFmtId="0" fontId="114" fillId="0" borderId="25" xfId="0" applyFont="1" applyFill="1" applyBorder="1" applyAlignment="1"/>
    <xf numFmtId="14" fontId="112" fillId="0" borderId="0" xfId="0" applyNumberFormat="1" applyFont="1" applyAlignment="1">
      <alignment horizontal="left"/>
    </xf>
    <xf numFmtId="0" fontId="114" fillId="0" borderId="0" xfId="0" applyFont="1" applyFill="1" applyBorder="1" applyAlignment="1" applyProtection="1">
      <alignment horizontal="center" vertical="center"/>
    </xf>
    <xf numFmtId="0" fontId="119" fillId="0" borderId="0" xfId="0" applyFont="1" applyFill="1" applyBorder="1" applyProtection="1">
      <protection locked="0"/>
    </xf>
    <xf numFmtId="0" fontId="114" fillId="0" borderId="18" xfId="0" applyFont="1" applyFill="1" applyBorder="1" applyAlignment="1" applyProtection="1">
      <alignment horizontal="center" vertical="center"/>
    </xf>
    <xf numFmtId="0" fontId="113" fillId="0" borderId="19" xfId="0" applyFont="1" applyFill="1" applyBorder="1" applyProtection="1"/>
    <xf numFmtId="0" fontId="113" fillId="0" borderId="21" xfId="0" applyFont="1" applyFill="1" applyBorder="1" applyAlignment="1" applyProtection="1">
      <alignment horizontal="left" indent="1"/>
    </xf>
    <xf numFmtId="0" fontId="114" fillId="0" borderId="8" xfId="0" applyFont="1" applyFill="1" applyBorder="1" applyAlignment="1" applyProtection="1">
      <alignment horizontal="center"/>
    </xf>
    <xf numFmtId="0" fontId="113" fillId="0" borderId="8" xfId="0" applyFont="1" applyFill="1" applyBorder="1" applyAlignment="1" applyProtection="1">
      <alignment horizontal="left"/>
    </xf>
    <xf numFmtId="0" fontId="113" fillId="0" borderId="8" xfId="0" applyFont="1" applyFill="1" applyBorder="1" applyAlignment="1" applyProtection="1">
      <alignment horizontal="left" indent="2"/>
    </xf>
    <xf numFmtId="0" fontId="114" fillId="0" borderId="8" xfId="0" applyFont="1" applyFill="1" applyBorder="1" applyAlignment="1" applyProtection="1"/>
    <xf numFmtId="0" fontId="113" fillId="0" borderId="8" xfId="0" applyFont="1" applyFill="1" applyBorder="1" applyAlignment="1" applyProtection="1">
      <alignment horizontal="left" indent="1"/>
    </xf>
    <xf numFmtId="0" fontId="114" fillId="0" borderId="8" xfId="0" applyFont="1" applyFill="1" applyBorder="1" applyAlignment="1" applyProtection="1">
      <alignment horizontal="left"/>
    </xf>
    <xf numFmtId="0" fontId="113" fillId="0" borderId="24" xfId="0" applyFont="1" applyFill="1" applyBorder="1" applyAlignment="1" applyProtection="1">
      <alignment horizontal="left" indent="1"/>
    </xf>
    <xf numFmtId="0" fontId="114" fillId="0" borderId="74" xfId="0" applyFont="1" applyFill="1" applyBorder="1" applyAlignment="1" applyProtection="1"/>
    <xf numFmtId="0" fontId="117" fillId="0" borderId="0" xfId="0" applyFont="1" applyAlignment="1">
      <alignment vertical="center"/>
    </xf>
    <xf numFmtId="0" fontId="114" fillId="0" borderId="21" xfId="0" applyFont="1" applyFill="1" applyBorder="1" applyAlignment="1">
      <alignment horizontal="center" vertical="center" wrapText="1"/>
    </xf>
    <xf numFmtId="0" fontId="114" fillId="0" borderId="0" xfId="0" applyFont="1"/>
    <xf numFmtId="0" fontId="118" fillId="0" borderId="0" xfId="0" applyFont="1" applyBorder="1"/>
    <xf numFmtId="0" fontId="113" fillId="0" borderId="1" xfId="0" applyFont="1" applyBorder="1"/>
    <xf numFmtId="0" fontId="110" fillId="0" borderId="1" xfId="0" applyFont="1" applyBorder="1" applyAlignment="1">
      <alignment horizontal="center" vertical="center"/>
    </xf>
    <xf numFmtId="0" fontId="113" fillId="0" borderId="21" xfId="0" applyFont="1" applyBorder="1" applyAlignment="1">
      <alignment horizontal="right" vertical="center" wrapText="1"/>
    </xf>
    <xf numFmtId="0" fontId="113" fillId="0" borderId="19" xfId="0" applyFont="1" applyBorder="1" applyAlignment="1">
      <alignment vertical="center" wrapText="1"/>
    </xf>
    <xf numFmtId="0" fontId="113" fillId="0" borderId="21" xfId="0" applyFont="1" applyFill="1" applyBorder="1" applyAlignment="1">
      <alignment horizontal="center" vertical="center" wrapText="1"/>
    </xf>
    <xf numFmtId="0" fontId="113" fillId="0" borderId="21" xfId="0" applyFont="1" applyFill="1" applyBorder="1" applyAlignment="1">
      <alignment horizontal="right" vertical="center" wrapText="1"/>
    </xf>
    <xf numFmtId="0" fontId="113" fillId="2" borderId="21" xfId="0" applyFont="1" applyFill="1" applyBorder="1" applyAlignment="1">
      <alignment horizontal="right" vertical="center"/>
    </xf>
    <xf numFmtId="0" fontId="113" fillId="2" borderId="24" xfId="0" applyFont="1" applyFill="1" applyBorder="1" applyAlignment="1">
      <alignment horizontal="right" vertical="center"/>
    </xf>
    <xf numFmtId="0" fontId="113" fillId="0" borderId="25" xfId="0" applyFont="1" applyBorder="1" applyAlignment="1">
      <alignment vertical="center" wrapText="1"/>
    </xf>
    <xf numFmtId="0" fontId="113" fillId="0" borderId="0" xfId="0" applyFont="1" applyAlignment="1">
      <alignment horizontal="right"/>
    </xf>
    <xf numFmtId="164" fontId="84" fillId="0" borderId="22" xfId="7" applyNumberFormat="1" applyFont="1" applyBorder="1" applyAlignment="1"/>
    <xf numFmtId="164" fontId="4" fillId="36" borderId="87" xfId="7" applyNumberFormat="1" applyFont="1" applyFill="1" applyBorder="1" applyAlignment="1">
      <alignment horizontal="center" vertical="center" wrapText="1"/>
    </xf>
    <xf numFmtId="164" fontId="84" fillId="0" borderId="3" xfId="7" applyNumberFormat="1" applyFont="1" applyBorder="1" applyAlignment="1"/>
    <xf numFmtId="164" fontId="84" fillId="36" borderId="25" xfId="7" applyNumberFormat="1" applyFont="1" applyFill="1" applyBorder="1"/>
    <xf numFmtId="164" fontId="84" fillId="0" borderId="21" xfId="7" applyNumberFormat="1" applyFont="1" applyBorder="1" applyAlignment="1"/>
    <xf numFmtId="164" fontId="84" fillId="0" borderId="23" xfId="7" applyNumberFormat="1" applyFont="1" applyBorder="1" applyAlignment="1"/>
    <xf numFmtId="164" fontId="84" fillId="36" borderId="24" xfId="7" applyNumberFormat="1" applyFont="1" applyFill="1" applyBorder="1"/>
    <xf numFmtId="164" fontId="84" fillId="36" borderId="26" xfId="7" applyNumberFormat="1" applyFont="1" applyFill="1" applyBorder="1"/>
    <xf numFmtId="164" fontId="84" fillId="36" borderId="57" xfId="7" applyNumberFormat="1" applyFont="1" applyFill="1" applyBorder="1"/>
    <xf numFmtId="164" fontId="84" fillId="36" borderId="56" xfId="7" applyNumberFormat="1" applyFont="1" applyFill="1" applyBorder="1" applyAlignment="1"/>
    <xf numFmtId="164" fontId="2" fillId="3" borderId="25" xfId="7" applyNumberFormat="1" applyFont="1" applyFill="1" applyBorder="1" applyProtection="1">
      <protection locked="0"/>
    </xf>
    <xf numFmtId="164" fontId="45" fillId="36" borderId="26" xfId="7" applyNumberFormat="1" applyFont="1" applyFill="1" applyBorder="1" applyAlignment="1" applyProtection="1">
      <protection locked="0"/>
    </xf>
    <xf numFmtId="164" fontId="113" fillId="0" borderId="100" xfId="7" applyNumberFormat="1" applyFont="1" applyFill="1" applyBorder="1" applyAlignment="1" applyProtection="1">
      <alignment horizontal="right"/>
    </xf>
    <xf numFmtId="164" fontId="113" fillId="36" borderId="87" xfId="7" applyNumberFormat="1" applyFont="1" applyFill="1" applyBorder="1" applyAlignment="1" applyProtection="1">
      <alignment horizontal="right"/>
    </xf>
    <xf numFmtId="164" fontId="114" fillId="36" borderId="87" xfId="7" applyNumberFormat="1" applyFont="1" applyFill="1" applyBorder="1" applyAlignment="1" applyProtection="1">
      <alignment horizontal="right"/>
    </xf>
    <xf numFmtId="164" fontId="113" fillId="0" borderId="101" xfId="7" applyNumberFormat="1" applyFont="1" applyFill="1" applyBorder="1" applyAlignment="1" applyProtection="1">
      <alignment horizontal="right"/>
      <protection locked="0"/>
    </xf>
    <xf numFmtId="164" fontId="113" fillId="0" borderId="100" xfId="7" applyNumberFormat="1" applyFont="1" applyFill="1" applyBorder="1" applyAlignment="1" applyProtection="1">
      <alignment horizontal="right"/>
      <protection locked="0"/>
    </xf>
    <xf numFmtId="164" fontId="113" fillId="0" borderId="87" xfId="7" applyNumberFormat="1" applyFont="1" applyFill="1" applyBorder="1" applyAlignment="1" applyProtection="1">
      <alignment horizontal="right"/>
    </xf>
    <xf numFmtId="164" fontId="114" fillId="0" borderId="101" xfId="7" applyNumberFormat="1" applyFont="1" applyFill="1" applyBorder="1" applyAlignment="1" applyProtection="1">
      <alignment horizontal="right"/>
    </xf>
    <xf numFmtId="164" fontId="114" fillId="0" borderId="101" xfId="7" applyNumberFormat="1" applyFont="1" applyFill="1" applyBorder="1" applyAlignment="1" applyProtection="1">
      <alignment horizontal="right"/>
      <protection locked="0"/>
    </xf>
    <xf numFmtId="164" fontId="114" fillId="0" borderId="100" xfId="7" applyNumberFormat="1" applyFont="1" applyFill="1" applyBorder="1" applyAlignment="1" applyProtection="1">
      <alignment horizontal="right"/>
    </xf>
    <xf numFmtId="164" fontId="114" fillId="36" borderId="26" xfId="7" applyNumberFormat="1" applyFont="1" applyFill="1" applyBorder="1" applyAlignment="1" applyProtection="1">
      <alignment horizontal="right"/>
    </xf>
    <xf numFmtId="164" fontId="113" fillId="36" borderId="101" xfId="7" applyNumberFormat="1" applyFont="1" applyFill="1" applyBorder="1" applyAlignment="1">
      <alignment horizontal="right"/>
    </xf>
    <xf numFmtId="164" fontId="114" fillId="36" borderId="101" xfId="7" applyNumberFormat="1" applyFont="1" applyFill="1" applyBorder="1" applyAlignment="1">
      <alignment horizontal="right"/>
    </xf>
    <xf numFmtId="164" fontId="114" fillId="0" borderId="101" xfId="7" applyNumberFormat="1" applyFont="1" applyFill="1" applyBorder="1" applyAlignment="1">
      <alignment horizontal="center"/>
    </xf>
    <xf numFmtId="164" fontId="114" fillId="0" borderId="87" xfId="7" applyNumberFormat="1" applyFont="1" applyFill="1" applyBorder="1" applyAlignment="1">
      <alignment horizontal="center"/>
    </xf>
    <xf numFmtId="164" fontId="113" fillId="0" borderId="87" xfId="7" applyNumberFormat="1" applyFont="1" applyFill="1" applyBorder="1" applyAlignment="1" applyProtection="1">
      <alignment horizontal="right"/>
      <protection locked="0"/>
    </xf>
    <xf numFmtId="164" fontId="113" fillId="0" borderId="101" xfId="7" applyNumberFormat="1" applyFont="1" applyFill="1" applyBorder="1" applyAlignment="1" applyProtection="1">
      <protection locked="0"/>
    </xf>
    <xf numFmtId="164" fontId="113" fillId="36" borderId="101" xfId="7" applyNumberFormat="1" applyFont="1" applyFill="1" applyBorder="1" applyAlignment="1" applyProtection="1"/>
    <xf numFmtId="164" fontId="113" fillId="36" borderId="87" xfId="7" applyNumberFormat="1" applyFont="1" applyFill="1" applyBorder="1" applyAlignment="1" applyProtection="1"/>
    <xf numFmtId="164" fontId="113" fillId="0" borderId="101" xfId="7" applyNumberFormat="1" applyFont="1" applyFill="1" applyBorder="1" applyAlignment="1" applyProtection="1">
      <alignment horizontal="right" vertical="center"/>
      <protection locked="0"/>
    </xf>
    <xf numFmtId="164" fontId="114" fillId="36" borderId="25" xfId="7" applyNumberFormat="1" applyFont="1" applyFill="1" applyBorder="1" applyAlignment="1">
      <alignment horizontal="right"/>
    </xf>
    <xf numFmtId="164" fontId="84" fillId="0" borderId="34" xfId="7" applyNumberFormat="1" applyFont="1" applyBorder="1" applyAlignment="1">
      <alignment vertical="center"/>
    </xf>
    <xf numFmtId="164" fontId="84" fillId="0" borderId="13" xfId="7" applyNumberFormat="1" applyFont="1" applyBorder="1" applyAlignment="1">
      <alignment vertical="center"/>
    </xf>
    <xf numFmtId="164" fontId="87" fillId="0" borderId="13" xfId="7" applyNumberFormat="1" applyFont="1" applyBorder="1" applyAlignment="1">
      <alignment vertical="center"/>
    </xf>
    <xf numFmtId="164" fontId="84" fillId="36" borderId="13" xfId="7" applyNumberFormat="1" applyFont="1" applyFill="1" applyBorder="1" applyAlignment="1">
      <alignment vertical="center"/>
    </xf>
    <xf numFmtId="164" fontId="84" fillId="0" borderId="14" xfId="7" applyNumberFormat="1" applyFont="1" applyBorder="1" applyAlignment="1">
      <alignment vertical="center"/>
    </xf>
    <xf numFmtId="164" fontId="86" fillId="36" borderId="16" xfId="7" applyNumberFormat="1" applyFont="1" applyFill="1" applyBorder="1" applyAlignment="1">
      <alignment vertical="center"/>
    </xf>
    <xf numFmtId="164" fontId="84" fillId="0" borderId="17" xfId="7" applyNumberFormat="1" applyFont="1" applyBorder="1" applyAlignment="1">
      <alignment vertical="center"/>
    </xf>
    <xf numFmtId="164" fontId="87" fillId="0" borderId="14" xfId="7" applyNumberFormat="1" applyFont="1" applyBorder="1" applyAlignment="1">
      <alignment vertical="center"/>
    </xf>
    <xf numFmtId="164" fontId="86" fillId="36" borderId="62" xfId="7" applyNumberFormat="1" applyFont="1" applyFill="1" applyBorder="1" applyAlignment="1">
      <alignment vertical="center"/>
    </xf>
    <xf numFmtId="3" fontId="112" fillId="36" borderId="101" xfId="0" applyNumberFormat="1" applyFont="1" applyFill="1" applyBorder="1" applyAlignment="1">
      <alignment vertical="center" wrapText="1"/>
    </xf>
    <xf numFmtId="3" fontId="112" fillId="36" borderId="87" xfId="0" applyNumberFormat="1" applyFont="1" applyFill="1" applyBorder="1" applyAlignment="1">
      <alignment vertical="center" wrapText="1"/>
    </xf>
    <xf numFmtId="164" fontId="112" fillId="0" borderId="101" xfId="7" applyNumberFormat="1" applyFont="1" applyBorder="1" applyAlignment="1">
      <alignment vertical="center" wrapText="1"/>
    </xf>
    <xf numFmtId="164" fontId="112" fillId="0" borderId="87" xfId="7" applyNumberFormat="1" applyFont="1" applyBorder="1" applyAlignment="1">
      <alignment vertical="center" wrapText="1"/>
    </xf>
    <xf numFmtId="164" fontId="112" fillId="0" borderId="101" xfId="7" applyNumberFormat="1" applyFont="1" applyFill="1" applyBorder="1" applyAlignment="1">
      <alignment vertical="center" wrapText="1"/>
    </xf>
    <xf numFmtId="3" fontId="112" fillId="36" borderId="25" xfId="0" applyNumberFormat="1" applyFont="1" applyFill="1" applyBorder="1" applyAlignment="1">
      <alignment vertical="center" wrapText="1"/>
    </xf>
    <xf numFmtId="0" fontId="2" fillId="3" borderId="101" xfId="5" applyFont="1" applyFill="1" applyBorder="1" applyProtection="1">
      <protection locked="0"/>
    </xf>
    <xf numFmtId="0" fontId="2" fillId="0" borderId="101" xfId="13" applyFont="1" applyFill="1" applyBorder="1" applyAlignment="1" applyProtection="1">
      <alignment horizontal="center" vertical="center" wrapText="1"/>
      <protection locked="0"/>
    </xf>
    <xf numFmtId="0" fontId="2" fillId="3" borderId="101" xfId="13" applyFont="1" applyFill="1" applyBorder="1" applyAlignment="1" applyProtection="1">
      <alignment horizontal="center" vertical="center" wrapText="1"/>
      <protection locked="0"/>
    </xf>
    <xf numFmtId="3" fontId="2" fillId="3" borderId="101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101" xfId="15" applyNumberFormat="1" applyFont="1" applyFill="1" applyBorder="1" applyAlignment="1" applyProtection="1">
      <alignment horizontal="center" vertical="center"/>
      <protection locked="0"/>
    </xf>
    <xf numFmtId="0" fontId="2" fillId="3" borderId="87" xfId="11" applyFont="1" applyFill="1" applyBorder="1" applyAlignment="1">
      <alignment horizontal="center" vertical="center" wrapText="1"/>
    </xf>
    <xf numFmtId="193" fontId="2" fillId="36" borderId="101" xfId="5" applyNumberFormat="1" applyFont="1" applyFill="1" applyBorder="1" applyProtection="1">
      <protection locked="0"/>
    </xf>
    <xf numFmtId="193" fontId="2" fillId="36" borderId="101" xfId="1" applyNumberFormat="1" applyFont="1" applyFill="1" applyBorder="1" applyProtection="1">
      <protection locked="0"/>
    </xf>
    <xf numFmtId="164" fontId="2" fillId="3" borderId="101" xfId="7" applyNumberFormat="1" applyFont="1" applyFill="1" applyBorder="1" applyProtection="1">
      <protection locked="0"/>
    </xf>
    <xf numFmtId="164" fontId="2" fillId="36" borderId="87" xfId="7" applyNumberFormat="1" applyFont="1" applyFill="1" applyBorder="1" applyProtection="1">
      <protection locked="0"/>
    </xf>
    <xf numFmtId="165" fontId="2" fillId="3" borderId="101" xfId="8" applyNumberFormat="1" applyFont="1" applyFill="1" applyBorder="1" applyAlignment="1" applyProtection="1">
      <alignment horizontal="right" wrapText="1"/>
      <protection locked="0"/>
    </xf>
    <xf numFmtId="165" fontId="2" fillId="4" borderId="101" xfId="8" applyNumberFormat="1" applyFont="1" applyFill="1" applyBorder="1" applyAlignment="1" applyProtection="1">
      <alignment horizontal="right" wrapText="1"/>
      <protection locked="0"/>
    </xf>
    <xf numFmtId="193" fontId="2" fillId="3" borderId="101" xfId="5" applyNumberFormat="1" applyFont="1" applyFill="1" applyBorder="1" applyProtection="1">
      <protection locked="0"/>
    </xf>
    <xf numFmtId="193" fontId="2" fillId="0" borderId="101" xfId="1" applyNumberFormat="1" applyFont="1" applyFill="1" applyBorder="1" applyProtection="1">
      <protection locked="0"/>
    </xf>
    <xf numFmtId="0" fontId="117" fillId="3" borderId="104" xfId="0" applyFont="1" applyFill="1" applyBorder="1" applyAlignment="1">
      <alignment horizontal="left"/>
    </xf>
    <xf numFmtId="0" fontId="113" fillId="0" borderId="101" xfId="0" applyFont="1" applyFill="1" applyBorder="1" applyAlignment="1">
      <alignment horizontal="center" vertical="center" wrapText="1"/>
    </xf>
    <xf numFmtId="0" fontId="113" fillId="0" borderId="87" xfId="0" applyFont="1" applyFill="1" applyBorder="1" applyAlignment="1">
      <alignment horizontal="center" vertical="center" wrapText="1"/>
    </xf>
    <xf numFmtId="0" fontId="112" fillId="3" borderId="103" xfId="0" applyFont="1" applyFill="1" applyBorder="1" applyAlignment="1">
      <alignment vertical="center"/>
    </xf>
    <xf numFmtId="3" fontId="112" fillId="3" borderId="103" xfId="0" applyNumberFormat="1" applyFont="1" applyFill="1" applyBorder="1" applyAlignment="1">
      <alignment vertical="center"/>
    </xf>
    <xf numFmtId="0" fontId="112" fillId="0" borderId="101" xfId="0" applyFont="1" applyFill="1" applyBorder="1" applyAlignment="1">
      <alignment vertical="center"/>
    </xf>
    <xf numFmtId="3" fontId="112" fillId="0" borderId="101" xfId="0" applyNumberFormat="1" applyFont="1" applyFill="1" applyBorder="1" applyAlignment="1">
      <alignment vertical="center"/>
    </xf>
    <xf numFmtId="3" fontId="112" fillId="0" borderId="102" xfId="0" applyNumberFormat="1" applyFont="1" applyFill="1" applyBorder="1" applyAlignment="1">
      <alignment vertical="center"/>
    </xf>
    <xf numFmtId="0" fontId="110" fillId="0" borderId="101" xfId="0" applyFont="1" applyFill="1" applyBorder="1" applyAlignment="1">
      <alignment vertical="center"/>
    </xf>
    <xf numFmtId="0" fontId="112" fillId="0" borderId="99" xfId="0" applyFont="1" applyFill="1" applyBorder="1" applyAlignment="1">
      <alignment vertical="center"/>
    </xf>
    <xf numFmtId="0" fontId="84" fillId="0" borderId="101" xfId="0" applyFont="1" applyBorder="1" applyAlignment="1">
      <alignment horizontal="center" vertical="center" wrapText="1"/>
    </xf>
    <xf numFmtId="0" fontId="2" fillId="3" borderId="101" xfId="11" applyFont="1" applyFill="1" applyBorder="1" applyAlignment="1">
      <alignment horizontal="left" vertical="center" wrapText="1"/>
    </xf>
    <xf numFmtId="164" fontId="84" fillId="0" borderId="101" xfId="7" applyNumberFormat="1" applyFont="1" applyBorder="1" applyAlignment="1"/>
    <xf numFmtId="167" fontId="84" fillId="0" borderId="87" xfId="0" applyNumberFormat="1" applyFont="1" applyBorder="1" applyAlignment="1"/>
    <xf numFmtId="167" fontId="84" fillId="36" borderId="26" xfId="0" applyNumberFormat="1" applyFont="1" applyFill="1" applyBorder="1"/>
    <xf numFmtId="167" fontId="112" fillId="0" borderId="87" xfId="0" applyNumberFormat="1" applyFont="1" applyBorder="1" applyAlignment="1">
      <alignment horizontal="center" vertical="center"/>
    </xf>
    <xf numFmtId="164" fontId="3" fillId="0" borderId="101" xfId="7" applyNumberFormat="1" applyFont="1" applyBorder="1"/>
    <xf numFmtId="164" fontId="3" fillId="0" borderId="101" xfId="7" applyNumberFormat="1" applyFont="1" applyFill="1" applyBorder="1"/>
    <xf numFmtId="164" fontId="3" fillId="0" borderId="102" xfId="7" applyNumberFormat="1" applyFont="1" applyBorder="1"/>
    <xf numFmtId="10" fontId="3" fillId="0" borderId="87" xfId="20962" applyNumberFormat="1" applyFont="1" applyBorder="1" applyAlignment="1">
      <alignment horizontal="right"/>
    </xf>
    <xf numFmtId="164" fontId="3" fillId="0" borderId="102" xfId="7" applyNumberFormat="1" applyFont="1" applyFill="1" applyBorder="1"/>
    <xf numFmtId="164" fontId="113" fillId="36" borderId="101" xfId="7" applyNumberFormat="1" applyFont="1" applyFill="1" applyBorder="1" applyProtection="1">
      <protection locked="0"/>
    </xf>
    <xf numFmtId="164" fontId="113" fillId="3" borderId="101" xfId="7" applyNumberFormat="1" applyFont="1" applyFill="1" applyBorder="1" applyProtection="1">
      <protection locked="0"/>
    </xf>
    <xf numFmtId="0" fontId="108" fillId="0" borderId="101" xfId="0" applyFont="1" applyFill="1" applyBorder="1"/>
    <xf numFmtId="0" fontId="5" fillId="0" borderId="102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84" fillId="0" borderId="0" xfId="0" applyFont="1" applyAlignment="1">
      <alignment horizontal="center"/>
    </xf>
    <xf numFmtId="0" fontId="2" fillId="3" borderId="21" xfId="11" applyFont="1" applyFill="1" applyBorder="1" applyAlignment="1">
      <alignment horizontal="center" vertical="center"/>
    </xf>
    <xf numFmtId="0" fontId="45" fillId="3" borderId="101" xfId="11" applyFont="1" applyFill="1" applyBorder="1" applyAlignment="1">
      <alignment wrapText="1"/>
    </xf>
    <xf numFmtId="0" fontId="2" fillId="0" borderId="101" xfId="11" applyFont="1" applyFill="1" applyBorder="1" applyAlignment="1">
      <alignment horizontal="left" vertical="center" wrapText="1"/>
    </xf>
    <xf numFmtId="0" fontId="45" fillId="0" borderId="101" xfId="11" applyFont="1" applyFill="1" applyBorder="1" applyAlignment="1">
      <alignment wrapText="1"/>
    </xf>
    <xf numFmtId="0" fontId="45" fillId="3" borderId="25" xfId="20961" applyFont="1" applyFill="1" applyBorder="1" applyAlignment="1" applyProtection="1"/>
    <xf numFmtId="164" fontId="112" fillId="0" borderId="87" xfId="7" applyNumberFormat="1" applyFont="1" applyFill="1" applyBorder="1" applyAlignment="1">
      <alignment vertical="center" wrapText="1"/>
    </xf>
    <xf numFmtId="3" fontId="112" fillId="36" borderId="42" xfId="0" applyNumberFormat="1" applyFont="1" applyFill="1" applyBorder="1" applyAlignment="1">
      <alignment vertical="center" wrapText="1"/>
    </xf>
    <xf numFmtId="167" fontId="112" fillId="0" borderId="101" xfId="0" applyNumberFormat="1" applyFont="1" applyBorder="1" applyAlignment="1">
      <alignment horizontal="center" vertical="center"/>
    </xf>
    <xf numFmtId="167" fontId="117" fillId="0" borderId="101" xfId="0" applyNumberFormat="1" applyFont="1" applyBorder="1" applyAlignment="1">
      <alignment horizontal="center" vertical="center"/>
    </xf>
    <xf numFmtId="167" fontId="110" fillId="36" borderId="25" xfId="0" applyNumberFormat="1" applyFont="1" applyFill="1" applyBorder="1" applyAlignment="1">
      <alignment horizontal="center" vertical="center"/>
    </xf>
    <xf numFmtId="167" fontId="110" fillId="36" borderId="26" xfId="0" applyNumberFormat="1" applyFont="1" applyFill="1" applyBorder="1" applyAlignment="1">
      <alignment horizontal="center" vertical="center"/>
    </xf>
    <xf numFmtId="164" fontId="5" fillId="36" borderId="87" xfId="7" applyNumberFormat="1" applyFont="1" applyFill="1" applyBorder="1" applyAlignment="1" applyProtection="1">
      <alignment vertical="top"/>
    </xf>
    <xf numFmtId="164" fontId="5" fillId="3" borderId="87" xfId="7" applyNumberFormat="1" applyFont="1" applyFill="1" applyBorder="1" applyAlignment="1" applyProtection="1">
      <alignment vertical="top"/>
      <protection locked="0"/>
    </xf>
    <xf numFmtId="164" fontId="5" fillId="36" borderId="87" xfId="7" applyNumberFormat="1" applyFont="1" applyFill="1" applyBorder="1" applyAlignment="1" applyProtection="1">
      <alignment vertical="top" wrapText="1"/>
    </xf>
    <xf numFmtId="164" fontId="5" fillId="3" borderId="87" xfId="7" applyNumberFormat="1" applyFont="1" applyFill="1" applyBorder="1" applyAlignment="1" applyProtection="1">
      <alignment vertical="top" wrapText="1"/>
      <protection locked="0"/>
    </xf>
    <xf numFmtId="164" fontId="5" fillId="36" borderId="87" xfId="7" applyNumberFormat="1" applyFont="1" applyFill="1" applyBorder="1" applyAlignment="1" applyProtection="1">
      <alignment vertical="top" wrapText="1"/>
      <protection locked="0"/>
    </xf>
    <xf numFmtId="164" fontId="5" fillId="36" borderId="26" xfId="7" applyNumberFormat="1" applyFont="1" applyFill="1" applyBorder="1" applyAlignment="1" applyProtection="1">
      <alignment vertical="top" wrapText="1"/>
    </xf>
    <xf numFmtId="164" fontId="115" fillId="36" borderId="20" xfId="7" applyNumberFormat="1" applyFont="1" applyFill="1" applyBorder="1" applyAlignment="1">
      <alignment horizontal="center" vertical="center"/>
    </xf>
    <xf numFmtId="164" fontId="115" fillId="0" borderId="87" xfId="7" applyNumberFormat="1" applyFont="1" applyBorder="1" applyAlignment="1"/>
    <xf numFmtId="164" fontId="115" fillId="0" borderId="87" xfId="7" applyNumberFormat="1" applyFont="1" applyBorder="1" applyAlignment="1">
      <alignment wrapText="1"/>
    </xf>
    <xf numFmtId="164" fontId="115" fillId="36" borderId="87" xfId="7" applyNumberFormat="1" applyFont="1" applyFill="1" applyBorder="1" applyAlignment="1">
      <alignment horizontal="center" vertical="center" wrapText="1"/>
    </xf>
    <xf numFmtId="164" fontId="115" fillId="0" borderId="87" xfId="7" applyNumberFormat="1" applyFont="1" applyFill="1" applyBorder="1" applyAlignment="1">
      <alignment wrapText="1"/>
    </xf>
    <xf numFmtId="164" fontId="115" fillId="36" borderId="26" xfId="7" applyNumberFormat="1" applyFont="1" applyFill="1" applyBorder="1" applyAlignment="1">
      <alignment horizontal="center" vertical="center" wrapText="1"/>
    </xf>
    <xf numFmtId="10" fontId="113" fillId="0" borderId="101" xfId="20962" applyNumberFormat="1" applyFont="1" applyFill="1" applyBorder="1" applyAlignment="1">
      <alignment horizontal="left" vertical="center" wrapText="1"/>
    </xf>
    <xf numFmtId="164" fontId="112" fillId="0" borderId="87" xfId="7" applyNumberFormat="1" applyFont="1" applyFill="1" applyBorder="1" applyAlignment="1">
      <alignment horizontal="right" vertical="center" wrapText="1"/>
    </xf>
    <xf numFmtId="10" fontId="112" fillId="0" borderId="101" xfId="20962" applyNumberFormat="1" applyFont="1" applyFill="1" applyBorder="1" applyAlignment="1">
      <alignment horizontal="left" vertical="center" wrapText="1"/>
    </xf>
    <xf numFmtId="10" fontId="110" fillId="36" borderId="101" xfId="0" applyNumberFormat="1" applyFont="1" applyFill="1" applyBorder="1" applyAlignment="1">
      <alignment horizontal="left" vertical="center" wrapText="1"/>
    </xf>
    <xf numFmtId="164" fontId="110" fillId="36" borderId="87" xfId="7" applyNumberFormat="1" applyFont="1" applyFill="1" applyBorder="1" applyAlignment="1">
      <alignment horizontal="right" vertical="center" wrapText="1"/>
    </xf>
    <xf numFmtId="10" fontId="110" fillId="36" borderId="101" xfId="20962" applyNumberFormat="1" applyFont="1" applyFill="1" applyBorder="1" applyAlignment="1">
      <alignment horizontal="left" vertical="center" wrapText="1"/>
    </xf>
    <xf numFmtId="10" fontId="113" fillId="0" borderId="25" xfId="20962" applyNumberFormat="1" applyFont="1" applyFill="1" applyBorder="1" applyAlignment="1" applyProtection="1">
      <alignment horizontal="left" vertical="center"/>
    </xf>
    <xf numFmtId="164" fontId="113" fillId="0" borderId="26" xfId="7" applyNumberFormat="1" applyFont="1" applyFill="1" applyBorder="1" applyAlignment="1" applyProtection="1">
      <alignment horizontal="right" vertical="center"/>
    </xf>
    <xf numFmtId="167" fontId="46" fillId="0" borderId="65" xfId="0" applyNumberFormat="1" applyFont="1" applyFill="1" applyBorder="1" applyAlignment="1">
      <alignment horizontal="center"/>
    </xf>
    <xf numFmtId="10" fontId="3" fillId="36" borderId="26" xfId="20962" applyNumberFormat="1" applyFont="1" applyFill="1" applyBorder="1"/>
    <xf numFmtId="10" fontId="121" fillId="77" borderId="101" xfId="20962" applyNumberFormat="1" applyFont="1" applyFill="1" applyBorder="1" applyAlignment="1" applyProtection="1">
      <alignment horizontal="right" vertical="center"/>
    </xf>
    <xf numFmtId="173" fontId="3" fillId="0" borderId="89" xfId="0" applyNumberFormat="1" applyFont="1" applyBorder="1"/>
    <xf numFmtId="173" fontId="3" fillId="0" borderId="105" xfId="0" applyNumberFormat="1" applyFont="1" applyBorder="1"/>
    <xf numFmtId="173" fontId="112" fillId="0" borderId="89" xfId="20962" applyNumberFormat="1" applyFont="1" applyFill="1" applyBorder="1" applyAlignment="1"/>
    <xf numFmtId="0" fontId="115" fillId="0" borderId="23" xfId="0" applyFont="1" applyFill="1" applyBorder="1" applyAlignment="1"/>
    <xf numFmtId="173" fontId="118" fillId="0" borderId="89" xfId="0" applyNumberFormat="1" applyFont="1" applyBorder="1"/>
    <xf numFmtId="173" fontId="118" fillId="0" borderId="105" xfId="0" applyNumberFormat="1" applyFont="1" applyBorder="1"/>
    <xf numFmtId="164" fontId="114" fillId="0" borderId="25" xfId="7" applyNumberFormat="1" applyFont="1" applyFill="1" applyBorder="1" applyAlignment="1" applyProtection="1">
      <alignment horizontal="right"/>
    </xf>
    <xf numFmtId="0" fontId="87" fillId="0" borderId="11" xfId="0" applyFont="1" applyBorder="1" applyAlignment="1">
      <alignment horizontal="left" wrapText="1"/>
    </xf>
    <xf numFmtId="167" fontId="46" fillId="78" borderId="65" xfId="0" applyNumberFormat="1" applyFont="1" applyFill="1" applyBorder="1" applyAlignment="1">
      <alignment horizontal="center"/>
    </xf>
    <xf numFmtId="164" fontId="122" fillId="77" borderId="101" xfId="948" applyNumberFormat="1" applyFont="1" applyFill="1" applyBorder="1" applyAlignment="1" applyProtection="1">
      <alignment horizontal="right" vertical="center"/>
    </xf>
    <xf numFmtId="0" fontId="113" fillId="0" borderId="18" xfId="0" applyFont="1" applyBorder="1" applyAlignment="1">
      <alignment horizontal="right" vertical="center" wrapText="1"/>
    </xf>
    <xf numFmtId="0" fontId="112" fillId="0" borderId="20" xfId="0" applyFont="1" applyFill="1" applyBorder="1" applyAlignment="1">
      <alignment horizontal="center" vertical="center" wrapText="1"/>
    </xf>
    <xf numFmtId="0" fontId="113" fillId="0" borderId="69" xfId="0" applyFont="1" applyBorder="1"/>
    <xf numFmtId="0" fontId="114" fillId="0" borderId="101" xfId="0" applyFont="1" applyFill="1" applyBorder="1" applyAlignment="1">
      <alignment horizontal="center" vertical="center" wrapText="1"/>
    </xf>
    <xf numFmtId="169" fontId="113" fillId="37" borderId="106" xfId="20" applyFont="1" applyBorder="1"/>
    <xf numFmtId="0" fontId="120" fillId="0" borderId="101" xfId="0" applyFont="1" applyFill="1" applyBorder="1" applyAlignment="1">
      <alignment horizontal="left" vertical="center" wrapText="1"/>
    </xf>
    <xf numFmtId="0" fontId="113" fillId="0" borderId="101" xfId="0" applyFont="1" applyBorder="1" applyAlignment="1">
      <alignment vertical="center" wrapText="1"/>
    </xf>
    <xf numFmtId="193" fontId="112" fillId="0" borderId="87" xfId="0" applyNumberFormat="1" applyFont="1" applyFill="1" applyBorder="1" applyAlignment="1" applyProtection="1">
      <alignment vertical="center" wrapText="1"/>
      <protection locked="0"/>
    </xf>
    <xf numFmtId="10" fontId="113" fillId="0" borderId="87" xfId="20641" applyNumberFormat="1" applyFont="1" applyFill="1" applyBorder="1" applyAlignment="1" applyProtection="1">
      <alignment vertical="center" wrapText="1"/>
      <protection locked="0"/>
    </xf>
    <xf numFmtId="0" fontId="120" fillId="0" borderId="101" xfId="0" applyFont="1" applyFill="1" applyBorder="1" applyAlignment="1">
      <alignment horizontal="center" vertical="center" wrapText="1"/>
    </xf>
    <xf numFmtId="164" fontId="113" fillId="0" borderId="87" xfId="7" applyNumberFormat="1" applyFont="1" applyFill="1" applyBorder="1" applyAlignment="1" applyProtection="1">
      <alignment horizontal="right" vertical="center" wrapText="1"/>
      <protection locked="0"/>
    </xf>
    <xf numFmtId="10" fontId="113" fillId="0" borderId="26" xfId="20641" applyNumberFormat="1" applyFont="1" applyFill="1" applyBorder="1" applyAlignment="1" applyProtection="1">
      <alignment vertical="center"/>
      <protection locked="0"/>
    </xf>
    <xf numFmtId="0" fontId="92" fillId="0" borderId="72" xfId="0" applyFont="1" applyBorder="1" applyAlignment="1">
      <alignment horizontal="left" wrapText="1"/>
    </xf>
    <xf numFmtId="0" fontId="92" fillId="0" borderId="71" xfId="0" applyFont="1" applyBorder="1" applyAlignment="1">
      <alignment horizontal="left" wrapText="1"/>
    </xf>
    <xf numFmtId="0" fontId="113" fillId="0" borderId="29" xfId="0" applyFont="1" applyFill="1" applyBorder="1" applyAlignment="1" applyProtection="1">
      <alignment horizontal="center"/>
    </xf>
    <xf numFmtId="0" fontId="113" fillId="0" borderId="30" xfId="0" applyFont="1" applyFill="1" applyBorder="1" applyAlignment="1" applyProtection="1">
      <alignment horizontal="center"/>
    </xf>
    <xf numFmtId="0" fontId="113" fillId="0" borderId="32" xfId="0" applyFont="1" applyFill="1" applyBorder="1" applyAlignment="1" applyProtection="1">
      <alignment horizontal="center"/>
    </xf>
    <xf numFmtId="0" fontId="113" fillId="0" borderId="31" xfId="0" applyFont="1" applyFill="1" applyBorder="1" applyAlignment="1" applyProtection="1">
      <alignment horizontal="center"/>
    </xf>
    <xf numFmtId="0" fontId="110" fillId="0" borderId="4" xfId="0" applyFont="1" applyBorder="1" applyAlignment="1">
      <alignment horizontal="center" vertical="center"/>
    </xf>
    <xf numFmtId="0" fontId="110" fillId="0" borderId="73" xfId="0" applyFont="1" applyBorder="1" applyAlignment="1">
      <alignment horizontal="center" vertical="center"/>
    </xf>
    <xf numFmtId="0" fontId="114" fillId="0" borderId="5" xfId="0" applyFont="1" applyFill="1" applyBorder="1" applyAlignment="1">
      <alignment horizontal="center" vertical="center"/>
    </xf>
    <xf numFmtId="0" fontId="114" fillId="0" borderId="7" xfId="0" applyFont="1" applyFill="1" applyBorder="1" applyAlignment="1">
      <alignment horizontal="center" vertical="center"/>
    </xf>
    <xf numFmtId="0" fontId="111" fillId="0" borderId="19" xfId="0" applyFont="1" applyBorder="1" applyAlignment="1">
      <alignment horizontal="center" vertical="center" wrapText="1"/>
    </xf>
    <xf numFmtId="0" fontId="111" fillId="0" borderId="20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115" fillId="0" borderId="22" xfId="0" applyFont="1" applyBorder="1" applyAlignment="1"/>
    <xf numFmtId="0" fontId="111" fillId="0" borderId="3" xfId="0" applyFont="1" applyBorder="1" applyAlignment="1">
      <alignment horizontal="center" vertical="center" wrapText="1"/>
    </xf>
    <xf numFmtId="0" fontId="111" fillId="0" borderId="22" xfId="0" applyFont="1" applyBorder="1" applyAlignment="1">
      <alignment horizontal="center" vertical="center" wrapText="1"/>
    </xf>
    <xf numFmtId="0" fontId="86" fillId="0" borderId="86" xfId="0" applyFont="1" applyFill="1" applyBorder="1" applyAlignment="1">
      <alignment horizontal="center" vertical="center" wrapText="1"/>
    </xf>
    <xf numFmtId="0" fontId="84" fillId="0" borderId="86" xfId="0" applyFont="1" applyFill="1" applyBorder="1" applyAlignment="1">
      <alignment horizontal="center" vertical="center" wrapText="1"/>
    </xf>
    <xf numFmtId="0" fontId="45" fillId="0" borderId="86" xfId="11" applyFont="1" applyFill="1" applyBorder="1" applyAlignment="1" applyProtection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102" xfId="0" applyNumberFormat="1" applyFont="1" applyBorder="1" applyAlignment="1">
      <alignment horizontal="center" vertical="center"/>
    </xf>
    <xf numFmtId="9" fontId="3" fillId="0" borderId="100" xfId="0" applyNumberFormat="1" applyFont="1" applyBorder="1" applyAlignment="1">
      <alignment horizontal="center" vertical="center"/>
    </xf>
    <xf numFmtId="0" fontId="97" fillId="3" borderId="94" xfId="13" applyFont="1" applyFill="1" applyBorder="1" applyAlignment="1" applyProtection="1">
      <alignment horizontal="center" vertical="center" wrapText="1"/>
      <protection locked="0"/>
    </xf>
    <xf numFmtId="0" fontId="97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99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17" fillId="0" borderId="58" xfId="0" applyFont="1" applyFill="1" applyBorder="1" applyAlignment="1">
      <alignment horizontal="left" vertical="center"/>
    </xf>
    <xf numFmtId="0" fontId="117" fillId="0" borderId="59" xfId="0" applyFont="1" applyFill="1" applyBorder="1" applyAlignment="1">
      <alignment horizontal="left" vertical="center"/>
    </xf>
    <xf numFmtId="0" fontId="112" fillId="0" borderId="59" xfId="0" applyFont="1" applyFill="1" applyBorder="1" applyAlignment="1">
      <alignment horizontal="center" vertical="center" wrapText="1"/>
    </xf>
    <xf numFmtId="0" fontId="112" fillId="0" borderId="84" xfId="0" applyFont="1" applyFill="1" applyBorder="1" applyAlignment="1">
      <alignment horizontal="center" vertical="center" wrapText="1"/>
    </xf>
    <xf numFmtId="0" fontId="112" fillId="0" borderId="66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FFFCC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>
      <selection activeCell="H17" sqref="H17"/>
    </sheetView>
  </sheetViews>
  <sheetFormatPr defaultColWidth="9.140625" defaultRowHeight="15.75"/>
  <cols>
    <col min="1" max="1" width="10.28515625" style="4" customWidth="1"/>
    <col min="2" max="2" width="113.7109375" style="5" customWidth="1"/>
    <col min="3" max="3" width="25.28515625" style="5" customWidth="1"/>
    <col min="4" max="6" width="9.140625" style="5"/>
    <col min="7" max="7" width="9.7109375" style="5" customWidth="1"/>
    <col min="8" max="16384" width="9.140625" style="5"/>
  </cols>
  <sheetData>
    <row r="1" spans="1:3">
      <c r="A1" s="94"/>
      <c r="B1" s="108" t="s">
        <v>350</v>
      </c>
      <c r="C1" s="94"/>
    </row>
    <row r="2" spans="1:3">
      <c r="A2" s="109">
        <v>1</v>
      </c>
      <c r="B2" s="190" t="s">
        <v>351</v>
      </c>
      <c r="C2" s="240" t="s">
        <v>494</v>
      </c>
    </row>
    <row r="3" spans="1:3">
      <c r="A3" s="109">
        <v>2</v>
      </c>
      <c r="B3" s="191" t="s">
        <v>347</v>
      </c>
      <c r="C3" s="240" t="s">
        <v>484</v>
      </c>
    </row>
    <row r="4" spans="1:3">
      <c r="A4" s="109">
        <v>3</v>
      </c>
      <c r="B4" s="192" t="s">
        <v>352</v>
      </c>
      <c r="C4" s="484" t="s">
        <v>505</v>
      </c>
    </row>
    <row r="5" spans="1:3">
      <c r="A5" s="110">
        <v>4</v>
      </c>
      <c r="B5" s="193" t="s">
        <v>348</v>
      </c>
      <c r="C5" s="241" t="s">
        <v>495</v>
      </c>
    </row>
    <row r="6" spans="1:3" s="111" customFormat="1" ht="51.75" customHeight="1">
      <c r="A6" s="544" t="s">
        <v>426</v>
      </c>
      <c r="B6" s="545"/>
      <c r="C6" s="545"/>
    </row>
    <row r="7" spans="1:3">
      <c r="A7" s="112" t="s">
        <v>29</v>
      </c>
      <c r="B7" s="108" t="s">
        <v>349</v>
      </c>
    </row>
    <row r="8" spans="1:3">
      <c r="A8" s="94">
        <v>1</v>
      </c>
      <c r="B8" s="141" t="s">
        <v>20</v>
      </c>
    </row>
    <row r="9" spans="1:3">
      <c r="A9" s="94">
        <v>2</v>
      </c>
      <c r="B9" s="142" t="s">
        <v>21</v>
      </c>
    </row>
    <row r="10" spans="1:3">
      <c r="A10" s="94">
        <v>3</v>
      </c>
      <c r="B10" s="142" t="s">
        <v>22</v>
      </c>
    </row>
    <row r="11" spans="1:3">
      <c r="A11" s="94">
        <v>4</v>
      </c>
      <c r="B11" s="142" t="s">
        <v>23</v>
      </c>
      <c r="C11" s="30"/>
    </row>
    <row r="12" spans="1:3">
      <c r="A12" s="94">
        <v>5</v>
      </c>
      <c r="B12" s="142" t="s">
        <v>24</v>
      </c>
    </row>
    <row r="13" spans="1:3">
      <c r="A13" s="94">
        <v>6</v>
      </c>
      <c r="B13" s="143" t="s">
        <v>359</v>
      </c>
    </row>
    <row r="14" spans="1:3">
      <c r="A14" s="94">
        <v>7</v>
      </c>
      <c r="B14" s="142" t="s">
        <v>353</v>
      </c>
    </row>
    <row r="15" spans="1:3">
      <c r="A15" s="94">
        <v>8</v>
      </c>
      <c r="B15" s="142" t="s">
        <v>354</v>
      </c>
    </row>
    <row r="16" spans="1:3">
      <c r="A16" s="94">
        <v>9</v>
      </c>
      <c r="B16" s="142" t="s">
        <v>25</v>
      </c>
    </row>
    <row r="17" spans="1:2">
      <c r="A17" s="189" t="s">
        <v>425</v>
      </c>
      <c r="B17" s="188" t="s">
        <v>411</v>
      </c>
    </row>
    <row r="18" spans="1:2">
      <c r="A18" s="94">
        <v>10</v>
      </c>
      <c r="B18" s="142" t="s">
        <v>26</v>
      </c>
    </row>
    <row r="19" spans="1:2">
      <c r="A19" s="94">
        <v>11</v>
      </c>
      <c r="B19" s="143" t="s">
        <v>355</v>
      </c>
    </row>
    <row r="20" spans="1:2">
      <c r="A20" s="94">
        <v>12</v>
      </c>
      <c r="B20" s="143" t="s">
        <v>27</v>
      </c>
    </row>
    <row r="21" spans="1:2">
      <c r="A21" s="234">
        <v>13</v>
      </c>
      <c r="B21" s="235" t="s">
        <v>356</v>
      </c>
    </row>
    <row r="22" spans="1:2">
      <c r="A22" s="234">
        <v>14</v>
      </c>
      <c r="B22" s="236" t="s">
        <v>383</v>
      </c>
    </row>
    <row r="23" spans="1:2">
      <c r="A23" s="237">
        <v>15</v>
      </c>
      <c r="B23" s="238" t="s">
        <v>28</v>
      </c>
    </row>
    <row r="24" spans="1:2">
      <c r="A24" s="237">
        <v>15.1</v>
      </c>
      <c r="B24" s="239" t="s">
        <v>438</v>
      </c>
    </row>
    <row r="25" spans="1:2">
      <c r="A25" s="33"/>
      <c r="B25" s="8"/>
    </row>
    <row r="26" spans="1:2">
      <c r="A26" s="33"/>
      <c r="B26" s="8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21" activePane="bottomRight" state="frozen"/>
      <selection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9.140625" defaultRowHeight="13.5"/>
  <cols>
    <col min="1" max="1" width="9.5703125" style="33" bestFit="1" customWidth="1"/>
    <col min="2" max="2" width="132.42578125" style="4" customWidth="1"/>
    <col min="3" max="3" width="20.42578125" style="4" customWidth="1"/>
    <col min="4" max="16384" width="9.140625" style="4"/>
  </cols>
  <sheetData>
    <row r="1" spans="1:3">
      <c r="A1" s="2" t="s">
        <v>30</v>
      </c>
      <c r="B1" s="3" t="str">
        <f>'Info '!C2</f>
        <v>JSC "Liberty Bank"</v>
      </c>
    </row>
    <row r="2" spans="1:3" s="21" customFormat="1" ht="15.75" customHeight="1">
      <c r="A2" s="21" t="s">
        <v>31</v>
      </c>
      <c r="B2" s="254">
        <f>'1. key ratios '!B2</f>
        <v>44012</v>
      </c>
    </row>
    <row r="3" spans="1:3" s="21" customFormat="1" ht="15.75" customHeight="1"/>
    <row r="4" spans="1:3" ht="14.25" thickBot="1">
      <c r="A4" s="33" t="s">
        <v>251</v>
      </c>
      <c r="B4" s="81" t="s">
        <v>250</v>
      </c>
    </row>
    <row r="5" spans="1:3">
      <c r="A5" s="34" t="s">
        <v>6</v>
      </c>
      <c r="B5" s="35"/>
      <c r="C5" s="36" t="s">
        <v>73</v>
      </c>
    </row>
    <row r="6" spans="1:3">
      <c r="A6" s="37">
        <v>1</v>
      </c>
      <c r="B6" s="38" t="s">
        <v>249</v>
      </c>
      <c r="C6" s="499">
        <f>SUM(C7:C11)</f>
        <v>275729721</v>
      </c>
    </row>
    <row r="7" spans="1:3">
      <c r="A7" s="37">
        <v>2</v>
      </c>
      <c r="B7" s="39" t="s">
        <v>248</v>
      </c>
      <c r="C7" s="500">
        <v>44490460</v>
      </c>
    </row>
    <row r="8" spans="1:3">
      <c r="A8" s="37">
        <v>3</v>
      </c>
      <c r="B8" s="40" t="s">
        <v>247</v>
      </c>
      <c r="C8" s="500">
        <v>35132256</v>
      </c>
    </row>
    <row r="9" spans="1:3">
      <c r="A9" s="37">
        <v>4</v>
      </c>
      <c r="B9" s="40" t="s">
        <v>246</v>
      </c>
      <c r="C9" s="500">
        <v>29417995</v>
      </c>
    </row>
    <row r="10" spans="1:3">
      <c r="A10" s="37">
        <v>5</v>
      </c>
      <c r="B10" s="40" t="s">
        <v>245</v>
      </c>
      <c r="C10" s="500">
        <v>1694028</v>
      </c>
    </row>
    <row r="11" spans="1:3">
      <c r="A11" s="37">
        <v>6</v>
      </c>
      <c r="B11" s="41" t="s">
        <v>244</v>
      </c>
      <c r="C11" s="500">
        <v>164994982</v>
      </c>
    </row>
    <row r="12" spans="1:3" s="19" customFormat="1">
      <c r="A12" s="37">
        <v>7</v>
      </c>
      <c r="B12" s="38" t="s">
        <v>243</v>
      </c>
      <c r="C12" s="501">
        <f>SUM(C13:C27)</f>
        <v>82963885.843731388</v>
      </c>
    </row>
    <row r="13" spans="1:3" s="19" customFormat="1">
      <c r="A13" s="37">
        <v>8</v>
      </c>
      <c r="B13" s="42" t="s">
        <v>242</v>
      </c>
      <c r="C13" s="502">
        <v>29417995</v>
      </c>
    </row>
    <row r="14" spans="1:3" s="19" customFormat="1" ht="27">
      <c r="A14" s="37">
        <v>9</v>
      </c>
      <c r="B14" s="43" t="s">
        <v>241</v>
      </c>
      <c r="C14" s="502">
        <v>2692954.6837313883</v>
      </c>
    </row>
    <row r="15" spans="1:3" s="19" customFormat="1">
      <c r="A15" s="37">
        <v>10</v>
      </c>
      <c r="B15" s="44" t="s">
        <v>240</v>
      </c>
      <c r="C15" s="502">
        <v>50746203.159999996</v>
      </c>
    </row>
    <row r="16" spans="1:3" s="19" customFormat="1">
      <c r="A16" s="37">
        <v>11</v>
      </c>
      <c r="B16" s="45" t="s">
        <v>239</v>
      </c>
      <c r="C16" s="502">
        <v>0</v>
      </c>
    </row>
    <row r="17" spans="1:3" s="19" customFormat="1">
      <c r="A17" s="37">
        <v>12</v>
      </c>
      <c r="B17" s="44" t="s">
        <v>238</v>
      </c>
      <c r="C17" s="502">
        <v>0</v>
      </c>
    </row>
    <row r="18" spans="1:3" s="19" customFormat="1">
      <c r="A18" s="37">
        <v>13</v>
      </c>
      <c r="B18" s="44" t="s">
        <v>237</v>
      </c>
      <c r="C18" s="502">
        <v>0</v>
      </c>
    </row>
    <row r="19" spans="1:3" s="19" customFormat="1">
      <c r="A19" s="37">
        <v>14</v>
      </c>
      <c r="B19" s="44" t="s">
        <v>236</v>
      </c>
      <c r="C19" s="502">
        <v>0</v>
      </c>
    </row>
    <row r="20" spans="1:3" s="19" customFormat="1">
      <c r="A20" s="37">
        <v>15</v>
      </c>
      <c r="B20" s="44" t="s">
        <v>235</v>
      </c>
      <c r="C20" s="502">
        <v>0</v>
      </c>
    </row>
    <row r="21" spans="1:3" s="19" customFormat="1" ht="27">
      <c r="A21" s="37">
        <v>16</v>
      </c>
      <c r="B21" s="43" t="s">
        <v>234</v>
      </c>
      <c r="C21" s="502">
        <v>0</v>
      </c>
    </row>
    <row r="22" spans="1:3" s="19" customFormat="1">
      <c r="A22" s="37">
        <v>17</v>
      </c>
      <c r="B22" s="46" t="s">
        <v>233</v>
      </c>
      <c r="C22" s="502">
        <v>106733</v>
      </c>
    </row>
    <row r="23" spans="1:3" s="19" customFormat="1">
      <c r="A23" s="37">
        <v>18</v>
      </c>
      <c r="B23" s="43" t="s">
        <v>232</v>
      </c>
      <c r="C23" s="502">
        <v>0</v>
      </c>
    </row>
    <row r="24" spans="1:3" s="19" customFormat="1" ht="27">
      <c r="A24" s="37">
        <v>19</v>
      </c>
      <c r="B24" s="43" t="s">
        <v>209</v>
      </c>
      <c r="C24" s="502">
        <v>0</v>
      </c>
    </row>
    <row r="25" spans="1:3" s="19" customFormat="1">
      <c r="A25" s="37">
        <v>20</v>
      </c>
      <c r="B25" s="47" t="s">
        <v>231</v>
      </c>
      <c r="C25" s="502">
        <v>0</v>
      </c>
    </row>
    <row r="26" spans="1:3" s="19" customFormat="1">
      <c r="A26" s="37">
        <v>21</v>
      </c>
      <c r="B26" s="47" t="s">
        <v>230</v>
      </c>
      <c r="C26" s="502">
        <v>0</v>
      </c>
    </row>
    <row r="27" spans="1:3" s="19" customFormat="1">
      <c r="A27" s="37">
        <v>22</v>
      </c>
      <c r="B27" s="47" t="s">
        <v>229</v>
      </c>
      <c r="C27" s="502">
        <v>0</v>
      </c>
    </row>
    <row r="28" spans="1:3" s="19" customFormat="1">
      <c r="A28" s="37">
        <v>23</v>
      </c>
      <c r="B28" s="48" t="s">
        <v>228</v>
      </c>
      <c r="C28" s="501">
        <f>C6-C12</f>
        <v>192765835.1562686</v>
      </c>
    </row>
    <row r="29" spans="1:3" s="19" customFormat="1">
      <c r="A29" s="49"/>
      <c r="B29" s="50"/>
      <c r="C29" s="502"/>
    </row>
    <row r="30" spans="1:3" s="19" customFormat="1">
      <c r="A30" s="49">
        <v>24</v>
      </c>
      <c r="B30" s="48" t="s">
        <v>227</v>
      </c>
      <c r="C30" s="501">
        <f>C31+C34</f>
        <v>4565384</v>
      </c>
    </row>
    <row r="31" spans="1:3" s="19" customFormat="1">
      <c r="A31" s="49">
        <v>25</v>
      </c>
      <c r="B31" s="40" t="s">
        <v>226</v>
      </c>
      <c r="C31" s="503">
        <f>C32+C33</f>
        <v>45654</v>
      </c>
    </row>
    <row r="32" spans="1:3" s="19" customFormat="1">
      <c r="A32" s="49">
        <v>26</v>
      </c>
      <c r="B32" s="51" t="s">
        <v>308</v>
      </c>
      <c r="C32" s="502">
        <v>45654</v>
      </c>
    </row>
    <row r="33" spans="1:3" s="19" customFormat="1">
      <c r="A33" s="49">
        <v>27</v>
      </c>
      <c r="B33" s="51" t="s">
        <v>225</v>
      </c>
      <c r="C33" s="502">
        <v>0</v>
      </c>
    </row>
    <row r="34" spans="1:3" s="19" customFormat="1">
      <c r="A34" s="49">
        <v>28</v>
      </c>
      <c r="B34" s="40" t="s">
        <v>224</v>
      </c>
      <c r="C34" s="502">
        <v>4519730</v>
      </c>
    </row>
    <row r="35" spans="1:3" s="19" customFormat="1">
      <c r="A35" s="49">
        <v>29</v>
      </c>
      <c r="B35" s="48" t="s">
        <v>223</v>
      </c>
      <c r="C35" s="501">
        <f>SUM(C36:C40)</f>
        <v>0</v>
      </c>
    </row>
    <row r="36" spans="1:3" s="19" customFormat="1">
      <c r="A36" s="49">
        <v>30</v>
      </c>
      <c r="B36" s="43" t="s">
        <v>222</v>
      </c>
      <c r="C36" s="502">
        <v>0</v>
      </c>
    </row>
    <row r="37" spans="1:3" s="19" customFormat="1">
      <c r="A37" s="49">
        <v>31</v>
      </c>
      <c r="B37" s="44" t="s">
        <v>221</v>
      </c>
      <c r="C37" s="502">
        <v>0</v>
      </c>
    </row>
    <row r="38" spans="1:3" s="19" customFormat="1" ht="27">
      <c r="A38" s="49">
        <v>32</v>
      </c>
      <c r="B38" s="43" t="s">
        <v>220</v>
      </c>
      <c r="C38" s="502">
        <v>0</v>
      </c>
    </row>
    <row r="39" spans="1:3" s="19" customFormat="1" ht="27">
      <c r="A39" s="49">
        <v>33</v>
      </c>
      <c r="B39" s="43" t="s">
        <v>209</v>
      </c>
      <c r="C39" s="502">
        <v>0</v>
      </c>
    </row>
    <row r="40" spans="1:3" s="19" customFormat="1">
      <c r="A40" s="49">
        <v>34</v>
      </c>
      <c r="B40" s="47" t="s">
        <v>219</v>
      </c>
      <c r="C40" s="502">
        <v>0</v>
      </c>
    </row>
    <row r="41" spans="1:3" s="19" customFormat="1">
      <c r="A41" s="49">
        <v>35</v>
      </c>
      <c r="B41" s="48" t="s">
        <v>218</v>
      </c>
      <c r="C41" s="501">
        <f>C30-C35</f>
        <v>4565384</v>
      </c>
    </row>
    <row r="42" spans="1:3" s="19" customFormat="1">
      <c r="A42" s="49"/>
      <c r="B42" s="50"/>
      <c r="C42" s="502"/>
    </row>
    <row r="43" spans="1:3" s="19" customFormat="1">
      <c r="A43" s="49">
        <v>36</v>
      </c>
      <c r="B43" s="52" t="s">
        <v>217</v>
      </c>
      <c r="C43" s="501">
        <f>SUM(C44:C46)</f>
        <v>102391555.70912844</v>
      </c>
    </row>
    <row r="44" spans="1:3" s="19" customFormat="1">
      <c r="A44" s="49">
        <v>37</v>
      </c>
      <c r="B44" s="40" t="s">
        <v>216</v>
      </c>
      <c r="C44" s="502">
        <v>84213479.824000001</v>
      </c>
    </row>
    <row r="45" spans="1:3" s="19" customFormat="1">
      <c r="A45" s="49">
        <v>38</v>
      </c>
      <c r="B45" s="40" t="s">
        <v>215</v>
      </c>
      <c r="C45" s="502">
        <v>0</v>
      </c>
    </row>
    <row r="46" spans="1:3" s="19" customFormat="1">
      <c r="A46" s="49">
        <v>39</v>
      </c>
      <c r="B46" s="40" t="s">
        <v>214</v>
      </c>
      <c r="C46" s="502">
        <v>18178075.885128446</v>
      </c>
    </row>
    <row r="47" spans="1:3" s="19" customFormat="1">
      <c r="A47" s="49">
        <v>40</v>
      </c>
      <c r="B47" s="52" t="s">
        <v>213</v>
      </c>
      <c r="C47" s="501">
        <f>SUM(C48:C51)</f>
        <v>0</v>
      </c>
    </row>
    <row r="48" spans="1:3" s="19" customFormat="1">
      <c r="A48" s="49">
        <v>41</v>
      </c>
      <c r="B48" s="43" t="s">
        <v>212</v>
      </c>
      <c r="C48" s="502">
        <v>0</v>
      </c>
    </row>
    <row r="49" spans="1:3" s="19" customFormat="1">
      <c r="A49" s="49">
        <v>42</v>
      </c>
      <c r="B49" s="44" t="s">
        <v>211</v>
      </c>
      <c r="C49" s="502">
        <v>0</v>
      </c>
    </row>
    <row r="50" spans="1:3" s="19" customFormat="1">
      <c r="A50" s="49">
        <v>43</v>
      </c>
      <c r="B50" s="43" t="s">
        <v>210</v>
      </c>
      <c r="C50" s="502">
        <v>0</v>
      </c>
    </row>
    <row r="51" spans="1:3" s="19" customFormat="1" ht="27">
      <c r="A51" s="49">
        <v>44</v>
      </c>
      <c r="B51" s="43" t="s">
        <v>209</v>
      </c>
      <c r="C51" s="502">
        <v>0</v>
      </c>
    </row>
    <row r="52" spans="1:3" s="19" customFormat="1" ht="14.25" thickBot="1">
      <c r="A52" s="53">
        <v>45</v>
      </c>
      <c r="B52" s="54" t="s">
        <v>208</v>
      </c>
      <c r="C52" s="504">
        <f>C43-C47</f>
        <v>102391555.70912844</v>
      </c>
    </row>
    <row r="55" spans="1:3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  <pageSetup scale="5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B33" sqref="B33"/>
    </sheetView>
  </sheetViews>
  <sheetFormatPr defaultColWidth="9.140625" defaultRowHeight="12.75"/>
  <cols>
    <col min="1" max="1" width="9.42578125" style="154" bestFit="1" customWidth="1"/>
    <col min="2" max="2" width="49.42578125" style="154" customWidth="1"/>
    <col min="3" max="3" width="16.7109375" style="154" bestFit="1" customWidth="1"/>
    <col min="4" max="4" width="15.5703125" style="154" customWidth="1"/>
    <col min="5" max="16384" width="9.140625" style="154"/>
  </cols>
  <sheetData>
    <row r="1" spans="1:4" ht="15">
      <c r="A1" s="173" t="s">
        <v>30</v>
      </c>
      <c r="B1" s="174" t="str">
        <f>'Info '!C2</f>
        <v>JSC "Liberty Bank"</v>
      </c>
    </row>
    <row r="2" spans="1:4" s="129" customFormat="1" ht="15.75" customHeight="1">
      <c r="A2" s="129" t="s">
        <v>31</v>
      </c>
      <c r="B2" s="257">
        <f>'1. key ratios '!B2</f>
        <v>44012</v>
      </c>
    </row>
    <row r="3" spans="1:4" s="129" customFormat="1" ht="15.75" customHeight="1"/>
    <row r="4" spans="1:4" ht="13.5" thickBot="1">
      <c r="A4" s="167" t="s">
        <v>410</v>
      </c>
      <c r="B4" s="182" t="s">
        <v>411</v>
      </c>
    </row>
    <row r="5" spans="1:4" s="183" customFormat="1" ht="12.75" customHeight="1">
      <c r="A5" s="232"/>
      <c r="B5" s="233" t="s">
        <v>414</v>
      </c>
      <c r="C5" s="175" t="s">
        <v>412</v>
      </c>
      <c r="D5" s="176" t="s">
        <v>413</v>
      </c>
    </row>
    <row r="6" spans="1:4" s="184" customFormat="1">
      <c r="A6" s="177">
        <v>1</v>
      </c>
      <c r="B6" s="228" t="s">
        <v>415</v>
      </c>
      <c r="C6" s="228"/>
      <c r="D6" s="178"/>
    </row>
    <row r="7" spans="1:4" s="184" customFormat="1">
      <c r="A7" s="179" t="s">
        <v>401</v>
      </c>
      <c r="B7" s="229" t="s">
        <v>416</v>
      </c>
      <c r="C7" s="511">
        <v>4.4999999999999998E-2</v>
      </c>
      <c r="D7" s="512">
        <v>83758668.084306762</v>
      </c>
    </row>
    <row r="8" spans="1:4" s="184" customFormat="1">
      <c r="A8" s="179" t="s">
        <v>402</v>
      </c>
      <c r="B8" s="229" t="s">
        <v>417</v>
      </c>
      <c r="C8" s="513">
        <v>0.06</v>
      </c>
      <c r="D8" s="512">
        <v>111678224.11240903</v>
      </c>
    </row>
    <row r="9" spans="1:4" s="184" customFormat="1">
      <c r="A9" s="179" t="s">
        <v>403</v>
      </c>
      <c r="B9" s="229" t="s">
        <v>418</v>
      </c>
      <c r="C9" s="513">
        <v>0.08</v>
      </c>
      <c r="D9" s="512">
        <v>148904298.81654537</v>
      </c>
    </row>
    <row r="10" spans="1:4" s="184" customFormat="1">
      <c r="A10" s="177" t="s">
        <v>404</v>
      </c>
      <c r="B10" s="228" t="s">
        <v>419</v>
      </c>
      <c r="C10" s="514"/>
      <c r="D10" s="515"/>
    </row>
    <row r="11" spans="1:4" s="185" customFormat="1">
      <c r="A11" s="180" t="s">
        <v>405</v>
      </c>
      <c r="B11" s="226" t="s">
        <v>420</v>
      </c>
      <c r="C11" s="513">
        <v>0</v>
      </c>
      <c r="D11" s="512">
        <v>0</v>
      </c>
    </row>
    <row r="12" spans="1:4" s="185" customFormat="1">
      <c r="A12" s="180" t="s">
        <v>406</v>
      </c>
      <c r="B12" s="226" t="s">
        <v>421</v>
      </c>
      <c r="C12" s="513">
        <v>0</v>
      </c>
      <c r="D12" s="512">
        <v>0</v>
      </c>
    </row>
    <row r="13" spans="1:4" s="185" customFormat="1">
      <c r="A13" s="180" t="s">
        <v>407</v>
      </c>
      <c r="B13" s="226" t="s">
        <v>422</v>
      </c>
      <c r="C13" s="513">
        <v>8.9999999999999993E-3</v>
      </c>
      <c r="D13" s="512">
        <v>16751733.616861353</v>
      </c>
    </row>
    <row r="14" spans="1:4" s="185" customFormat="1">
      <c r="A14" s="177" t="s">
        <v>408</v>
      </c>
      <c r="B14" s="228" t="s">
        <v>483</v>
      </c>
      <c r="C14" s="516"/>
      <c r="D14" s="515"/>
    </row>
    <row r="15" spans="1:4" s="185" customFormat="1">
      <c r="A15" s="180">
        <v>3.1</v>
      </c>
      <c r="B15" s="226" t="s">
        <v>427</v>
      </c>
      <c r="C15" s="513">
        <v>1.0106663070260634E-2</v>
      </c>
      <c r="D15" s="512">
        <v>18811569.723152917</v>
      </c>
    </row>
    <row r="16" spans="1:4" s="185" customFormat="1">
      <c r="A16" s="180">
        <v>3.2</v>
      </c>
      <c r="B16" s="226" t="s">
        <v>428</v>
      </c>
      <c r="C16" s="513">
        <v>1.3486283194745301E-2</v>
      </c>
      <c r="D16" s="512">
        <v>25102069.284436356</v>
      </c>
    </row>
    <row r="17" spans="1:6" s="184" customFormat="1">
      <c r="A17" s="180">
        <v>3.3</v>
      </c>
      <c r="B17" s="226" t="s">
        <v>429</v>
      </c>
      <c r="C17" s="513">
        <v>5.8577157595549989E-2</v>
      </c>
      <c r="D17" s="512">
        <v>109029882.23039557</v>
      </c>
    </row>
    <row r="18" spans="1:6" s="183" customFormat="1" ht="12.75" customHeight="1">
      <c r="A18" s="230"/>
      <c r="B18" s="231" t="s">
        <v>482</v>
      </c>
      <c r="C18" s="227" t="s">
        <v>412</v>
      </c>
      <c r="D18" s="401" t="s">
        <v>413</v>
      </c>
    </row>
    <row r="19" spans="1:6" s="184" customFormat="1">
      <c r="A19" s="181">
        <v>4</v>
      </c>
      <c r="B19" s="226" t="s">
        <v>423</v>
      </c>
      <c r="C19" s="513">
        <v>6.4106663070260639E-2</v>
      </c>
      <c r="D19" s="512">
        <v>119321971.42432106</v>
      </c>
    </row>
    <row r="20" spans="1:6" s="184" customFormat="1">
      <c r="A20" s="181">
        <v>5</v>
      </c>
      <c r="B20" s="226" t="s">
        <v>140</v>
      </c>
      <c r="C20" s="513">
        <v>8.2486283194745297E-2</v>
      </c>
      <c r="D20" s="512">
        <v>153532027.01370674</v>
      </c>
    </row>
    <row r="21" spans="1:6" s="184" customFormat="1" ht="13.5" thickBot="1">
      <c r="A21" s="186" t="s">
        <v>409</v>
      </c>
      <c r="B21" s="187" t="s">
        <v>424</v>
      </c>
      <c r="C21" s="517">
        <v>0.14757715759554998</v>
      </c>
      <c r="D21" s="518">
        <v>274685914.66380227</v>
      </c>
    </row>
    <row r="22" spans="1:6">
      <c r="F22" s="167"/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Normal="100" workbookViewId="0">
      <pane xSplit="1" ySplit="5" topLeftCell="B21" activePane="bottomRight" state="frozen"/>
      <selection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9.140625" defaultRowHeight="15.75"/>
  <cols>
    <col min="1" max="1" width="10.7109375" style="4" customWidth="1"/>
    <col min="2" max="2" width="69" style="4" customWidth="1"/>
    <col min="3" max="3" width="32.7109375" style="4" customWidth="1"/>
    <col min="4" max="4" width="29.7109375" style="4" customWidth="1"/>
    <col min="5" max="5" width="9.42578125" style="5" customWidth="1"/>
    <col min="6" max="16384" width="9.140625" style="5"/>
  </cols>
  <sheetData>
    <row r="1" spans="1:6">
      <c r="A1" s="2" t="s">
        <v>30</v>
      </c>
      <c r="B1" s="3" t="str">
        <f>'Info '!C2</f>
        <v>JSC "Liberty Bank"</v>
      </c>
      <c r="E1" s="4"/>
      <c r="F1" s="4"/>
    </row>
    <row r="2" spans="1:6" s="21" customFormat="1" ht="15.75" customHeight="1">
      <c r="A2" s="2" t="s">
        <v>31</v>
      </c>
      <c r="B2" s="254">
        <f>'1. key ratios '!B2</f>
        <v>44012</v>
      </c>
    </row>
    <row r="3" spans="1:6" s="21" customFormat="1" ht="15.75" customHeight="1">
      <c r="A3" s="55"/>
    </row>
    <row r="4" spans="1:6" s="21" customFormat="1" ht="15.75" customHeight="1" thickBot="1">
      <c r="A4" s="21" t="s">
        <v>86</v>
      </c>
      <c r="B4" s="121" t="s">
        <v>292</v>
      </c>
      <c r="D4" s="10" t="s">
        <v>73</v>
      </c>
    </row>
    <row r="5" spans="1:6" ht="49.5" customHeight="1">
      <c r="A5" s="56" t="s">
        <v>6</v>
      </c>
      <c r="B5" s="145" t="s">
        <v>346</v>
      </c>
      <c r="C5" s="57" t="s">
        <v>93</v>
      </c>
      <c r="D5" s="58" t="s">
        <v>94</v>
      </c>
    </row>
    <row r="6" spans="1:6">
      <c r="A6" s="26">
        <v>1</v>
      </c>
      <c r="B6" s="59" t="s">
        <v>35</v>
      </c>
      <c r="C6" s="432">
        <v>234312498.15000001</v>
      </c>
      <c r="D6" s="60"/>
      <c r="E6" s="61"/>
    </row>
    <row r="7" spans="1:6">
      <c r="A7" s="26">
        <v>2</v>
      </c>
      <c r="B7" s="62" t="s">
        <v>36</v>
      </c>
      <c r="C7" s="433">
        <v>215569830.06</v>
      </c>
      <c r="D7" s="63"/>
      <c r="E7" s="61"/>
    </row>
    <row r="8" spans="1:6">
      <c r="A8" s="26">
        <v>3</v>
      </c>
      <c r="B8" s="62" t="s">
        <v>37</v>
      </c>
      <c r="C8" s="433">
        <v>239608386.47</v>
      </c>
      <c r="D8" s="63"/>
      <c r="E8" s="61"/>
    </row>
    <row r="9" spans="1:6">
      <c r="A9" s="26">
        <v>4</v>
      </c>
      <c r="B9" s="62" t="s">
        <v>38</v>
      </c>
      <c r="C9" s="433">
        <v>0</v>
      </c>
      <c r="D9" s="63"/>
      <c r="E9" s="61"/>
    </row>
    <row r="10" spans="1:6">
      <c r="A10" s="26">
        <v>5</v>
      </c>
      <c r="B10" s="62" t="s">
        <v>39</v>
      </c>
      <c r="C10" s="433">
        <v>199683549.56999999</v>
      </c>
      <c r="D10" s="63"/>
      <c r="E10" s="61"/>
    </row>
    <row r="11" spans="1:6">
      <c r="A11" s="26">
        <v>6.1</v>
      </c>
      <c r="B11" s="122" t="s">
        <v>40</v>
      </c>
      <c r="C11" s="434">
        <v>1338463038.0000906</v>
      </c>
      <c r="D11" s="64"/>
      <c r="E11" s="65"/>
    </row>
    <row r="12" spans="1:6">
      <c r="A12" s="26">
        <v>6.2</v>
      </c>
      <c r="B12" s="123" t="s">
        <v>41</v>
      </c>
      <c r="C12" s="434">
        <v>-115752067.00040092</v>
      </c>
      <c r="D12" s="64"/>
      <c r="E12" s="65"/>
    </row>
    <row r="13" spans="1:6">
      <c r="A13" s="162" t="s">
        <v>497</v>
      </c>
      <c r="B13" s="529" t="s">
        <v>499</v>
      </c>
      <c r="C13" s="434">
        <v>18178075.885128446</v>
      </c>
      <c r="D13" s="64"/>
      <c r="E13" s="65"/>
    </row>
    <row r="14" spans="1:6">
      <c r="A14" s="162" t="s">
        <v>497</v>
      </c>
      <c r="B14" s="529" t="s">
        <v>510</v>
      </c>
      <c r="C14" s="434">
        <v>19276554.999999199</v>
      </c>
      <c r="D14" s="64"/>
      <c r="E14" s="65"/>
    </row>
    <row r="15" spans="1:6">
      <c r="A15" s="26">
        <v>6</v>
      </c>
      <c r="B15" s="62" t="s">
        <v>42</v>
      </c>
      <c r="C15" s="435">
        <f>C11+C12</f>
        <v>1222710970.9996896</v>
      </c>
      <c r="D15" s="64"/>
      <c r="E15" s="61"/>
    </row>
    <row r="16" spans="1:6">
      <c r="A16" s="26">
        <v>7</v>
      </c>
      <c r="B16" s="62" t="s">
        <v>43</v>
      </c>
      <c r="C16" s="433">
        <v>59720257.349999994</v>
      </c>
      <c r="D16" s="63"/>
      <c r="E16" s="61"/>
    </row>
    <row r="17" spans="1:5">
      <c r="A17" s="26">
        <v>8</v>
      </c>
      <c r="B17" s="144" t="s">
        <v>204</v>
      </c>
      <c r="C17" s="433">
        <v>43119.999999999534</v>
      </c>
      <c r="D17" s="63"/>
      <c r="E17" s="61"/>
    </row>
    <row r="18" spans="1:5">
      <c r="A18" s="26">
        <v>9</v>
      </c>
      <c r="B18" s="62" t="s">
        <v>44</v>
      </c>
      <c r="C18" s="433">
        <v>106733.3</v>
      </c>
      <c r="D18" s="63"/>
      <c r="E18" s="61"/>
    </row>
    <row r="19" spans="1:5">
      <c r="A19" s="26">
        <v>9.1</v>
      </c>
      <c r="B19" s="66" t="s">
        <v>89</v>
      </c>
      <c r="C19" s="434">
        <v>106733.3</v>
      </c>
      <c r="D19" s="63"/>
      <c r="E19" s="61"/>
    </row>
    <row r="20" spans="1:5">
      <c r="A20" s="26">
        <v>9.1999999999999993</v>
      </c>
      <c r="B20" s="66" t="s">
        <v>90</v>
      </c>
      <c r="C20" s="434"/>
      <c r="D20" s="63"/>
      <c r="E20" s="61"/>
    </row>
    <row r="21" spans="1:5">
      <c r="A21" s="26">
        <v>9.3000000000000007</v>
      </c>
      <c r="B21" s="124" t="s">
        <v>274</v>
      </c>
      <c r="C21" s="434"/>
      <c r="D21" s="63"/>
      <c r="E21" s="61"/>
    </row>
    <row r="22" spans="1:5">
      <c r="A22" s="26">
        <v>10</v>
      </c>
      <c r="B22" s="62" t="s">
        <v>45</v>
      </c>
      <c r="C22" s="433">
        <v>242948810.16999984</v>
      </c>
      <c r="D22" s="63"/>
      <c r="E22" s="61"/>
    </row>
    <row r="23" spans="1:5">
      <c r="A23" s="26">
        <v>10.1</v>
      </c>
      <c r="B23" s="66" t="s">
        <v>91</v>
      </c>
      <c r="C23" s="433">
        <v>50746203.159999996</v>
      </c>
      <c r="D23" s="530" t="s">
        <v>511</v>
      </c>
      <c r="E23" s="61"/>
    </row>
    <row r="24" spans="1:5">
      <c r="A24" s="26">
        <v>11</v>
      </c>
      <c r="B24" s="67" t="s">
        <v>46</v>
      </c>
      <c r="C24" s="436">
        <v>40878995.530000009</v>
      </c>
      <c r="D24" s="68"/>
      <c r="E24" s="61"/>
    </row>
    <row r="25" spans="1:5">
      <c r="A25" s="26">
        <v>12</v>
      </c>
      <c r="B25" s="69" t="s">
        <v>47</v>
      </c>
      <c r="C25" s="437">
        <f>SUM(C6:C10,C15:C18,C22,C24)</f>
        <v>2455583151.59969</v>
      </c>
      <c r="D25" s="70"/>
      <c r="E25" s="71"/>
    </row>
    <row r="26" spans="1:5">
      <c r="A26" s="26">
        <v>13</v>
      </c>
      <c r="B26" s="62" t="s">
        <v>49</v>
      </c>
      <c r="C26" s="438">
        <v>6438664.3999999985</v>
      </c>
      <c r="D26" s="72"/>
      <c r="E26" s="61"/>
    </row>
    <row r="27" spans="1:5">
      <c r="A27" s="26">
        <v>14</v>
      </c>
      <c r="B27" s="62" t="s">
        <v>50</v>
      </c>
      <c r="C27" s="433">
        <v>848896029.14090383</v>
      </c>
      <c r="D27" s="63"/>
      <c r="E27" s="61"/>
    </row>
    <row r="28" spans="1:5">
      <c r="A28" s="26">
        <v>15</v>
      </c>
      <c r="B28" s="62" t="s">
        <v>51</v>
      </c>
      <c r="C28" s="433">
        <v>274153738.89499795</v>
      </c>
      <c r="D28" s="63"/>
      <c r="E28" s="61"/>
    </row>
    <row r="29" spans="1:5">
      <c r="A29" s="26">
        <v>16</v>
      </c>
      <c r="B29" s="62" t="s">
        <v>52</v>
      </c>
      <c r="C29" s="433">
        <v>822418156.38409162</v>
      </c>
      <c r="D29" s="63"/>
      <c r="E29" s="61"/>
    </row>
    <row r="30" spans="1:5">
      <c r="A30" s="26">
        <v>17</v>
      </c>
      <c r="B30" s="62" t="s">
        <v>53</v>
      </c>
      <c r="C30" s="433">
        <v>0</v>
      </c>
      <c r="D30" s="63"/>
      <c r="E30" s="61"/>
    </row>
    <row r="31" spans="1:5">
      <c r="A31" s="26">
        <v>18</v>
      </c>
      <c r="B31" s="62" t="s">
        <v>54</v>
      </c>
      <c r="C31" s="433">
        <v>28509700.034465998</v>
      </c>
      <c r="D31" s="63"/>
      <c r="E31" s="61"/>
    </row>
    <row r="32" spans="1:5">
      <c r="A32" s="26">
        <v>19</v>
      </c>
      <c r="B32" s="62" t="s">
        <v>55</v>
      </c>
      <c r="C32" s="433">
        <v>10584452.600000001</v>
      </c>
      <c r="D32" s="63"/>
      <c r="E32" s="61"/>
    </row>
    <row r="33" spans="1:5">
      <c r="A33" s="162">
        <v>20</v>
      </c>
      <c r="B33" s="62" t="s">
        <v>56</v>
      </c>
      <c r="C33" s="433">
        <v>78537595.330000013</v>
      </c>
      <c r="D33" s="63"/>
      <c r="E33" s="61"/>
    </row>
    <row r="34" spans="1:5">
      <c r="A34" s="162">
        <v>20.100000000000001</v>
      </c>
      <c r="B34" s="73" t="s">
        <v>498</v>
      </c>
      <c r="C34" s="436">
        <v>-50401.003466599999</v>
      </c>
      <c r="D34" s="68"/>
      <c r="E34" s="61"/>
    </row>
    <row r="35" spans="1:5">
      <c r="A35" s="162">
        <v>21</v>
      </c>
      <c r="B35" s="67" t="s">
        <v>57</v>
      </c>
      <c r="C35" s="436">
        <v>105749705.12</v>
      </c>
      <c r="D35" s="68"/>
      <c r="E35" s="61"/>
    </row>
    <row r="36" spans="1:5">
      <c r="A36" s="26">
        <v>21.1</v>
      </c>
      <c r="B36" s="73" t="s">
        <v>92</v>
      </c>
      <c r="C36" s="439">
        <v>84213479.824000001</v>
      </c>
      <c r="D36" s="519"/>
      <c r="E36" s="61"/>
    </row>
    <row r="37" spans="1:5">
      <c r="A37" s="26">
        <v>22</v>
      </c>
      <c r="B37" s="69" t="s">
        <v>58</v>
      </c>
      <c r="C37" s="437">
        <f>SUM(C26:C33,C35)</f>
        <v>2175288041.904459</v>
      </c>
      <c r="D37" s="70"/>
      <c r="E37" s="71"/>
    </row>
    <row r="38" spans="1:5">
      <c r="A38" s="26">
        <v>23</v>
      </c>
      <c r="B38" s="67" t="s">
        <v>60</v>
      </c>
      <c r="C38" s="433">
        <v>54628743</v>
      </c>
      <c r="D38" s="519"/>
      <c r="E38" s="61"/>
    </row>
    <row r="39" spans="1:5">
      <c r="A39" s="26">
        <v>24</v>
      </c>
      <c r="B39" s="67" t="s">
        <v>61</v>
      </c>
      <c r="C39" s="433">
        <v>61391</v>
      </c>
      <c r="D39" s="519"/>
      <c r="E39" s="61"/>
    </row>
    <row r="40" spans="1:5">
      <c r="A40" s="26">
        <v>25</v>
      </c>
      <c r="B40" s="67" t="s">
        <v>62</v>
      </c>
      <c r="C40" s="433">
        <v>-10154020</v>
      </c>
      <c r="D40" s="519"/>
      <c r="E40" s="61"/>
    </row>
    <row r="41" spans="1:5">
      <c r="A41" s="26">
        <v>26</v>
      </c>
      <c r="B41" s="67" t="s">
        <v>63</v>
      </c>
      <c r="C41" s="433">
        <v>39651986</v>
      </c>
      <c r="D41" s="519"/>
      <c r="E41" s="61"/>
    </row>
    <row r="42" spans="1:5">
      <c r="A42" s="26">
        <v>27</v>
      </c>
      <c r="B42" s="67" t="s">
        <v>64</v>
      </c>
      <c r="C42" s="433">
        <v>1694028</v>
      </c>
      <c r="D42" s="519"/>
      <c r="E42" s="61"/>
    </row>
    <row r="43" spans="1:5">
      <c r="A43" s="26">
        <v>28</v>
      </c>
      <c r="B43" s="67" t="s">
        <v>65</v>
      </c>
      <c r="C43" s="433">
        <v>164994987.18000004</v>
      </c>
      <c r="D43" s="519"/>
      <c r="E43" s="61"/>
    </row>
    <row r="44" spans="1:5">
      <c r="A44" s="26">
        <v>29</v>
      </c>
      <c r="B44" s="67" t="s">
        <v>66</v>
      </c>
      <c r="C44" s="433">
        <v>29417994.68</v>
      </c>
      <c r="D44" s="519"/>
      <c r="E44" s="61"/>
    </row>
    <row r="45" spans="1:5" ht="16.5" thickBot="1">
      <c r="A45" s="74">
        <v>30</v>
      </c>
      <c r="B45" s="75" t="s">
        <v>272</v>
      </c>
      <c r="C45" s="440">
        <f>SUM(C38:C44)</f>
        <v>280295109.86000001</v>
      </c>
      <c r="D45" s="76"/>
      <c r="E45" s="71"/>
    </row>
  </sheetData>
  <pageMargins left="0.7" right="0.7" top="0.75" bottom="0.75" header="0.3" footer="0.3"/>
  <pageSetup paperSize="9" scale="4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Normal="100" workbookViewId="0">
      <pane xSplit="1" ySplit="4" topLeftCell="E5" activePane="bottomRight" state="frozen"/>
      <selection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9.140625" defaultRowHeight="13.5"/>
  <cols>
    <col min="1" max="1" width="10.5703125" style="4" bestFit="1" customWidth="1"/>
    <col min="2" max="2" width="74" style="4" customWidth="1"/>
    <col min="3" max="3" width="15" style="4" bestFit="1" customWidth="1"/>
    <col min="4" max="4" width="16.5703125" style="4" bestFit="1" customWidth="1"/>
    <col min="5" max="5" width="15" style="4" bestFit="1" customWidth="1"/>
    <col min="6" max="6" width="16.5703125" style="4" bestFit="1" customWidth="1"/>
    <col min="7" max="7" width="14" style="4" bestFit="1" customWidth="1"/>
    <col min="8" max="8" width="13.42578125" style="4" bestFit="1" customWidth="1"/>
    <col min="9" max="9" width="13.140625" style="4" bestFit="1" customWidth="1"/>
    <col min="10" max="10" width="13.42578125" style="4" bestFit="1" customWidth="1"/>
    <col min="11" max="11" width="15" style="4" bestFit="1" customWidth="1"/>
    <col min="12" max="12" width="13.140625" style="9" bestFit="1" customWidth="1"/>
    <col min="13" max="13" width="15" style="9" bestFit="1" customWidth="1"/>
    <col min="14" max="15" width="14" style="9" bestFit="1" customWidth="1"/>
    <col min="16" max="16" width="13.140625" style="9" bestFit="1" customWidth="1"/>
    <col min="17" max="17" width="14.7109375" style="9" customWidth="1"/>
    <col min="18" max="18" width="13.140625" style="9" bestFit="1" customWidth="1"/>
    <col min="19" max="19" width="21.7109375" style="9" customWidth="1"/>
    <col min="20" max="16384" width="9.140625" style="9"/>
  </cols>
  <sheetData>
    <row r="1" spans="1:19">
      <c r="A1" s="2" t="s">
        <v>30</v>
      </c>
      <c r="B1" s="4" t="str">
        <f>'Info '!C2</f>
        <v>JSC "Liberty Bank"</v>
      </c>
    </row>
    <row r="2" spans="1:19">
      <c r="A2" s="2" t="s">
        <v>31</v>
      </c>
      <c r="B2" s="255">
        <f>'1. key ratios '!B2</f>
        <v>44012</v>
      </c>
    </row>
    <row r="4" spans="1:19" ht="27" thickBot="1">
      <c r="A4" s="4" t="s">
        <v>254</v>
      </c>
      <c r="B4" s="157" t="s">
        <v>381</v>
      </c>
    </row>
    <row r="5" spans="1:19" s="152" customFormat="1" ht="12.75">
      <c r="A5" s="147"/>
      <c r="B5" s="148"/>
      <c r="C5" s="149" t="s">
        <v>0</v>
      </c>
      <c r="D5" s="149" t="s">
        <v>1</v>
      </c>
      <c r="E5" s="149" t="s">
        <v>2</v>
      </c>
      <c r="F5" s="149" t="s">
        <v>3</v>
      </c>
      <c r="G5" s="149" t="s">
        <v>4</v>
      </c>
      <c r="H5" s="149" t="s">
        <v>5</v>
      </c>
      <c r="I5" s="149" t="s">
        <v>8</v>
      </c>
      <c r="J5" s="149" t="s">
        <v>9</v>
      </c>
      <c r="K5" s="149" t="s">
        <v>10</v>
      </c>
      <c r="L5" s="149" t="s">
        <v>11</v>
      </c>
      <c r="M5" s="149" t="s">
        <v>12</v>
      </c>
      <c r="N5" s="149" t="s">
        <v>13</v>
      </c>
      <c r="O5" s="149" t="s">
        <v>364</v>
      </c>
      <c r="P5" s="149" t="s">
        <v>365</v>
      </c>
      <c r="Q5" s="149" t="s">
        <v>366</v>
      </c>
      <c r="R5" s="150" t="s">
        <v>367</v>
      </c>
      <c r="S5" s="151" t="s">
        <v>368</v>
      </c>
    </row>
    <row r="6" spans="1:19" s="152" customFormat="1" ht="47.25" customHeight="1">
      <c r="A6" s="153"/>
      <c r="B6" s="570" t="s">
        <v>369</v>
      </c>
      <c r="C6" s="566">
        <v>0</v>
      </c>
      <c r="D6" s="567"/>
      <c r="E6" s="566">
        <v>0.2</v>
      </c>
      <c r="F6" s="567"/>
      <c r="G6" s="566">
        <v>0.35</v>
      </c>
      <c r="H6" s="567"/>
      <c r="I6" s="566">
        <v>0.5</v>
      </c>
      <c r="J6" s="567"/>
      <c r="K6" s="566">
        <v>0.75</v>
      </c>
      <c r="L6" s="567"/>
      <c r="M6" s="566">
        <v>1</v>
      </c>
      <c r="N6" s="567"/>
      <c r="O6" s="566">
        <v>1.5</v>
      </c>
      <c r="P6" s="567"/>
      <c r="Q6" s="566">
        <v>2.5</v>
      </c>
      <c r="R6" s="567"/>
      <c r="S6" s="568" t="s">
        <v>253</v>
      </c>
    </row>
    <row r="7" spans="1:19" s="152" customFormat="1" ht="51" customHeight="1">
      <c r="A7" s="153"/>
      <c r="B7" s="571"/>
      <c r="C7" s="471" t="s">
        <v>256</v>
      </c>
      <c r="D7" s="471" t="s">
        <v>255</v>
      </c>
      <c r="E7" s="471" t="s">
        <v>256</v>
      </c>
      <c r="F7" s="471" t="s">
        <v>255</v>
      </c>
      <c r="G7" s="471" t="s">
        <v>256</v>
      </c>
      <c r="H7" s="471" t="s">
        <v>255</v>
      </c>
      <c r="I7" s="471" t="s">
        <v>256</v>
      </c>
      <c r="J7" s="471" t="s">
        <v>255</v>
      </c>
      <c r="K7" s="471" t="s">
        <v>256</v>
      </c>
      <c r="L7" s="471" t="s">
        <v>255</v>
      </c>
      <c r="M7" s="471" t="s">
        <v>256</v>
      </c>
      <c r="N7" s="471" t="s">
        <v>255</v>
      </c>
      <c r="O7" s="471" t="s">
        <v>256</v>
      </c>
      <c r="P7" s="471" t="s">
        <v>255</v>
      </c>
      <c r="Q7" s="471" t="s">
        <v>256</v>
      </c>
      <c r="R7" s="471" t="s">
        <v>255</v>
      </c>
      <c r="S7" s="569"/>
    </row>
    <row r="8" spans="1:19" s="78" customFormat="1">
      <c r="A8" s="77">
        <v>1</v>
      </c>
      <c r="B8" s="472" t="s">
        <v>96</v>
      </c>
      <c r="C8" s="473">
        <v>289622856.45999998</v>
      </c>
      <c r="D8" s="473">
        <v>0</v>
      </c>
      <c r="E8" s="473">
        <v>0</v>
      </c>
      <c r="F8" s="473">
        <v>0</v>
      </c>
      <c r="G8" s="473">
        <v>0</v>
      </c>
      <c r="H8" s="473">
        <v>0</v>
      </c>
      <c r="I8" s="473">
        <v>0</v>
      </c>
      <c r="J8" s="473">
        <v>0</v>
      </c>
      <c r="K8" s="473">
        <v>0</v>
      </c>
      <c r="L8" s="473">
        <v>0</v>
      </c>
      <c r="M8" s="473">
        <v>144495956.78550801</v>
      </c>
      <c r="N8" s="473">
        <v>0</v>
      </c>
      <c r="O8" s="473">
        <v>0</v>
      </c>
      <c r="P8" s="473">
        <v>0</v>
      </c>
      <c r="Q8" s="473">
        <v>0</v>
      </c>
      <c r="R8" s="473">
        <v>0</v>
      </c>
      <c r="S8" s="474">
        <f>$C$6*SUM(C8:D8)+$E$6*SUM(E8:F8)+$G$6*SUM(G8:H8)+$I$6*SUM(I8:J8)+$K$6*SUM(K8:L8)+$M$6*SUM(M8:N8)+$O$6*SUM(O8:P8)+$Q$6*SUM(Q8:R8)</f>
        <v>144495956.78550801</v>
      </c>
    </row>
    <row r="9" spans="1:19" s="78" customFormat="1">
      <c r="A9" s="77">
        <v>2</v>
      </c>
      <c r="B9" s="472" t="s">
        <v>97</v>
      </c>
      <c r="C9" s="473">
        <v>0</v>
      </c>
      <c r="D9" s="473">
        <v>0</v>
      </c>
      <c r="E9" s="473">
        <v>0</v>
      </c>
      <c r="F9" s="473">
        <v>0</v>
      </c>
      <c r="G9" s="473">
        <v>0</v>
      </c>
      <c r="H9" s="473">
        <v>0</v>
      </c>
      <c r="I9" s="473">
        <v>0</v>
      </c>
      <c r="J9" s="473">
        <v>0</v>
      </c>
      <c r="K9" s="473">
        <v>0</v>
      </c>
      <c r="L9" s="473">
        <v>0</v>
      </c>
      <c r="M9" s="473">
        <v>0</v>
      </c>
      <c r="N9" s="473">
        <v>0</v>
      </c>
      <c r="O9" s="473">
        <v>0</v>
      </c>
      <c r="P9" s="473">
        <v>0</v>
      </c>
      <c r="Q9" s="473">
        <v>0</v>
      </c>
      <c r="R9" s="473">
        <v>0</v>
      </c>
      <c r="S9" s="474">
        <f t="shared" ref="S9:S21" si="0">$C$6*SUM(C9:D9)+$E$6*SUM(E9:F9)+$G$6*SUM(G9:H9)+$I$6*SUM(I9:J9)+$K$6*SUM(K9:L9)+$M$6*SUM(M9:N9)+$O$6*SUM(O9:P9)+$Q$6*SUM(Q9:R9)</f>
        <v>0</v>
      </c>
    </row>
    <row r="10" spans="1:19" s="78" customFormat="1">
      <c r="A10" s="77">
        <v>3</v>
      </c>
      <c r="B10" s="472" t="s">
        <v>275</v>
      </c>
      <c r="C10" s="473">
        <v>0</v>
      </c>
      <c r="D10" s="473">
        <v>0</v>
      </c>
      <c r="E10" s="473">
        <v>0</v>
      </c>
      <c r="F10" s="473">
        <v>0</v>
      </c>
      <c r="G10" s="473">
        <v>0</v>
      </c>
      <c r="H10" s="473">
        <v>0</v>
      </c>
      <c r="I10" s="473">
        <v>0</v>
      </c>
      <c r="J10" s="473">
        <v>0</v>
      </c>
      <c r="K10" s="473">
        <v>0</v>
      </c>
      <c r="L10" s="473">
        <v>0</v>
      </c>
      <c r="M10" s="473">
        <v>0</v>
      </c>
      <c r="N10" s="473">
        <v>0</v>
      </c>
      <c r="O10" s="473">
        <v>0</v>
      </c>
      <c r="P10" s="473">
        <v>0</v>
      </c>
      <c r="Q10" s="473">
        <v>0</v>
      </c>
      <c r="R10" s="473">
        <v>0</v>
      </c>
      <c r="S10" s="474">
        <f t="shared" si="0"/>
        <v>0</v>
      </c>
    </row>
    <row r="11" spans="1:19" s="78" customFormat="1">
      <c r="A11" s="77">
        <v>4</v>
      </c>
      <c r="B11" s="472" t="s">
        <v>98</v>
      </c>
      <c r="C11" s="473">
        <v>0</v>
      </c>
      <c r="D11" s="473">
        <v>0</v>
      </c>
      <c r="E11" s="473">
        <v>0</v>
      </c>
      <c r="F11" s="473">
        <v>0</v>
      </c>
      <c r="G11" s="473">
        <v>0</v>
      </c>
      <c r="H11" s="473">
        <v>0</v>
      </c>
      <c r="I11" s="473">
        <v>0</v>
      </c>
      <c r="J11" s="473">
        <v>0</v>
      </c>
      <c r="K11" s="473">
        <v>0</v>
      </c>
      <c r="L11" s="473">
        <v>0</v>
      </c>
      <c r="M11" s="473">
        <v>0</v>
      </c>
      <c r="N11" s="473">
        <v>0</v>
      </c>
      <c r="O11" s="473">
        <v>0</v>
      </c>
      <c r="P11" s="473">
        <v>0</v>
      </c>
      <c r="Q11" s="473">
        <v>0</v>
      </c>
      <c r="R11" s="473">
        <v>0</v>
      </c>
      <c r="S11" s="474">
        <f t="shared" si="0"/>
        <v>0</v>
      </c>
    </row>
    <row r="12" spans="1:19" s="78" customFormat="1">
      <c r="A12" s="77">
        <v>5</v>
      </c>
      <c r="B12" s="472" t="s">
        <v>99</v>
      </c>
      <c r="C12" s="473">
        <v>0</v>
      </c>
      <c r="D12" s="473">
        <v>0</v>
      </c>
      <c r="E12" s="473">
        <v>0</v>
      </c>
      <c r="F12" s="473">
        <v>0</v>
      </c>
      <c r="G12" s="473">
        <v>0</v>
      </c>
      <c r="H12" s="473">
        <v>0</v>
      </c>
      <c r="I12" s="473">
        <v>0</v>
      </c>
      <c r="J12" s="473">
        <v>0</v>
      </c>
      <c r="K12" s="473">
        <v>0</v>
      </c>
      <c r="L12" s="473">
        <v>0</v>
      </c>
      <c r="M12" s="473">
        <v>0</v>
      </c>
      <c r="N12" s="473">
        <v>0</v>
      </c>
      <c r="O12" s="473">
        <v>0</v>
      </c>
      <c r="P12" s="473">
        <v>0</v>
      </c>
      <c r="Q12" s="473">
        <v>0</v>
      </c>
      <c r="R12" s="473">
        <v>0</v>
      </c>
      <c r="S12" s="474">
        <f t="shared" si="0"/>
        <v>0</v>
      </c>
    </row>
    <row r="13" spans="1:19" s="78" customFormat="1">
      <c r="A13" s="77">
        <v>6</v>
      </c>
      <c r="B13" s="472" t="s">
        <v>100</v>
      </c>
      <c r="C13" s="473">
        <v>0</v>
      </c>
      <c r="D13" s="473">
        <v>0</v>
      </c>
      <c r="E13" s="473">
        <v>238173696.56839386</v>
      </c>
      <c r="F13" s="473">
        <v>0</v>
      </c>
      <c r="G13" s="473">
        <v>0</v>
      </c>
      <c r="H13" s="473">
        <v>0</v>
      </c>
      <c r="I13" s="473">
        <v>601840.52744900004</v>
      </c>
      <c r="J13" s="473">
        <v>0</v>
      </c>
      <c r="K13" s="473">
        <v>0</v>
      </c>
      <c r="L13" s="473">
        <v>0</v>
      </c>
      <c r="M13" s="473">
        <v>905895.49096800003</v>
      </c>
      <c r="N13" s="473">
        <v>0</v>
      </c>
      <c r="O13" s="473">
        <v>0</v>
      </c>
      <c r="P13" s="473">
        <v>0</v>
      </c>
      <c r="Q13" s="473">
        <v>0</v>
      </c>
      <c r="R13" s="473">
        <v>0</v>
      </c>
      <c r="S13" s="474">
        <f t="shared" si="0"/>
        <v>48841555.068371266</v>
      </c>
    </row>
    <row r="14" spans="1:19" s="78" customFormat="1">
      <c r="A14" s="77">
        <v>7</v>
      </c>
      <c r="B14" s="472" t="s">
        <v>101</v>
      </c>
      <c r="C14" s="473">
        <v>0</v>
      </c>
      <c r="D14" s="473">
        <v>0</v>
      </c>
      <c r="E14" s="473">
        <v>0</v>
      </c>
      <c r="F14" s="473">
        <v>0</v>
      </c>
      <c r="G14" s="473">
        <v>0</v>
      </c>
      <c r="H14" s="473">
        <v>0</v>
      </c>
      <c r="I14" s="473">
        <v>0</v>
      </c>
      <c r="J14" s="473">
        <v>0</v>
      </c>
      <c r="K14" s="473">
        <v>0</v>
      </c>
      <c r="L14" s="473">
        <v>0</v>
      </c>
      <c r="M14" s="473">
        <v>246706157.33911365</v>
      </c>
      <c r="N14" s="473">
        <v>26787052.499690004</v>
      </c>
      <c r="O14" s="473">
        <v>0</v>
      </c>
      <c r="P14" s="473">
        <v>0</v>
      </c>
      <c r="Q14" s="473">
        <v>0</v>
      </c>
      <c r="R14" s="473">
        <v>0</v>
      </c>
      <c r="S14" s="474">
        <f t="shared" si="0"/>
        <v>273493209.83880365</v>
      </c>
    </row>
    <row r="15" spans="1:19" s="78" customFormat="1">
      <c r="A15" s="77">
        <v>8</v>
      </c>
      <c r="B15" s="472" t="s">
        <v>102</v>
      </c>
      <c r="C15" s="473">
        <v>0</v>
      </c>
      <c r="D15" s="473">
        <v>0</v>
      </c>
      <c r="E15" s="473">
        <v>0</v>
      </c>
      <c r="F15" s="473">
        <v>0</v>
      </c>
      <c r="G15" s="473">
        <v>0</v>
      </c>
      <c r="H15" s="473">
        <v>0</v>
      </c>
      <c r="I15" s="473">
        <v>0</v>
      </c>
      <c r="J15" s="473">
        <v>0</v>
      </c>
      <c r="K15" s="473">
        <v>878511011.81524074</v>
      </c>
      <c r="L15" s="473">
        <v>13385929.503042983</v>
      </c>
      <c r="M15" s="473">
        <v>0</v>
      </c>
      <c r="N15" s="473">
        <v>0</v>
      </c>
      <c r="O15" s="473">
        <v>0</v>
      </c>
      <c r="P15" s="473">
        <v>0</v>
      </c>
      <c r="Q15" s="473">
        <v>0</v>
      </c>
      <c r="R15" s="473">
        <v>0</v>
      </c>
      <c r="S15" s="474">
        <f t="shared" si="0"/>
        <v>668922705.98871279</v>
      </c>
    </row>
    <row r="16" spans="1:19" s="78" customFormat="1">
      <c r="A16" s="77">
        <v>9</v>
      </c>
      <c r="B16" s="472" t="s">
        <v>103</v>
      </c>
      <c r="C16" s="473">
        <v>0</v>
      </c>
      <c r="D16" s="473">
        <v>0</v>
      </c>
      <c r="E16" s="473">
        <v>0</v>
      </c>
      <c r="F16" s="473">
        <v>0</v>
      </c>
      <c r="G16" s="473">
        <v>117346183.28516848</v>
      </c>
      <c r="H16" s="473">
        <v>0</v>
      </c>
      <c r="I16" s="473">
        <v>0</v>
      </c>
      <c r="J16" s="473">
        <v>0</v>
      </c>
      <c r="K16" s="473">
        <v>0</v>
      </c>
      <c r="L16" s="473">
        <v>0</v>
      </c>
      <c r="M16" s="473">
        <v>0</v>
      </c>
      <c r="N16" s="473">
        <v>0</v>
      </c>
      <c r="O16" s="473">
        <v>0</v>
      </c>
      <c r="P16" s="473">
        <v>0</v>
      </c>
      <c r="Q16" s="473">
        <v>0</v>
      </c>
      <c r="R16" s="473">
        <v>0</v>
      </c>
      <c r="S16" s="474">
        <f t="shared" si="0"/>
        <v>41071164.149808966</v>
      </c>
    </row>
    <row r="17" spans="1:19" s="78" customFormat="1">
      <c r="A17" s="77">
        <v>10</v>
      </c>
      <c r="B17" s="472" t="s">
        <v>104</v>
      </c>
      <c r="C17" s="473">
        <v>0</v>
      </c>
      <c r="D17" s="473">
        <v>0</v>
      </c>
      <c r="E17" s="473">
        <v>0</v>
      </c>
      <c r="F17" s="473">
        <v>0</v>
      </c>
      <c r="G17" s="473">
        <v>0</v>
      </c>
      <c r="H17" s="473">
        <v>0</v>
      </c>
      <c r="I17" s="473">
        <v>671792.47399999993</v>
      </c>
      <c r="J17" s="473">
        <v>0</v>
      </c>
      <c r="K17" s="473">
        <v>0</v>
      </c>
      <c r="L17" s="473">
        <v>0</v>
      </c>
      <c r="M17" s="473">
        <v>3096435.4609999987</v>
      </c>
      <c r="N17" s="473">
        <v>0</v>
      </c>
      <c r="O17" s="473">
        <v>1344469.5439999986</v>
      </c>
      <c r="P17" s="473">
        <v>0</v>
      </c>
      <c r="Q17" s="473">
        <v>0</v>
      </c>
      <c r="R17" s="473">
        <v>0</v>
      </c>
      <c r="S17" s="474">
        <f t="shared" si="0"/>
        <v>5449036.0139999967</v>
      </c>
    </row>
    <row r="18" spans="1:19" s="78" customFormat="1">
      <c r="A18" s="77">
        <v>11</v>
      </c>
      <c r="B18" s="472" t="s">
        <v>105</v>
      </c>
      <c r="C18" s="473">
        <v>0</v>
      </c>
      <c r="D18" s="473">
        <v>0</v>
      </c>
      <c r="E18" s="473">
        <v>0</v>
      </c>
      <c r="F18" s="473">
        <v>0</v>
      </c>
      <c r="G18" s="473">
        <v>0</v>
      </c>
      <c r="H18" s="473">
        <v>0</v>
      </c>
      <c r="I18" s="473">
        <v>0</v>
      </c>
      <c r="J18" s="473">
        <v>0</v>
      </c>
      <c r="K18" s="473">
        <v>0</v>
      </c>
      <c r="L18" s="473">
        <v>0</v>
      </c>
      <c r="M18" s="473">
        <v>19592308.471605584</v>
      </c>
      <c r="N18" s="473">
        <v>0</v>
      </c>
      <c r="O18" s="473">
        <v>66507291.459999852</v>
      </c>
      <c r="P18" s="473">
        <v>0</v>
      </c>
      <c r="Q18" s="473">
        <v>1772239</v>
      </c>
      <c r="R18" s="473">
        <v>0</v>
      </c>
      <c r="S18" s="474">
        <f t="shared" si="0"/>
        <v>123783843.16160536</v>
      </c>
    </row>
    <row r="19" spans="1:19" s="78" customFormat="1">
      <c r="A19" s="77">
        <v>12</v>
      </c>
      <c r="B19" s="472" t="s">
        <v>106</v>
      </c>
      <c r="C19" s="473">
        <v>0</v>
      </c>
      <c r="D19" s="473">
        <v>0</v>
      </c>
      <c r="E19" s="473">
        <v>0</v>
      </c>
      <c r="F19" s="473">
        <v>0</v>
      </c>
      <c r="G19" s="473">
        <v>0</v>
      </c>
      <c r="H19" s="473">
        <v>0</v>
      </c>
      <c r="I19" s="473">
        <v>0</v>
      </c>
      <c r="J19" s="473">
        <v>0</v>
      </c>
      <c r="K19" s="473">
        <v>0</v>
      </c>
      <c r="L19" s="473">
        <v>0</v>
      </c>
      <c r="M19" s="473">
        <v>0</v>
      </c>
      <c r="N19" s="473">
        <v>0</v>
      </c>
      <c r="O19" s="473">
        <v>0</v>
      </c>
      <c r="P19" s="473">
        <v>0</v>
      </c>
      <c r="Q19" s="473">
        <v>0</v>
      </c>
      <c r="R19" s="473">
        <v>0</v>
      </c>
      <c r="S19" s="474">
        <f t="shared" si="0"/>
        <v>0</v>
      </c>
    </row>
    <row r="20" spans="1:19" s="78" customFormat="1">
      <c r="A20" s="77">
        <v>13</v>
      </c>
      <c r="B20" s="472" t="s">
        <v>252</v>
      </c>
      <c r="C20" s="473">
        <v>0</v>
      </c>
      <c r="D20" s="473">
        <v>0</v>
      </c>
      <c r="E20" s="473">
        <v>0</v>
      </c>
      <c r="F20" s="473">
        <v>0</v>
      </c>
      <c r="G20" s="473">
        <v>0</v>
      </c>
      <c r="H20" s="473">
        <v>0</v>
      </c>
      <c r="I20" s="473">
        <v>0</v>
      </c>
      <c r="J20" s="473">
        <v>0</v>
      </c>
      <c r="K20" s="473">
        <v>0</v>
      </c>
      <c r="L20" s="473">
        <v>0</v>
      </c>
      <c r="M20" s="473">
        <v>0</v>
      </c>
      <c r="N20" s="473">
        <v>0</v>
      </c>
      <c r="O20" s="473">
        <v>0</v>
      </c>
      <c r="P20" s="473">
        <v>0</v>
      </c>
      <c r="Q20" s="473">
        <v>0</v>
      </c>
      <c r="R20" s="473">
        <v>0</v>
      </c>
      <c r="S20" s="474">
        <f t="shared" si="0"/>
        <v>0</v>
      </c>
    </row>
    <row r="21" spans="1:19" s="78" customFormat="1">
      <c r="A21" s="77">
        <v>14</v>
      </c>
      <c r="B21" s="472" t="s">
        <v>108</v>
      </c>
      <c r="C21" s="473">
        <v>233801615.86000001</v>
      </c>
      <c r="D21" s="473">
        <v>0</v>
      </c>
      <c r="E21" s="473">
        <v>513860.89</v>
      </c>
      <c r="F21" s="473">
        <v>0</v>
      </c>
      <c r="G21" s="473">
        <v>0</v>
      </c>
      <c r="H21" s="473">
        <v>0</v>
      </c>
      <c r="I21" s="473">
        <v>0</v>
      </c>
      <c r="J21" s="473">
        <v>0</v>
      </c>
      <c r="K21" s="473">
        <v>0</v>
      </c>
      <c r="L21" s="473">
        <v>0</v>
      </c>
      <c r="M21" s="473">
        <v>174259807.22</v>
      </c>
      <c r="N21" s="473">
        <v>0</v>
      </c>
      <c r="O21" s="473">
        <v>0</v>
      </c>
      <c r="P21" s="473">
        <v>0</v>
      </c>
      <c r="Q21" s="473">
        <v>0</v>
      </c>
      <c r="R21" s="473">
        <v>0</v>
      </c>
      <c r="S21" s="474">
        <f t="shared" si="0"/>
        <v>174362579.398</v>
      </c>
    </row>
    <row r="22" spans="1:19" ht="14.25" thickBot="1">
      <c r="A22" s="79"/>
      <c r="B22" s="80" t="s">
        <v>109</v>
      </c>
      <c r="C22" s="403">
        <f>SUM(C8:C21)</f>
        <v>523424472.31999999</v>
      </c>
      <c r="D22" s="403">
        <f t="shared" ref="D22:J22" si="1">SUM(D8:D21)</f>
        <v>0</v>
      </c>
      <c r="E22" s="403">
        <f t="shared" si="1"/>
        <v>238687557.45839384</v>
      </c>
      <c r="F22" s="403">
        <f t="shared" si="1"/>
        <v>0</v>
      </c>
      <c r="G22" s="403">
        <f t="shared" si="1"/>
        <v>117346183.28516848</v>
      </c>
      <c r="H22" s="403">
        <f t="shared" si="1"/>
        <v>0</v>
      </c>
      <c r="I22" s="403">
        <f t="shared" si="1"/>
        <v>1273633.0014490001</v>
      </c>
      <c r="J22" s="403">
        <f t="shared" si="1"/>
        <v>0</v>
      </c>
      <c r="K22" s="403">
        <f t="shared" ref="K22:S22" si="2">SUM(K8:K21)</f>
        <v>878511011.81524074</v>
      </c>
      <c r="L22" s="403">
        <f t="shared" si="2"/>
        <v>13385929.503042983</v>
      </c>
      <c r="M22" s="403">
        <f t="shared" si="2"/>
        <v>589056560.76819527</v>
      </c>
      <c r="N22" s="403">
        <f t="shared" si="2"/>
        <v>26787052.499690004</v>
      </c>
      <c r="O22" s="403">
        <f t="shared" si="2"/>
        <v>67851761.003999844</v>
      </c>
      <c r="P22" s="403">
        <f t="shared" si="2"/>
        <v>0</v>
      </c>
      <c r="Q22" s="403">
        <f t="shared" si="2"/>
        <v>1772239</v>
      </c>
      <c r="R22" s="403">
        <f t="shared" si="2"/>
        <v>0</v>
      </c>
      <c r="S22" s="475">
        <f t="shared" si="2"/>
        <v>1480420050.40481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scale="24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zoomScaleNormal="100" workbookViewId="0">
      <pane xSplit="2" ySplit="6" topLeftCell="O7" activePane="bottomRight" state="frozen"/>
      <selection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9.140625" defaultRowHeight="13.5"/>
  <cols>
    <col min="1" max="1" width="9" style="4" customWidth="1"/>
    <col min="2" max="2" width="63.7109375" style="4" bestFit="1" customWidth="1"/>
    <col min="3" max="3" width="13.7109375" style="4" customWidth="1"/>
    <col min="4" max="4" width="15.85546875" style="4" customWidth="1"/>
    <col min="5" max="5" width="30.28515625" style="4" customWidth="1"/>
    <col min="6" max="6" width="27.85546875" style="4" customWidth="1"/>
    <col min="7" max="7" width="28.5703125" style="4" customWidth="1"/>
    <col min="8" max="8" width="25.5703125" style="4" customWidth="1"/>
    <col min="9" max="9" width="22" style="4" customWidth="1"/>
    <col min="10" max="10" width="20" style="4" customWidth="1"/>
    <col min="11" max="11" width="15.7109375" style="4" customWidth="1"/>
    <col min="12" max="12" width="13.28515625" style="4" customWidth="1"/>
    <col min="13" max="13" width="18.5703125" style="4" customWidth="1"/>
    <col min="14" max="14" width="17" style="4" customWidth="1"/>
    <col min="15" max="15" width="16.42578125" style="4" customWidth="1"/>
    <col min="16" max="16" width="16.140625" style="4" customWidth="1"/>
    <col min="17" max="17" width="16.42578125" style="4" customWidth="1"/>
    <col min="18" max="18" width="15.5703125" style="4" customWidth="1"/>
    <col min="19" max="19" width="28.140625" style="4" customWidth="1"/>
    <col min="20" max="20" width="22.85546875" style="4" customWidth="1"/>
    <col min="21" max="21" width="22.42578125" style="4" customWidth="1"/>
    <col min="22" max="22" width="18.140625" style="4" customWidth="1"/>
    <col min="23" max="16384" width="9.140625" style="9"/>
  </cols>
  <sheetData>
    <row r="1" spans="1:22">
      <c r="A1" s="2" t="s">
        <v>30</v>
      </c>
      <c r="B1" s="4" t="str">
        <f>'Info '!C2</f>
        <v>JSC "Liberty Bank"</v>
      </c>
    </row>
    <row r="2" spans="1:22">
      <c r="A2" s="2" t="s">
        <v>31</v>
      </c>
      <c r="B2" s="255">
        <f>'1. key ratios '!B2</f>
        <v>44012</v>
      </c>
    </row>
    <row r="4" spans="1:22" ht="14.25" thickBot="1">
      <c r="A4" s="4" t="s">
        <v>372</v>
      </c>
      <c r="B4" s="81" t="s">
        <v>95</v>
      </c>
      <c r="V4" s="10" t="s">
        <v>73</v>
      </c>
    </row>
    <row r="5" spans="1:22" ht="18" customHeight="1">
      <c r="A5" s="82"/>
      <c r="B5" s="83"/>
      <c r="C5" s="572" t="s">
        <v>283</v>
      </c>
      <c r="D5" s="573"/>
      <c r="E5" s="573"/>
      <c r="F5" s="573"/>
      <c r="G5" s="573"/>
      <c r="H5" s="573"/>
      <c r="I5" s="573"/>
      <c r="J5" s="573"/>
      <c r="K5" s="573"/>
      <c r="L5" s="574"/>
      <c r="M5" s="575" t="s">
        <v>284</v>
      </c>
      <c r="N5" s="576"/>
      <c r="O5" s="576"/>
      <c r="P5" s="576"/>
      <c r="Q5" s="576"/>
      <c r="R5" s="576"/>
      <c r="S5" s="577"/>
      <c r="T5" s="580" t="s">
        <v>370</v>
      </c>
      <c r="U5" s="580" t="s">
        <v>371</v>
      </c>
      <c r="V5" s="578" t="s">
        <v>121</v>
      </c>
    </row>
    <row r="6" spans="1:22" s="32" customFormat="1" ht="108">
      <c r="A6" s="29"/>
      <c r="B6" s="84"/>
      <c r="C6" s="85" t="s">
        <v>110</v>
      </c>
      <c r="D6" s="126" t="s">
        <v>111</v>
      </c>
      <c r="E6" s="104" t="s">
        <v>286</v>
      </c>
      <c r="F6" s="104" t="s">
        <v>287</v>
      </c>
      <c r="G6" s="126" t="s">
        <v>290</v>
      </c>
      <c r="H6" s="126" t="s">
        <v>285</v>
      </c>
      <c r="I6" s="126" t="s">
        <v>112</v>
      </c>
      <c r="J6" s="126" t="s">
        <v>113</v>
      </c>
      <c r="K6" s="86" t="s">
        <v>114</v>
      </c>
      <c r="L6" s="87" t="s">
        <v>115</v>
      </c>
      <c r="M6" s="85" t="s">
        <v>288</v>
      </c>
      <c r="N6" s="86" t="s">
        <v>116</v>
      </c>
      <c r="O6" s="86" t="s">
        <v>117</v>
      </c>
      <c r="P6" s="86" t="s">
        <v>118</v>
      </c>
      <c r="Q6" s="86" t="s">
        <v>119</v>
      </c>
      <c r="R6" s="86" t="s">
        <v>120</v>
      </c>
      <c r="S6" s="146" t="s">
        <v>289</v>
      </c>
      <c r="T6" s="581"/>
      <c r="U6" s="581"/>
      <c r="V6" s="579"/>
    </row>
    <row r="7" spans="1:22" s="78" customFormat="1">
      <c r="A7" s="88">
        <v>1</v>
      </c>
      <c r="B7" s="1" t="s">
        <v>96</v>
      </c>
      <c r="C7" s="404">
        <v>0</v>
      </c>
      <c r="D7" s="402">
        <v>0</v>
      </c>
      <c r="E7" s="402">
        <v>0</v>
      </c>
      <c r="F7" s="402">
        <v>0</v>
      </c>
      <c r="G7" s="402">
        <v>0</v>
      </c>
      <c r="H7" s="402">
        <v>0</v>
      </c>
      <c r="I7" s="402">
        <v>0</v>
      </c>
      <c r="J7" s="402">
        <v>0</v>
      </c>
      <c r="K7" s="402">
        <v>0</v>
      </c>
      <c r="L7" s="400">
        <v>0</v>
      </c>
      <c r="M7" s="404">
        <v>0</v>
      </c>
      <c r="N7" s="402">
        <v>0</v>
      </c>
      <c r="O7" s="402">
        <v>0</v>
      </c>
      <c r="P7" s="402">
        <v>0</v>
      </c>
      <c r="Q7" s="402">
        <v>0</v>
      </c>
      <c r="R7" s="402">
        <v>0</v>
      </c>
      <c r="S7" s="400">
        <v>0</v>
      </c>
      <c r="T7" s="405">
        <v>0</v>
      </c>
      <c r="U7" s="405">
        <v>0</v>
      </c>
      <c r="V7" s="409">
        <f>SUM(C7:S7)</f>
        <v>0</v>
      </c>
    </row>
    <row r="8" spans="1:22" s="78" customFormat="1">
      <c r="A8" s="88">
        <v>2</v>
      </c>
      <c r="B8" s="1" t="s">
        <v>97</v>
      </c>
      <c r="C8" s="404">
        <v>0</v>
      </c>
      <c r="D8" s="402">
        <v>0</v>
      </c>
      <c r="E8" s="402">
        <v>0</v>
      </c>
      <c r="F8" s="402">
        <v>0</v>
      </c>
      <c r="G8" s="402">
        <v>0</v>
      </c>
      <c r="H8" s="402">
        <v>0</v>
      </c>
      <c r="I8" s="402">
        <v>0</v>
      </c>
      <c r="J8" s="402">
        <v>0</v>
      </c>
      <c r="K8" s="402">
        <v>0</v>
      </c>
      <c r="L8" s="400">
        <v>0</v>
      </c>
      <c r="M8" s="404">
        <v>0</v>
      </c>
      <c r="N8" s="402">
        <v>0</v>
      </c>
      <c r="O8" s="402">
        <v>0</v>
      </c>
      <c r="P8" s="402">
        <v>0</v>
      </c>
      <c r="Q8" s="402">
        <v>0</v>
      </c>
      <c r="R8" s="402">
        <v>0</v>
      </c>
      <c r="S8" s="400">
        <v>0</v>
      </c>
      <c r="T8" s="405">
        <v>0</v>
      </c>
      <c r="U8" s="405">
        <v>0</v>
      </c>
      <c r="V8" s="409">
        <f t="shared" ref="V8:V20" si="0">SUM(C8:S8)</f>
        <v>0</v>
      </c>
    </row>
    <row r="9" spans="1:22" s="78" customFormat="1">
      <c r="A9" s="88">
        <v>3</v>
      </c>
      <c r="B9" s="1" t="s">
        <v>276</v>
      </c>
      <c r="C9" s="404">
        <v>0</v>
      </c>
      <c r="D9" s="402">
        <v>0</v>
      </c>
      <c r="E9" s="402">
        <v>0</v>
      </c>
      <c r="F9" s="402">
        <v>0</v>
      </c>
      <c r="G9" s="402">
        <v>0</v>
      </c>
      <c r="H9" s="402">
        <v>0</v>
      </c>
      <c r="I9" s="402">
        <v>0</v>
      </c>
      <c r="J9" s="402">
        <v>0</v>
      </c>
      <c r="K9" s="402">
        <v>0</v>
      </c>
      <c r="L9" s="400">
        <v>0</v>
      </c>
      <c r="M9" s="404">
        <v>0</v>
      </c>
      <c r="N9" s="402">
        <v>0</v>
      </c>
      <c r="O9" s="402">
        <v>0</v>
      </c>
      <c r="P9" s="402">
        <v>0</v>
      </c>
      <c r="Q9" s="402">
        <v>0</v>
      </c>
      <c r="R9" s="402">
        <v>0</v>
      </c>
      <c r="S9" s="400">
        <v>0</v>
      </c>
      <c r="T9" s="405">
        <v>0</v>
      </c>
      <c r="U9" s="405">
        <v>0</v>
      </c>
      <c r="V9" s="409">
        <f t="shared" si="0"/>
        <v>0</v>
      </c>
    </row>
    <row r="10" spans="1:22" s="78" customFormat="1">
      <c r="A10" s="88">
        <v>4</v>
      </c>
      <c r="B10" s="1" t="s">
        <v>98</v>
      </c>
      <c r="C10" s="404">
        <v>0</v>
      </c>
      <c r="D10" s="402">
        <v>0</v>
      </c>
      <c r="E10" s="402">
        <v>0</v>
      </c>
      <c r="F10" s="402">
        <v>0</v>
      </c>
      <c r="G10" s="402">
        <v>0</v>
      </c>
      <c r="H10" s="402">
        <v>0</v>
      </c>
      <c r="I10" s="402">
        <v>0</v>
      </c>
      <c r="J10" s="402">
        <v>0</v>
      </c>
      <c r="K10" s="402">
        <v>0</v>
      </c>
      <c r="L10" s="400">
        <v>0</v>
      </c>
      <c r="M10" s="404">
        <v>0</v>
      </c>
      <c r="N10" s="402">
        <v>0</v>
      </c>
      <c r="O10" s="402">
        <v>0</v>
      </c>
      <c r="P10" s="402">
        <v>0</v>
      </c>
      <c r="Q10" s="402">
        <v>0</v>
      </c>
      <c r="R10" s="402">
        <v>0</v>
      </c>
      <c r="S10" s="400">
        <v>0</v>
      </c>
      <c r="T10" s="405">
        <v>0</v>
      </c>
      <c r="U10" s="405">
        <v>0</v>
      </c>
      <c r="V10" s="409">
        <f t="shared" si="0"/>
        <v>0</v>
      </c>
    </row>
    <row r="11" spans="1:22" s="78" customFormat="1">
      <c r="A11" s="88">
        <v>5</v>
      </c>
      <c r="B11" s="1" t="s">
        <v>99</v>
      </c>
      <c r="C11" s="404">
        <v>0</v>
      </c>
      <c r="D11" s="402">
        <v>0</v>
      </c>
      <c r="E11" s="402">
        <v>0</v>
      </c>
      <c r="F11" s="402">
        <v>0</v>
      </c>
      <c r="G11" s="402">
        <v>0</v>
      </c>
      <c r="H11" s="402">
        <v>0</v>
      </c>
      <c r="I11" s="402">
        <v>0</v>
      </c>
      <c r="J11" s="402">
        <v>0</v>
      </c>
      <c r="K11" s="402">
        <v>0</v>
      </c>
      <c r="L11" s="400">
        <v>0</v>
      </c>
      <c r="M11" s="404">
        <v>0</v>
      </c>
      <c r="N11" s="402">
        <v>0</v>
      </c>
      <c r="O11" s="402">
        <v>0</v>
      </c>
      <c r="P11" s="402">
        <v>0</v>
      </c>
      <c r="Q11" s="402">
        <v>0</v>
      </c>
      <c r="R11" s="402">
        <v>0</v>
      </c>
      <c r="S11" s="400">
        <v>0</v>
      </c>
      <c r="T11" s="405">
        <v>0</v>
      </c>
      <c r="U11" s="405">
        <v>0</v>
      </c>
      <c r="V11" s="409">
        <f t="shared" si="0"/>
        <v>0</v>
      </c>
    </row>
    <row r="12" spans="1:22" s="78" customFormat="1">
      <c r="A12" s="88">
        <v>6</v>
      </c>
      <c r="B12" s="1" t="s">
        <v>100</v>
      </c>
      <c r="C12" s="404">
        <v>0</v>
      </c>
      <c r="D12" s="402">
        <v>0</v>
      </c>
      <c r="E12" s="402">
        <v>0</v>
      </c>
      <c r="F12" s="402">
        <v>0</v>
      </c>
      <c r="G12" s="402">
        <v>0</v>
      </c>
      <c r="H12" s="402">
        <v>0</v>
      </c>
      <c r="I12" s="402">
        <v>0</v>
      </c>
      <c r="J12" s="402">
        <v>0</v>
      </c>
      <c r="K12" s="402">
        <v>0</v>
      </c>
      <c r="L12" s="400">
        <v>0</v>
      </c>
      <c r="M12" s="404">
        <v>0</v>
      </c>
      <c r="N12" s="402">
        <v>0</v>
      </c>
      <c r="O12" s="402">
        <v>0</v>
      </c>
      <c r="P12" s="402">
        <v>0</v>
      </c>
      <c r="Q12" s="402">
        <v>0</v>
      </c>
      <c r="R12" s="402">
        <v>0</v>
      </c>
      <c r="S12" s="400">
        <v>0</v>
      </c>
      <c r="T12" s="405">
        <v>0</v>
      </c>
      <c r="U12" s="405"/>
      <c r="V12" s="409">
        <f t="shared" si="0"/>
        <v>0</v>
      </c>
    </row>
    <row r="13" spans="1:22" s="78" customFormat="1">
      <c r="A13" s="88">
        <v>7</v>
      </c>
      <c r="B13" s="1" t="s">
        <v>101</v>
      </c>
      <c r="C13" s="404">
        <v>0</v>
      </c>
      <c r="D13" s="402">
        <v>15078090.870384615</v>
      </c>
      <c r="E13" s="402">
        <v>0</v>
      </c>
      <c r="F13" s="402">
        <v>0</v>
      </c>
      <c r="G13" s="402">
        <v>0</v>
      </c>
      <c r="H13" s="402">
        <v>0</v>
      </c>
      <c r="I13" s="402">
        <v>0</v>
      </c>
      <c r="J13" s="402">
        <v>0</v>
      </c>
      <c r="K13" s="402">
        <v>0</v>
      </c>
      <c r="L13" s="400">
        <v>0</v>
      </c>
      <c r="M13" s="404">
        <v>0</v>
      </c>
      <c r="N13" s="402">
        <v>0</v>
      </c>
      <c r="O13" s="402">
        <v>0</v>
      </c>
      <c r="P13" s="402">
        <v>0</v>
      </c>
      <c r="Q13" s="402">
        <v>0</v>
      </c>
      <c r="R13" s="402">
        <v>0</v>
      </c>
      <c r="S13" s="400">
        <v>0</v>
      </c>
      <c r="T13" s="405">
        <v>12474729.305384614</v>
      </c>
      <c r="U13" s="405">
        <v>2603361.5650000004</v>
      </c>
      <c r="V13" s="409">
        <f t="shared" si="0"/>
        <v>15078090.870384615</v>
      </c>
    </row>
    <row r="14" spans="1:22" s="78" customFormat="1">
      <c r="A14" s="88">
        <v>8</v>
      </c>
      <c r="B14" s="1" t="s">
        <v>102</v>
      </c>
      <c r="C14" s="404">
        <v>0</v>
      </c>
      <c r="D14" s="402">
        <v>4021307.4587500007</v>
      </c>
      <c r="E14" s="402">
        <v>0</v>
      </c>
      <c r="F14" s="402">
        <v>0</v>
      </c>
      <c r="G14" s="402">
        <v>0</v>
      </c>
      <c r="H14" s="402">
        <v>0</v>
      </c>
      <c r="I14" s="402">
        <v>0</v>
      </c>
      <c r="J14" s="402">
        <v>0</v>
      </c>
      <c r="K14" s="402">
        <v>0</v>
      </c>
      <c r="L14" s="400">
        <v>0</v>
      </c>
      <c r="M14" s="404">
        <v>0</v>
      </c>
      <c r="N14" s="402">
        <v>0</v>
      </c>
      <c r="O14" s="402">
        <v>0</v>
      </c>
      <c r="P14" s="402">
        <v>0</v>
      </c>
      <c r="Q14" s="402">
        <v>0</v>
      </c>
      <c r="R14" s="402">
        <v>0</v>
      </c>
      <c r="S14" s="400">
        <v>0</v>
      </c>
      <c r="T14" s="405">
        <v>3125110.7700000005</v>
      </c>
      <c r="U14" s="405">
        <v>896196.68875000009</v>
      </c>
      <c r="V14" s="409">
        <f t="shared" si="0"/>
        <v>4021307.4587500007</v>
      </c>
    </row>
    <row r="15" spans="1:22" s="78" customFormat="1">
      <c r="A15" s="88">
        <v>9</v>
      </c>
      <c r="B15" s="1" t="s">
        <v>103</v>
      </c>
      <c r="C15" s="404">
        <v>0</v>
      </c>
      <c r="D15" s="402">
        <v>0</v>
      </c>
      <c r="E15" s="402">
        <v>0</v>
      </c>
      <c r="F15" s="402">
        <v>0</v>
      </c>
      <c r="G15" s="402">
        <v>0</v>
      </c>
      <c r="H15" s="402">
        <v>0</v>
      </c>
      <c r="I15" s="402">
        <v>0</v>
      </c>
      <c r="J15" s="402">
        <v>0</v>
      </c>
      <c r="K15" s="402">
        <v>0</v>
      </c>
      <c r="L15" s="400">
        <v>0</v>
      </c>
      <c r="M15" s="404">
        <v>0</v>
      </c>
      <c r="N15" s="402">
        <v>0</v>
      </c>
      <c r="O15" s="402">
        <v>0</v>
      </c>
      <c r="P15" s="402">
        <v>0</v>
      </c>
      <c r="Q15" s="402">
        <v>0</v>
      </c>
      <c r="R15" s="402">
        <v>0</v>
      </c>
      <c r="S15" s="400">
        <v>0</v>
      </c>
      <c r="T15" s="405">
        <v>0</v>
      </c>
      <c r="U15" s="405">
        <v>0</v>
      </c>
      <c r="V15" s="409">
        <f t="shared" si="0"/>
        <v>0</v>
      </c>
    </row>
    <row r="16" spans="1:22" s="78" customFormat="1">
      <c r="A16" s="88">
        <v>10</v>
      </c>
      <c r="B16" s="1" t="s">
        <v>104</v>
      </c>
      <c r="C16" s="404">
        <v>0</v>
      </c>
      <c r="D16" s="402">
        <v>415606.72499999998</v>
      </c>
      <c r="E16" s="402">
        <v>0</v>
      </c>
      <c r="F16" s="402">
        <v>0</v>
      </c>
      <c r="G16" s="402">
        <v>0</v>
      </c>
      <c r="H16" s="402">
        <v>0</v>
      </c>
      <c r="I16" s="402">
        <v>0</v>
      </c>
      <c r="J16" s="402">
        <v>0</v>
      </c>
      <c r="K16" s="402">
        <v>0</v>
      </c>
      <c r="L16" s="400">
        <v>0</v>
      </c>
      <c r="M16" s="404">
        <v>0</v>
      </c>
      <c r="N16" s="402">
        <v>0</v>
      </c>
      <c r="O16" s="402">
        <v>0</v>
      </c>
      <c r="P16" s="402">
        <v>0</v>
      </c>
      <c r="Q16" s="402">
        <v>0</v>
      </c>
      <c r="R16" s="402">
        <v>0</v>
      </c>
      <c r="S16" s="400">
        <v>0</v>
      </c>
      <c r="T16" s="405">
        <v>415606.72499999998</v>
      </c>
      <c r="U16" s="405">
        <v>0</v>
      </c>
      <c r="V16" s="409">
        <f t="shared" si="0"/>
        <v>415606.72499999998</v>
      </c>
    </row>
    <row r="17" spans="1:22" s="78" customFormat="1">
      <c r="A17" s="88">
        <v>11</v>
      </c>
      <c r="B17" s="1" t="s">
        <v>105</v>
      </c>
      <c r="C17" s="404">
        <v>0</v>
      </c>
      <c r="D17" s="402">
        <v>116396.82</v>
      </c>
      <c r="E17" s="402">
        <v>0</v>
      </c>
      <c r="F17" s="402">
        <v>0</v>
      </c>
      <c r="G17" s="402">
        <v>0</v>
      </c>
      <c r="H17" s="402">
        <v>0</v>
      </c>
      <c r="I17" s="402">
        <v>0</v>
      </c>
      <c r="J17" s="402">
        <v>0</v>
      </c>
      <c r="K17" s="402">
        <v>0</v>
      </c>
      <c r="L17" s="400">
        <v>0</v>
      </c>
      <c r="M17" s="404">
        <v>0</v>
      </c>
      <c r="N17" s="402">
        <v>0</v>
      </c>
      <c r="O17" s="402">
        <v>0</v>
      </c>
      <c r="P17" s="402">
        <v>0</v>
      </c>
      <c r="Q17" s="402">
        <v>0</v>
      </c>
      <c r="R17" s="402">
        <v>0</v>
      </c>
      <c r="S17" s="400">
        <v>0</v>
      </c>
      <c r="T17" s="405">
        <v>116396.82</v>
      </c>
      <c r="U17" s="405">
        <v>0</v>
      </c>
      <c r="V17" s="409">
        <f t="shared" si="0"/>
        <v>116396.82</v>
      </c>
    </row>
    <row r="18" spans="1:22" s="78" customFormat="1">
      <c r="A18" s="88">
        <v>12</v>
      </c>
      <c r="B18" s="1" t="s">
        <v>106</v>
      </c>
      <c r="C18" s="404">
        <v>0</v>
      </c>
      <c r="D18" s="402">
        <v>0</v>
      </c>
      <c r="E18" s="402">
        <v>0</v>
      </c>
      <c r="F18" s="402">
        <v>0</v>
      </c>
      <c r="G18" s="402">
        <v>0</v>
      </c>
      <c r="H18" s="402">
        <v>0</v>
      </c>
      <c r="I18" s="402">
        <v>0</v>
      </c>
      <c r="J18" s="402">
        <v>0</v>
      </c>
      <c r="K18" s="402">
        <v>0</v>
      </c>
      <c r="L18" s="400">
        <v>0</v>
      </c>
      <c r="M18" s="404">
        <v>0</v>
      </c>
      <c r="N18" s="402">
        <v>0</v>
      </c>
      <c r="O18" s="402">
        <v>0</v>
      </c>
      <c r="P18" s="402">
        <v>0</v>
      </c>
      <c r="Q18" s="402">
        <v>0</v>
      </c>
      <c r="R18" s="402">
        <v>0</v>
      </c>
      <c r="S18" s="400">
        <v>0</v>
      </c>
      <c r="T18" s="405">
        <v>0</v>
      </c>
      <c r="U18" s="405">
        <v>0</v>
      </c>
      <c r="V18" s="409">
        <f t="shared" si="0"/>
        <v>0</v>
      </c>
    </row>
    <row r="19" spans="1:22" s="78" customFormat="1">
      <c r="A19" s="88">
        <v>13</v>
      </c>
      <c r="B19" s="1" t="s">
        <v>107</v>
      </c>
      <c r="C19" s="404">
        <v>0</v>
      </c>
      <c r="D19" s="402">
        <v>0</v>
      </c>
      <c r="E19" s="402">
        <v>0</v>
      </c>
      <c r="F19" s="402">
        <v>0</v>
      </c>
      <c r="G19" s="402">
        <v>0</v>
      </c>
      <c r="H19" s="402">
        <v>0</v>
      </c>
      <c r="I19" s="402">
        <v>0</v>
      </c>
      <c r="J19" s="402">
        <v>0</v>
      </c>
      <c r="K19" s="402">
        <v>0</v>
      </c>
      <c r="L19" s="400">
        <v>0</v>
      </c>
      <c r="M19" s="404">
        <v>0</v>
      </c>
      <c r="N19" s="402">
        <v>0</v>
      </c>
      <c r="O19" s="402">
        <v>0</v>
      </c>
      <c r="P19" s="402">
        <v>0</v>
      </c>
      <c r="Q19" s="402">
        <v>0</v>
      </c>
      <c r="R19" s="402">
        <v>0</v>
      </c>
      <c r="S19" s="400">
        <v>0</v>
      </c>
      <c r="T19" s="405">
        <v>0</v>
      </c>
      <c r="U19" s="405">
        <v>0</v>
      </c>
      <c r="V19" s="409">
        <f t="shared" si="0"/>
        <v>0</v>
      </c>
    </row>
    <row r="20" spans="1:22" s="78" customFormat="1">
      <c r="A20" s="88">
        <v>14</v>
      </c>
      <c r="B20" s="1" t="s">
        <v>108</v>
      </c>
      <c r="C20" s="404">
        <v>0</v>
      </c>
      <c r="D20" s="402">
        <v>0</v>
      </c>
      <c r="E20" s="402">
        <v>0</v>
      </c>
      <c r="F20" s="402">
        <v>0</v>
      </c>
      <c r="G20" s="402">
        <v>0</v>
      </c>
      <c r="H20" s="402">
        <v>0</v>
      </c>
      <c r="I20" s="402">
        <v>0</v>
      </c>
      <c r="J20" s="402">
        <v>0</v>
      </c>
      <c r="K20" s="402">
        <v>0</v>
      </c>
      <c r="L20" s="400">
        <v>0</v>
      </c>
      <c r="M20" s="404">
        <v>0</v>
      </c>
      <c r="N20" s="402">
        <v>0</v>
      </c>
      <c r="O20" s="402">
        <v>0</v>
      </c>
      <c r="P20" s="402">
        <v>0</v>
      </c>
      <c r="Q20" s="402">
        <v>0</v>
      </c>
      <c r="R20" s="402">
        <v>0</v>
      </c>
      <c r="S20" s="400">
        <v>0</v>
      </c>
      <c r="T20" s="405">
        <v>0</v>
      </c>
      <c r="U20" s="405">
        <v>0</v>
      </c>
      <c r="V20" s="409">
        <f t="shared" si="0"/>
        <v>0</v>
      </c>
    </row>
    <row r="21" spans="1:22" ht="14.25" thickBot="1">
      <c r="A21" s="79"/>
      <c r="B21" s="89" t="s">
        <v>109</v>
      </c>
      <c r="C21" s="406">
        <f>SUM(C7:C20)</f>
        <v>0</v>
      </c>
      <c r="D21" s="403">
        <f t="shared" ref="D21:V21" si="1">SUM(D7:D20)</f>
        <v>19631401.874134619</v>
      </c>
      <c r="E21" s="403">
        <f t="shared" si="1"/>
        <v>0</v>
      </c>
      <c r="F21" s="403">
        <f t="shared" si="1"/>
        <v>0</v>
      </c>
      <c r="G21" s="403">
        <f t="shared" si="1"/>
        <v>0</v>
      </c>
      <c r="H21" s="403">
        <f t="shared" si="1"/>
        <v>0</v>
      </c>
      <c r="I21" s="403">
        <f t="shared" si="1"/>
        <v>0</v>
      </c>
      <c r="J21" s="403">
        <f t="shared" si="1"/>
        <v>0</v>
      </c>
      <c r="K21" s="403">
        <f t="shared" si="1"/>
        <v>0</v>
      </c>
      <c r="L21" s="407">
        <f t="shared" si="1"/>
        <v>0</v>
      </c>
      <c r="M21" s="406">
        <f t="shared" si="1"/>
        <v>0</v>
      </c>
      <c r="N21" s="403">
        <f t="shared" si="1"/>
        <v>0</v>
      </c>
      <c r="O21" s="403">
        <f t="shared" si="1"/>
        <v>0</v>
      </c>
      <c r="P21" s="403">
        <f t="shared" si="1"/>
        <v>0</v>
      </c>
      <c r="Q21" s="403">
        <f t="shared" si="1"/>
        <v>0</v>
      </c>
      <c r="R21" s="403">
        <f t="shared" si="1"/>
        <v>0</v>
      </c>
      <c r="S21" s="407">
        <f>SUM(S7:S20)</f>
        <v>0</v>
      </c>
      <c r="T21" s="407">
        <f>SUM(T7:T20)</f>
        <v>16131843.620384613</v>
      </c>
      <c r="U21" s="407">
        <f>SUM(U7:U20)</f>
        <v>3499558.2537500006</v>
      </c>
      <c r="V21" s="408">
        <f t="shared" si="1"/>
        <v>19631401.874134619</v>
      </c>
    </row>
    <row r="24" spans="1:22">
      <c r="A24" s="7"/>
      <c r="B24" s="7"/>
      <c r="C24" s="17"/>
      <c r="D24" s="17"/>
      <c r="E24" s="17"/>
    </row>
    <row r="25" spans="1:22">
      <c r="A25" s="90"/>
      <c r="B25" s="90"/>
      <c r="C25" s="7"/>
      <c r="D25" s="17"/>
      <c r="E25" s="17"/>
    </row>
    <row r="26" spans="1:22">
      <c r="A26" s="90"/>
      <c r="B26" s="18"/>
      <c r="C26" s="7"/>
      <c r="D26" s="17"/>
      <c r="E26" s="17"/>
    </row>
    <row r="27" spans="1:22">
      <c r="A27" s="90"/>
      <c r="B27" s="90"/>
      <c r="C27" s="7"/>
      <c r="D27" s="17"/>
      <c r="E27" s="17"/>
    </row>
    <row r="28" spans="1:22">
      <c r="A28" s="90"/>
      <c r="B28" s="18"/>
      <c r="C28" s="7"/>
      <c r="D28" s="17"/>
      <c r="E28" s="17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scale="16" orientation="portrait" r:id="rId1"/>
  <ignoredErrors>
    <ignoredError sqref="V8:V20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9.140625" defaultRowHeight="13.5"/>
  <cols>
    <col min="1" max="1" width="10.5703125" style="4" bestFit="1" customWidth="1"/>
    <col min="2" max="2" width="70.28515625" style="4" customWidth="1"/>
    <col min="3" max="3" width="15.85546875" style="154" customWidth="1"/>
    <col min="4" max="4" width="14.85546875" style="154" bestFit="1" customWidth="1"/>
    <col min="5" max="5" width="17.7109375" style="154" customWidth="1"/>
    <col min="6" max="6" width="15.85546875" style="154" customWidth="1"/>
    <col min="7" max="7" width="17.42578125" style="154" customWidth="1"/>
    <col min="8" max="8" width="15.28515625" style="154" customWidth="1"/>
    <col min="9" max="16384" width="9.140625" style="9"/>
  </cols>
  <sheetData>
    <row r="1" spans="1:9">
      <c r="A1" s="2" t="s">
        <v>30</v>
      </c>
      <c r="B1" s="4" t="str">
        <f>'Info '!C2</f>
        <v>JSC "Liberty Bank"</v>
      </c>
    </row>
    <row r="2" spans="1:9">
      <c r="A2" s="2" t="s">
        <v>31</v>
      </c>
      <c r="B2" s="255">
        <f>'1. key ratios '!B2</f>
        <v>44012</v>
      </c>
    </row>
    <row r="4" spans="1:9" ht="14.25" thickBot="1">
      <c r="A4" s="2" t="s">
        <v>258</v>
      </c>
      <c r="B4" s="81" t="s">
        <v>382</v>
      </c>
    </row>
    <row r="5" spans="1:9">
      <c r="A5" s="82"/>
      <c r="B5" s="91"/>
      <c r="C5" s="299" t="s">
        <v>0</v>
      </c>
      <c r="D5" s="299" t="s">
        <v>1</v>
      </c>
      <c r="E5" s="299" t="s">
        <v>2</v>
      </c>
      <c r="F5" s="299" t="s">
        <v>3</v>
      </c>
      <c r="G5" s="300" t="s">
        <v>4</v>
      </c>
      <c r="H5" s="301" t="s">
        <v>5</v>
      </c>
      <c r="I5" s="92"/>
    </row>
    <row r="6" spans="1:9" s="92" customFormat="1" ht="12.75" customHeight="1">
      <c r="A6" s="93"/>
      <c r="B6" s="584" t="s">
        <v>257</v>
      </c>
      <c r="C6" s="586" t="s">
        <v>374</v>
      </c>
      <c r="D6" s="588" t="s">
        <v>373</v>
      </c>
      <c r="E6" s="589"/>
      <c r="F6" s="586" t="s">
        <v>378</v>
      </c>
      <c r="G6" s="586" t="s">
        <v>379</v>
      </c>
      <c r="H6" s="582" t="s">
        <v>377</v>
      </c>
    </row>
    <row r="7" spans="1:9" ht="38.25">
      <c r="A7" s="95"/>
      <c r="B7" s="585"/>
      <c r="C7" s="587"/>
      <c r="D7" s="155" t="s">
        <v>376</v>
      </c>
      <c r="E7" s="155" t="s">
        <v>375</v>
      </c>
      <c r="F7" s="587"/>
      <c r="G7" s="587"/>
      <c r="H7" s="583"/>
      <c r="I7" s="92"/>
    </row>
    <row r="8" spans="1:9">
      <c r="A8" s="93">
        <v>1</v>
      </c>
      <c r="B8" s="1" t="s">
        <v>96</v>
      </c>
      <c r="C8" s="477">
        <v>434118813.24550796</v>
      </c>
      <c r="D8" s="478"/>
      <c r="E8" s="477"/>
      <c r="F8" s="477">
        <v>144495956.78550801</v>
      </c>
      <c r="G8" s="479">
        <v>144495956.78550801</v>
      </c>
      <c r="H8" s="480">
        <f>G8/(C8+E8)</f>
        <v>0.33284887080853359</v>
      </c>
    </row>
    <row r="9" spans="1:9" ht="15" customHeight="1">
      <c r="A9" s="93">
        <v>2</v>
      </c>
      <c r="B9" s="1" t="s">
        <v>97</v>
      </c>
      <c r="C9" s="477">
        <v>0</v>
      </c>
      <c r="D9" s="478"/>
      <c r="E9" s="477"/>
      <c r="F9" s="477">
        <v>0</v>
      </c>
      <c r="G9" s="479">
        <v>0</v>
      </c>
      <c r="H9" s="480" t="s">
        <v>496</v>
      </c>
    </row>
    <row r="10" spans="1:9">
      <c r="A10" s="93">
        <v>3</v>
      </c>
      <c r="B10" s="1" t="s">
        <v>276</v>
      </c>
      <c r="C10" s="477">
        <v>0</v>
      </c>
      <c r="D10" s="478"/>
      <c r="E10" s="477"/>
      <c r="F10" s="477">
        <v>0</v>
      </c>
      <c r="G10" s="479">
        <v>0</v>
      </c>
      <c r="H10" s="480" t="s">
        <v>496</v>
      </c>
    </row>
    <row r="11" spans="1:9">
      <c r="A11" s="93">
        <v>4</v>
      </c>
      <c r="B11" s="1" t="s">
        <v>98</v>
      </c>
      <c r="C11" s="477">
        <v>0</v>
      </c>
      <c r="D11" s="478"/>
      <c r="E11" s="477"/>
      <c r="F11" s="477">
        <v>0</v>
      </c>
      <c r="G11" s="479">
        <v>0</v>
      </c>
      <c r="H11" s="480" t="s">
        <v>496</v>
      </c>
    </row>
    <row r="12" spans="1:9">
      <c r="A12" s="93">
        <v>5</v>
      </c>
      <c r="B12" s="1" t="s">
        <v>99</v>
      </c>
      <c r="C12" s="477">
        <v>0</v>
      </c>
      <c r="D12" s="478"/>
      <c r="E12" s="477"/>
      <c r="F12" s="477">
        <v>0</v>
      </c>
      <c r="G12" s="479">
        <v>0</v>
      </c>
      <c r="H12" s="480" t="s">
        <v>496</v>
      </c>
    </row>
    <row r="13" spans="1:9">
      <c r="A13" s="93">
        <v>6</v>
      </c>
      <c r="B13" s="1" t="s">
        <v>100</v>
      </c>
      <c r="C13" s="477">
        <v>239681432.58681086</v>
      </c>
      <c r="D13" s="478"/>
      <c r="E13" s="477"/>
      <c r="F13" s="477">
        <v>48841555.068371266</v>
      </c>
      <c r="G13" s="479">
        <v>48841555.068371266</v>
      </c>
      <c r="H13" s="480">
        <f t="shared" ref="H13:H21" si="0">G13/(C13+E13)</f>
        <v>0.20377696570501436</v>
      </c>
    </row>
    <row r="14" spans="1:9">
      <c r="A14" s="93">
        <v>7</v>
      </c>
      <c r="B14" s="1" t="s">
        <v>101</v>
      </c>
      <c r="C14" s="477">
        <v>246706157.33911365</v>
      </c>
      <c r="D14" s="478">
        <v>98103582.824980006</v>
      </c>
      <c r="E14" s="477">
        <v>26787052.499690004</v>
      </c>
      <c r="F14" s="478">
        <v>273493209.83880401</v>
      </c>
      <c r="G14" s="481">
        <v>258415118.96841899</v>
      </c>
      <c r="H14" s="480">
        <f>G14/(C14+E14)</f>
        <v>0.94486850010180634</v>
      </c>
    </row>
    <row r="15" spans="1:9">
      <c r="A15" s="93">
        <v>8</v>
      </c>
      <c r="B15" s="1" t="s">
        <v>102</v>
      </c>
      <c r="C15" s="477">
        <v>878511011.81524074</v>
      </c>
      <c r="D15" s="478">
        <v>40351566.802317962</v>
      </c>
      <c r="E15" s="477">
        <v>13385929.503042983</v>
      </c>
      <c r="F15" s="478">
        <v>668922705.98871326</v>
      </c>
      <c r="G15" s="481">
        <v>664901398.52996325</v>
      </c>
      <c r="H15" s="480">
        <f t="shared" si="0"/>
        <v>0.7454912868601099</v>
      </c>
    </row>
    <row r="16" spans="1:9">
      <c r="A16" s="93">
        <v>9</v>
      </c>
      <c r="B16" s="1" t="s">
        <v>103</v>
      </c>
      <c r="C16" s="477">
        <v>117346183.28516848</v>
      </c>
      <c r="D16" s="478"/>
      <c r="E16" s="477"/>
      <c r="F16" s="478">
        <v>41071164.149808966</v>
      </c>
      <c r="G16" s="481">
        <v>41071164.149808966</v>
      </c>
      <c r="H16" s="480">
        <f t="shared" si="0"/>
        <v>0.35</v>
      </c>
    </row>
    <row r="17" spans="1:8">
      <c r="A17" s="93">
        <v>10</v>
      </c>
      <c r="B17" s="1" t="s">
        <v>104</v>
      </c>
      <c r="C17" s="477">
        <v>5112697.4789999975</v>
      </c>
      <c r="D17" s="478"/>
      <c r="E17" s="477"/>
      <c r="F17" s="478">
        <v>5449036.0139999967</v>
      </c>
      <c r="G17" s="481">
        <v>5033429.2889999971</v>
      </c>
      <c r="H17" s="480">
        <f t="shared" si="0"/>
        <v>0.98449581843526079</v>
      </c>
    </row>
    <row r="18" spans="1:8">
      <c r="A18" s="93">
        <v>11</v>
      </c>
      <c r="B18" s="1" t="s">
        <v>105</v>
      </c>
      <c r="C18" s="477">
        <v>87871838.931605428</v>
      </c>
      <c r="D18" s="478"/>
      <c r="E18" s="477"/>
      <c r="F18" s="478">
        <v>123783843.16160536</v>
      </c>
      <c r="G18" s="481">
        <v>123667446.34160537</v>
      </c>
      <c r="H18" s="480">
        <f t="shared" si="0"/>
        <v>1.4073615374985069</v>
      </c>
    </row>
    <row r="19" spans="1:8">
      <c r="A19" s="93">
        <v>12</v>
      </c>
      <c r="B19" s="1" t="s">
        <v>106</v>
      </c>
      <c r="C19" s="477">
        <v>0</v>
      </c>
      <c r="D19" s="478"/>
      <c r="E19" s="477"/>
      <c r="F19" s="478">
        <v>0</v>
      </c>
      <c r="G19" s="481">
        <v>0</v>
      </c>
      <c r="H19" s="480" t="s">
        <v>496</v>
      </c>
    </row>
    <row r="20" spans="1:8">
      <c r="A20" s="93">
        <v>13</v>
      </c>
      <c r="B20" s="1" t="s">
        <v>252</v>
      </c>
      <c r="C20" s="477">
        <v>0</v>
      </c>
      <c r="D20" s="478"/>
      <c r="E20" s="477"/>
      <c r="F20" s="478">
        <v>0</v>
      </c>
      <c r="G20" s="481">
        <v>0</v>
      </c>
      <c r="H20" s="480" t="s">
        <v>496</v>
      </c>
    </row>
    <row r="21" spans="1:8">
      <c r="A21" s="93">
        <v>14</v>
      </c>
      <c r="B21" s="1" t="s">
        <v>108</v>
      </c>
      <c r="C21" s="477">
        <v>408575283.97000003</v>
      </c>
      <c r="D21" s="478"/>
      <c r="E21" s="477"/>
      <c r="F21" s="478">
        <v>174362579.398</v>
      </c>
      <c r="G21" s="481">
        <v>174362579.398</v>
      </c>
      <c r="H21" s="480">
        <f t="shared" si="0"/>
        <v>0.42675753095922148</v>
      </c>
    </row>
    <row r="22" spans="1:8" ht="14.25" thickBot="1">
      <c r="A22" s="96"/>
      <c r="B22" s="97" t="s">
        <v>109</v>
      </c>
      <c r="C22" s="156">
        <f>SUM(C8:C21)</f>
        <v>2417923418.6524472</v>
      </c>
      <c r="D22" s="156">
        <f>SUM(D8:D21)</f>
        <v>138455149.62729797</v>
      </c>
      <c r="E22" s="156">
        <f>SUM(E8:E21)</f>
        <v>40172982.002732985</v>
      </c>
      <c r="F22" s="156">
        <f>SUM(F8:F21)</f>
        <v>1480420050.4048107</v>
      </c>
      <c r="G22" s="156">
        <f>SUM(G8:G21)</f>
        <v>1460788648.5306759</v>
      </c>
      <c r="H22" s="520">
        <f>G22/(C22+E22)</f>
        <v>0.59427638726508769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  <pageSetup scale="4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9.140625" defaultRowHeight="12.75"/>
  <cols>
    <col min="1" max="1" width="10.5703125" style="265" bestFit="1" customWidth="1"/>
    <col min="2" max="2" width="86.85546875" style="265" customWidth="1"/>
    <col min="3" max="11" width="12.7109375" style="265" customWidth="1"/>
    <col min="12" max="16384" width="9.140625" style="265"/>
  </cols>
  <sheetData>
    <row r="1" spans="1:11">
      <c r="A1" s="265" t="s">
        <v>30</v>
      </c>
      <c r="B1" s="265" t="str">
        <f>'Info '!C2</f>
        <v>JSC "Liberty Bank"</v>
      </c>
    </row>
    <row r="2" spans="1:11">
      <c r="A2" s="265" t="s">
        <v>31</v>
      </c>
      <c r="B2" s="266">
        <f>'1. key ratios '!B2</f>
        <v>44012</v>
      </c>
      <c r="C2" s="267"/>
      <c r="D2" s="267"/>
    </row>
    <row r="3" spans="1:11">
      <c r="B3" s="267"/>
      <c r="C3" s="267"/>
      <c r="D3" s="267"/>
    </row>
    <row r="4" spans="1:11" ht="13.5" thickBot="1">
      <c r="A4" s="265" t="s">
        <v>254</v>
      </c>
      <c r="B4" s="268" t="s">
        <v>383</v>
      </c>
      <c r="C4" s="267"/>
      <c r="D4" s="267"/>
    </row>
    <row r="5" spans="1:11" ht="30" customHeight="1">
      <c r="A5" s="590"/>
      <c r="B5" s="591"/>
      <c r="C5" s="592" t="s">
        <v>434</v>
      </c>
      <c r="D5" s="592"/>
      <c r="E5" s="592"/>
      <c r="F5" s="592" t="s">
        <v>435</v>
      </c>
      <c r="G5" s="592"/>
      <c r="H5" s="592"/>
      <c r="I5" s="592" t="s">
        <v>436</v>
      </c>
      <c r="J5" s="592"/>
      <c r="K5" s="593"/>
    </row>
    <row r="6" spans="1:11">
      <c r="A6" s="269"/>
      <c r="B6" s="461"/>
      <c r="C6" s="462" t="s">
        <v>69</v>
      </c>
      <c r="D6" s="462" t="s">
        <v>70</v>
      </c>
      <c r="E6" s="462" t="s">
        <v>71</v>
      </c>
      <c r="F6" s="462" t="s">
        <v>69</v>
      </c>
      <c r="G6" s="462" t="s">
        <v>70</v>
      </c>
      <c r="H6" s="462" t="s">
        <v>71</v>
      </c>
      <c r="I6" s="462" t="s">
        <v>69</v>
      </c>
      <c r="J6" s="462" t="s">
        <v>70</v>
      </c>
      <c r="K6" s="463" t="s">
        <v>71</v>
      </c>
    </row>
    <row r="7" spans="1:11">
      <c r="A7" s="270" t="s">
        <v>386</v>
      </c>
      <c r="B7" s="464"/>
      <c r="C7" s="464"/>
      <c r="D7" s="464"/>
      <c r="E7" s="464"/>
      <c r="F7" s="464"/>
      <c r="G7" s="464"/>
      <c r="H7" s="464"/>
      <c r="I7" s="464"/>
      <c r="J7" s="464"/>
      <c r="K7" s="271"/>
    </row>
    <row r="8" spans="1:11">
      <c r="A8" s="272">
        <v>1</v>
      </c>
      <c r="B8" s="273" t="s">
        <v>384</v>
      </c>
      <c r="C8" s="292"/>
      <c r="D8" s="292"/>
      <c r="E8" s="292"/>
      <c r="F8" s="274">
        <v>392521122.24977446</v>
      </c>
      <c r="G8" s="274">
        <v>425374636.55087239</v>
      </c>
      <c r="H8" s="274">
        <v>817895758.80064678</v>
      </c>
      <c r="I8" s="274">
        <v>372367318.27395028</v>
      </c>
      <c r="J8" s="274">
        <v>202688945.67173943</v>
      </c>
      <c r="K8" s="275">
        <v>575056263.94568956</v>
      </c>
    </row>
    <row r="9" spans="1:11">
      <c r="A9" s="270" t="s">
        <v>387</v>
      </c>
      <c r="B9" s="464"/>
      <c r="C9" s="465"/>
      <c r="D9" s="465"/>
      <c r="E9" s="465"/>
      <c r="F9" s="465"/>
      <c r="G9" s="465"/>
      <c r="H9" s="465"/>
      <c r="I9" s="465"/>
      <c r="J9" s="465"/>
      <c r="K9" s="276"/>
    </row>
    <row r="10" spans="1:11">
      <c r="A10" s="277">
        <v>2</v>
      </c>
      <c r="B10" s="466" t="s">
        <v>395</v>
      </c>
      <c r="C10" s="467">
        <v>738293291.25731087</v>
      </c>
      <c r="D10" s="468">
        <v>340022045.76137763</v>
      </c>
      <c r="E10" s="468">
        <v>1078315337.0186889</v>
      </c>
      <c r="F10" s="468">
        <v>120782392.67458741</v>
      </c>
      <c r="G10" s="468">
        <v>61917096.247889936</v>
      </c>
      <c r="H10" s="468">
        <v>182699488.92247739</v>
      </c>
      <c r="I10" s="468">
        <v>28177515.444095202</v>
      </c>
      <c r="J10" s="468">
        <v>14789935.954871267</v>
      </c>
      <c r="K10" s="278">
        <v>42967451.398966447</v>
      </c>
    </row>
    <row r="11" spans="1:11">
      <c r="A11" s="277">
        <v>3</v>
      </c>
      <c r="B11" s="466" t="s">
        <v>389</v>
      </c>
      <c r="C11" s="467">
        <v>440743387.39538473</v>
      </c>
      <c r="D11" s="468">
        <v>348569756.46886694</v>
      </c>
      <c r="E11" s="468">
        <v>789313143.86425161</v>
      </c>
      <c r="F11" s="468">
        <v>170287391.19692856</v>
      </c>
      <c r="G11" s="468">
        <v>112411509.38291325</v>
      </c>
      <c r="H11" s="468">
        <v>282698900.57984185</v>
      </c>
      <c r="I11" s="468">
        <v>141300510.89666709</v>
      </c>
      <c r="J11" s="468">
        <v>74685829.816865698</v>
      </c>
      <c r="K11" s="278">
        <v>215986340.71353281</v>
      </c>
    </row>
    <row r="12" spans="1:11">
      <c r="A12" s="277">
        <v>4</v>
      </c>
      <c r="B12" s="466" t="s">
        <v>390</v>
      </c>
      <c r="C12" s="467">
        <v>0</v>
      </c>
      <c r="D12" s="468">
        <v>0</v>
      </c>
      <c r="E12" s="468">
        <v>0</v>
      </c>
      <c r="F12" s="468">
        <v>0</v>
      </c>
      <c r="G12" s="468">
        <v>0</v>
      </c>
      <c r="H12" s="468">
        <v>0</v>
      </c>
      <c r="I12" s="468">
        <v>0</v>
      </c>
      <c r="J12" s="468">
        <v>0</v>
      </c>
      <c r="K12" s="278">
        <v>0</v>
      </c>
    </row>
    <row r="13" spans="1:11">
      <c r="A13" s="277">
        <v>5</v>
      </c>
      <c r="B13" s="466" t="s">
        <v>398</v>
      </c>
      <c r="C13" s="467">
        <v>5027986.7973626368</v>
      </c>
      <c r="D13" s="468">
        <v>0</v>
      </c>
      <c r="E13" s="468">
        <v>5027986.7973626368</v>
      </c>
      <c r="F13" s="468">
        <v>12811.206263736261</v>
      </c>
      <c r="G13" s="468">
        <v>0</v>
      </c>
      <c r="H13" s="468">
        <v>12811.206263736261</v>
      </c>
      <c r="I13" s="468">
        <v>12811.206263736261</v>
      </c>
      <c r="J13" s="468">
        <v>0</v>
      </c>
      <c r="K13" s="278">
        <v>12811.206263736261</v>
      </c>
    </row>
    <row r="14" spans="1:11">
      <c r="A14" s="277">
        <v>6</v>
      </c>
      <c r="B14" s="466" t="s">
        <v>430</v>
      </c>
      <c r="C14" s="467">
        <v>28080644.827142853</v>
      </c>
      <c r="D14" s="468">
        <v>12270057.336999333</v>
      </c>
      <c r="E14" s="468">
        <v>40350702.164142184</v>
      </c>
      <c r="F14" s="468">
        <v>12904877.602119206</v>
      </c>
      <c r="G14" s="468">
        <v>19727825.922505312</v>
      </c>
      <c r="H14" s="468">
        <v>32632703.524624512</v>
      </c>
      <c r="I14" s="468">
        <v>4380427.0679692207</v>
      </c>
      <c r="J14" s="468">
        <v>6578094.2382198516</v>
      </c>
      <c r="K14" s="278">
        <v>10958521.306189071</v>
      </c>
    </row>
    <row r="15" spans="1:11">
      <c r="A15" s="277">
        <v>7</v>
      </c>
      <c r="B15" s="466" t="s">
        <v>431</v>
      </c>
      <c r="C15" s="467">
        <v>83126610.158061191</v>
      </c>
      <c r="D15" s="468">
        <v>53476792.49580507</v>
      </c>
      <c r="E15" s="468">
        <v>136603402.65386626</v>
      </c>
      <c r="F15" s="468">
        <v>39527660.106967017</v>
      </c>
      <c r="G15" s="468">
        <v>6919218.1858241726</v>
      </c>
      <c r="H15" s="468">
        <v>46446878.292791203</v>
      </c>
      <c r="I15" s="468">
        <v>39193565.859835178</v>
      </c>
      <c r="J15" s="468">
        <v>7173201.9360255487</v>
      </c>
      <c r="K15" s="278">
        <v>46366767.7958607</v>
      </c>
    </row>
    <row r="16" spans="1:11">
      <c r="A16" s="277">
        <v>8</v>
      </c>
      <c r="B16" s="469" t="s">
        <v>391</v>
      </c>
      <c r="C16" s="467">
        <v>1295271920.4352624</v>
      </c>
      <c r="D16" s="468">
        <v>754338652.06304896</v>
      </c>
      <c r="E16" s="468">
        <v>2049610572.4983115</v>
      </c>
      <c r="F16" s="468">
        <v>343515132.78686595</v>
      </c>
      <c r="G16" s="468">
        <v>200975649.73913267</v>
      </c>
      <c r="H16" s="468">
        <v>544490782.52599871</v>
      </c>
      <c r="I16" s="468">
        <v>213064830.47483045</v>
      </c>
      <c r="J16" s="468">
        <v>103227061.94598237</v>
      </c>
      <c r="K16" s="278">
        <v>316291892.42081285</v>
      </c>
    </row>
    <row r="17" spans="1:11">
      <c r="A17" s="270" t="s">
        <v>388</v>
      </c>
      <c r="B17" s="464"/>
      <c r="C17" s="465"/>
      <c r="D17" s="465"/>
      <c r="E17" s="465"/>
      <c r="F17" s="465"/>
      <c r="G17" s="465"/>
      <c r="H17" s="465"/>
      <c r="I17" s="465"/>
      <c r="J17" s="465"/>
      <c r="K17" s="276"/>
    </row>
    <row r="18" spans="1:11">
      <c r="A18" s="277">
        <v>9</v>
      </c>
      <c r="B18" s="466" t="s">
        <v>394</v>
      </c>
      <c r="C18" s="467">
        <v>15750000</v>
      </c>
      <c r="D18" s="468">
        <v>0</v>
      </c>
      <c r="E18" s="468">
        <v>15750000</v>
      </c>
      <c r="F18" s="468">
        <v>0</v>
      </c>
      <c r="G18" s="468">
        <v>0</v>
      </c>
      <c r="H18" s="468">
        <v>0</v>
      </c>
      <c r="I18" s="468">
        <v>0</v>
      </c>
      <c r="J18" s="468">
        <v>0</v>
      </c>
      <c r="K18" s="278">
        <v>0</v>
      </c>
    </row>
    <row r="19" spans="1:11">
      <c r="A19" s="277">
        <v>10</v>
      </c>
      <c r="B19" s="466" t="s">
        <v>432</v>
      </c>
      <c r="C19" s="467">
        <v>937853132.99553084</v>
      </c>
      <c r="D19" s="468">
        <v>514463503.51181883</v>
      </c>
      <c r="E19" s="468">
        <v>1452316636.5073497</v>
      </c>
      <c r="F19" s="468">
        <v>34300487.692302957</v>
      </c>
      <c r="G19" s="468">
        <v>11826722.625976568</v>
      </c>
      <c r="H19" s="468">
        <v>46127210.318279535</v>
      </c>
      <c r="I19" s="468">
        <v>54454481.195819438</v>
      </c>
      <c r="J19" s="468">
        <v>235200903.93593752</v>
      </c>
      <c r="K19" s="278">
        <v>289655385.13175708</v>
      </c>
    </row>
    <row r="20" spans="1:11">
      <c r="A20" s="277">
        <v>11</v>
      </c>
      <c r="B20" s="466" t="s">
        <v>393</v>
      </c>
      <c r="C20" s="467">
        <v>42178135.641562276</v>
      </c>
      <c r="D20" s="468">
        <v>3199013.6743956036</v>
      </c>
      <c r="E20" s="468">
        <v>45377149.315957882</v>
      </c>
      <c r="F20" s="468">
        <v>2262455.3655766337</v>
      </c>
      <c r="G20" s="468">
        <v>0</v>
      </c>
      <c r="H20" s="468">
        <v>2262455.3655766337</v>
      </c>
      <c r="I20" s="468">
        <v>2262455.3655766337</v>
      </c>
      <c r="J20" s="468">
        <v>0</v>
      </c>
      <c r="K20" s="278">
        <v>2262455.3655766337</v>
      </c>
    </row>
    <row r="21" spans="1:11" ht="13.5" thickBot="1">
      <c r="A21" s="279">
        <v>12</v>
      </c>
      <c r="B21" s="280" t="s">
        <v>392</v>
      </c>
      <c r="C21" s="281">
        <v>995781268.63709307</v>
      </c>
      <c r="D21" s="282">
        <v>517662517.18621445</v>
      </c>
      <c r="E21" s="281">
        <v>1513443785.8233075</v>
      </c>
      <c r="F21" s="282">
        <v>36562943.057879589</v>
      </c>
      <c r="G21" s="282">
        <v>11826722.625976568</v>
      </c>
      <c r="H21" s="282">
        <v>48389665.683856167</v>
      </c>
      <c r="I21" s="282">
        <v>56716936.56139607</v>
      </c>
      <c r="J21" s="282">
        <v>235200903.93593752</v>
      </c>
      <c r="K21" s="283">
        <v>291917840.49733359</v>
      </c>
    </row>
    <row r="22" spans="1:11" ht="38.25" customHeight="1" thickBot="1">
      <c r="A22" s="284"/>
      <c r="B22" s="285"/>
      <c r="C22" s="285"/>
      <c r="D22" s="285"/>
      <c r="E22" s="285"/>
      <c r="F22" s="594"/>
      <c r="G22" s="592"/>
      <c r="H22" s="592"/>
      <c r="I22" s="594"/>
      <c r="J22" s="592"/>
      <c r="K22" s="593"/>
    </row>
    <row r="23" spans="1:11">
      <c r="A23" s="286">
        <v>13</v>
      </c>
      <c r="B23" s="287" t="s">
        <v>384</v>
      </c>
      <c r="C23" s="293"/>
      <c r="D23" s="293"/>
      <c r="E23" s="293"/>
      <c r="F23" s="259">
        <v>392521122.24977446</v>
      </c>
      <c r="G23" s="259">
        <v>425374636.55087239</v>
      </c>
      <c r="H23" s="259">
        <v>817895758.80064678</v>
      </c>
      <c r="I23" s="259">
        <v>372367318.27395028</v>
      </c>
      <c r="J23" s="259">
        <v>202688945.67173943</v>
      </c>
      <c r="K23" s="260">
        <v>575056263.94568968</v>
      </c>
    </row>
    <row r="24" spans="1:11" ht="13.5" thickBot="1">
      <c r="A24" s="288">
        <v>14</v>
      </c>
      <c r="B24" s="470" t="s">
        <v>396</v>
      </c>
      <c r="C24" s="294"/>
      <c r="D24" s="295"/>
      <c r="E24" s="296"/>
      <c r="F24" s="261">
        <v>306952189.72898638</v>
      </c>
      <c r="G24" s="261">
        <v>189148927.11315611</v>
      </c>
      <c r="H24" s="261">
        <v>496101116.84214252</v>
      </c>
      <c r="I24" s="261">
        <v>156347893.91343439</v>
      </c>
      <c r="J24" s="261">
        <v>25806765.486495592</v>
      </c>
      <c r="K24" s="262">
        <v>79072973.105203211</v>
      </c>
    </row>
    <row r="25" spans="1:11" ht="13.5" thickBot="1">
      <c r="A25" s="289">
        <v>15</v>
      </c>
      <c r="B25" s="290" t="s">
        <v>397</v>
      </c>
      <c r="C25" s="297"/>
      <c r="D25" s="297"/>
      <c r="E25" s="297"/>
      <c r="F25" s="263">
        <v>1.278769578403524</v>
      </c>
      <c r="G25" s="263">
        <v>2.2488873875366844</v>
      </c>
      <c r="H25" s="263">
        <v>1.6486472838578552</v>
      </c>
      <c r="I25" s="263">
        <v>2.381658677667382</v>
      </c>
      <c r="J25" s="263">
        <v>7.8541011184762546</v>
      </c>
      <c r="K25" s="264">
        <v>7.2724755547082047</v>
      </c>
    </row>
    <row r="27" spans="1:11" ht="25.5">
      <c r="B27" s="298" t="s">
        <v>433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scale="3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Normal="100" workbookViewId="0">
      <pane xSplit="1" ySplit="5" topLeftCell="B6" activePane="bottomRight" state="frozen"/>
      <selection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9.140625" defaultRowHeight="13.5"/>
  <cols>
    <col min="1" max="1" width="10.5703125" style="4" bestFit="1" customWidth="1"/>
    <col min="2" max="2" width="38.140625" style="4" customWidth="1"/>
    <col min="3" max="3" width="16.42578125" style="4" customWidth="1"/>
    <col min="4" max="4" width="12.140625" style="4" customWidth="1"/>
    <col min="5" max="5" width="16.42578125" style="4" customWidth="1"/>
    <col min="6" max="7" width="12.7109375" style="4" customWidth="1"/>
    <col min="8" max="8" width="12.5703125" style="4" customWidth="1"/>
    <col min="9" max="13" width="12.7109375" style="4" customWidth="1"/>
    <col min="14" max="14" width="18" style="4" customWidth="1"/>
    <col min="15" max="16384" width="9.140625" style="4"/>
  </cols>
  <sheetData>
    <row r="1" spans="1:14">
      <c r="A1" s="4" t="s">
        <v>30</v>
      </c>
      <c r="B1" s="4" t="str">
        <f>'Info '!C2</f>
        <v>JSC "Liberty Bank"</v>
      </c>
    </row>
    <row r="2" spans="1:14" ht="14.25" customHeight="1">
      <c r="A2" s="4" t="s">
        <v>31</v>
      </c>
      <c r="B2" s="255">
        <f>'1. key ratios '!B2</f>
        <v>44012</v>
      </c>
    </row>
    <row r="3" spans="1:14" ht="14.25" customHeight="1"/>
    <row r="4" spans="1:14" ht="14.25" thickBot="1">
      <c r="A4" s="4" t="s">
        <v>270</v>
      </c>
      <c r="B4" s="125" t="s">
        <v>28</v>
      </c>
    </row>
    <row r="5" spans="1:14" s="487" customFormat="1">
      <c r="A5" s="99"/>
      <c r="B5" s="100"/>
      <c r="C5" s="101" t="s">
        <v>0</v>
      </c>
      <c r="D5" s="101" t="s">
        <v>1</v>
      </c>
      <c r="E5" s="101" t="s">
        <v>2</v>
      </c>
      <c r="F5" s="101" t="s">
        <v>3</v>
      </c>
      <c r="G5" s="101" t="s">
        <v>4</v>
      </c>
      <c r="H5" s="101" t="s">
        <v>5</v>
      </c>
      <c r="I5" s="101" t="s">
        <v>8</v>
      </c>
      <c r="J5" s="101" t="s">
        <v>9</v>
      </c>
      <c r="K5" s="101" t="s">
        <v>10</v>
      </c>
      <c r="L5" s="101" t="s">
        <v>11</v>
      </c>
      <c r="M5" s="101" t="s">
        <v>12</v>
      </c>
      <c r="N5" s="102" t="s">
        <v>13</v>
      </c>
    </row>
    <row r="6" spans="1:14" ht="40.5">
      <c r="A6" s="103"/>
      <c r="B6" s="447"/>
      <c r="C6" s="448" t="s">
        <v>269</v>
      </c>
      <c r="D6" s="449" t="s">
        <v>268</v>
      </c>
      <c r="E6" s="450" t="s">
        <v>267</v>
      </c>
      <c r="F6" s="451">
        <v>0</v>
      </c>
      <c r="G6" s="451">
        <v>0.2</v>
      </c>
      <c r="H6" s="451">
        <v>0.35</v>
      </c>
      <c r="I6" s="451">
        <v>0.5</v>
      </c>
      <c r="J6" s="451">
        <v>0.75</v>
      </c>
      <c r="K6" s="451">
        <v>1</v>
      </c>
      <c r="L6" s="451">
        <v>1.5</v>
      </c>
      <c r="M6" s="451">
        <v>2.5</v>
      </c>
      <c r="N6" s="452" t="s">
        <v>282</v>
      </c>
    </row>
    <row r="7" spans="1:14">
      <c r="A7" s="488">
        <v>1</v>
      </c>
      <c r="B7" s="489" t="s">
        <v>266</v>
      </c>
      <c r="C7" s="453">
        <f>SUM(C8:C13)</f>
        <v>258302416.995</v>
      </c>
      <c r="D7" s="447"/>
      <c r="E7" s="454">
        <f t="shared" ref="E7" si="0">SUM(E8:E13)</f>
        <v>12733977.279600002</v>
      </c>
      <c r="F7" s="482">
        <f>SUM(F8:F13)</f>
        <v>0</v>
      </c>
      <c r="G7" s="482">
        <f t="shared" ref="G7:M7" si="1">SUM(G8:G13)</f>
        <v>0</v>
      </c>
      <c r="H7" s="482">
        <f t="shared" si="1"/>
        <v>0</v>
      </c>
      <c r="I7" s="482">
        <f t="shared" si="1"/>
        <v>0</v>
      </c>
      <c r="J7" s="482">
        <f t="shared" si="1"/>
        <v>0</v>
      </c>
      <c r="K7" s="482">
        <f t="shared" si="1"/>
        <v>12733977.279600002</v>
      </c>
      <c r="L7" s="482">
        <f t="shared" si="1"/>
        <v>0</v>
      </c>
      <c r="M7" s="482">
        <f t="shared" si="1"/>
        <v>0</v>
      </c>
      <c r="N7" s="456">
        <f>SUM(N8:N13)</f>
        <v>12733977.279600002</v>
      </c>
    </row>
    <row r="8" spans="1:14">
      <c r="A8" s="488">
        <v>1.1000000000000001</v>
      </c>
      <c r="B8" s="472" t="s">
        <v>264</v>
      </c>
      <c r="C8" s="455">
        <v>185636754</v>
      </c>
      <c r="D8" s="457">
        <v>0.02</v>
      </c>
      <c r="E8" s="454">
        <f>C8*D8</f>
        <v>3712735.08</v>
      </c>
      <c r="F8" s="483">
        <v>0</v>
      </c>
      <c r="G8" s="483">
        <v>0</v>
      </c>
      <c r="H8" s="483">
        <v>0</v>
      </c>
      <c r="I8" s="483">
        <v>0</v>
      </c>
      <c r="J8" s="483">
        <v>0</v>
      </c>
      <c r="K8" s="483">
        <v>3712735.08</v>
      </c>
      <c r="L8" s="483">
        <v>0</v>
      </c>
      <c r="M8" s="483">
        <v>0</v>
      </c>
      <c r="N8" s="456">
        <f t="shared" ref="N8:N13" si="2">SUMPRODUCT($F$6:$M$6,F8:M8)</f>
        <v>3712735.08</v>
      </c>
    </row>
    <row r="9" spans="1:14">
      <c r="A9" s="488">
        <v>1.2</v>
      </c>
      <c r="B9" s="472" t="s">
        <v>263</v>
      </c>
      <c r="C9" s="455">
        <v>6110400</v>
      </c>
      <c r="D9" s="457">
        <v>0.05</v>
      </c>
      <c r="E9" s="454">
        <f>C9*D9</f>
        <v>305520</v>
      </c>
      <c r="F9" s="483">
        <v>0</v>
      </c>
      <c r="G9" s="483">
        <v>0</v>
      </c>
      <c r="H9" s="483">
        <v>0</v>
      </c>
      <c r="I9" s="483">
        <v>0</v>
      </c>
      <c r="J9" s="483">
        <v>0</v>
      </c>
      <c r="K9" s="483">
        <v>305520</v>
      </c>
      <c r="L9" s="483">
        <v>0</v>
      </c>
      <c r="M9" s="483">
        <v>0</v>
      </c>
      <c r="N9" s="456">
        <f t="shared" si="2"/>
        <v>305520</v>
      </c>
    </row>
    <row r="10" spans="1:14">
      <c r="A10" s="488">
        <v>1.3</v>
      </c>
      <c r="B10" s="472" t="s">
        <v>262</v>
      </c>
      <c r="C10" s="455">
        <v>10033576.994999999</v>
      </c>
      <c r="D10" s="457">
        <v>0.08</v>
      </c>
      <c r="E10" s="454">
        <f>C10*D10</f>
        <v>802686.1595999999</v>
      </c>
      <c r="F10" s="483">
        <v>0</v>
      </c>
      <c r="G10" s="483">
        <v>0</v>
      </c>
      <c r="H10" s="483">
        <v>0</v>
      </c>
      <c r="I10" s="483">
        <v>0</v>
      </c>
      <c r="J10" s="483">
        <v>0</v>
      </c>
      <c r="K10" s="483">
        <v>802686.1595999999</v>
      </c>
      <c r="L10" s="483">
        <v>0</v>
      </c>
      <c r="M10" s="483">
        <v>0</v>
      </c>
      <c r="N10" s="456">
        <f t="shared" si="2"/>
        <v>802686.1595999999</v>
      </c>
    </row>
    <row r="11" spans="1:14">
      <c r="A11" s="488">
        <v>1.4</v>
      </c>
      <c r="B11" s="472" t="s">
        <v>261</v>
      </c>
      <c r="C11" s="455">
        <v>0</v>
      </c>
      <c r="D11" s="457">
        <v>0.11</v>
      </c>
      <c r="E11" s="454">
        <f>C11*D11</f>
        <v>0</v>
      </c>
      <c r="F11" s="483">
        <v>0</v>
      </c>
      <c r="G11" s="483">
        <v>0</v>
      </c>
      <c r="H11" s="483">
        <v>0</v>
      </c>
      <c r="I11" s="483">
        <v>0</v>
      </c>
      <c r="J11" s="483">
        <v>0</v>
      </c>
      <c r="K11" s="483">
        <v>0</v>
      </c>
      <c r="L11" s="483">
        <v>0</v>
      </c>
      <c r="M11" s="483">
        <v>0</v>
      </c>
      <c r="N11" s="456">
        <f t="shared" si="2"/>
        <v>0</v>
      </c>
    </row>
    <row r="12" spans="1:14">
      <c r="A12" s="488">
        <v>1.5</v>
      </c>
      <c r="B12" s="472" t="s">
        <v>260</v>
      </c>
      <c r="C12" s="455">
        <v>56521686</v>
      </c>
      <c r="D12" s="457">
        <v>0.14000000000000001</v>
      </c>
      <c r="E12" s="454">
        <f>C12*D12</f>
        <v>7913036.040000001</v>
      </c>
      <c r="F12" s="483">
        <v>0</v>
      </c>
      <c r="G12" s="483">
        <v>0</v>
      </c>
      <c r="H12" s="483">
        <v>0</v>
      </c>
      <c r="I12" s="483">
        <v>0</v>
      </c>
      <c r="J12" s="483">
        <v>0</v>
      </c>
      <c r="K12" s="483">
        <v>7913036.040000001</v>
      </c>
      <c r="L12" s="483">
        <v>0</v>
      </c>
      <c r="M12" s="483">
        <v>0</v>
      </c>
      <c r="N12" s="456">
        <f t="shared" si="2"/>
        <v>7913036.040000001</v>
      </c>
    </row>
    <row r="13" spans="1:14">
      <c r="A13" s="488">
        <v>1.6</v>
      </c>
      <c r="B13" s="490" t="s">
        <v>259</v>
      </c>
      <c r="C13" s="455">
        <v>0</v>
      </c>
      <c r="D13" s="458"/>
      <c r="E13" s="459"/>
      <c r="F13" s="483"/>
      <c r="G13" s="483"/>
      <c r="H13" s="483"/>
      <c r="I13" s="483"/>
      <c r="J13" s="483"/>
      <c r="K13" s="483"/>
      <c r="L13" s="483"/>
      <c r="M13" s="483"/>
      <c r="N13" s="456">
        <f t="shared" si="2"/>
        <v>0</v>
      </c>
    </row>
    <row r="14" spans="1:14">
      <c r="A14" s="488">
        <v>2</v>
      </c>
      <c r="B14" s="491" t="s">
        <v>265</v>
      </c>
      <c r="C14" s="453">
        <f>SUM(C15:C20)</f>
        <v>0</v>
      </c>
      <c r="D14" s="447"/>
      <c r="E14" s="454">
        <f t="shared" ref="E14" si="3">SUM(E15:E20)</f>
        <v>0</v>
      </c>
      <c r="F14" s="483">
        <v>0</v>
      </c>
      <c r="G14" s="483">
        <v>0</v>
      </c>
      <c r="H14" s="483">
        <v>0</v>
      </c>
      <c r="I14" s="483">
        <v>0</v>
      </c>
      <c r="J14" s="483">
        <v>0</v>
      </c>
      <c r="K14" s="483">
        <v>0</v>
      </c>
      <c r="L14" s="483">
        <v>0</v>
      </c>
      <c r="M14" s="483">
        <v>0</v>
      </c>
      <c r="N14" s="456">
        <f>SUM(N15:N20)</f>
        <v>0</v>
      </c>
    </row>
    <row r="15" spans="1:14">
      <c r="A15" s="488">
        <v>2.1</v>
      </c>
      <c r="B15" s="490" t="s">
        <v>264</v>
      </c>
      <c r="C15" s="483">
        <v>0</v>
      </c>
      <c r="D15" s="457">
        <v>5.0000000000000001E-3</v>
      </c>
      <c r="E15" s="454">
        <f>C15*D15</f>
        <v>0</v>
      </c>
      <c r="F15" s="483">
        <v>0</v>
      </c>
      <c r="G15" s="483">
        <v>0</v>
      </c>
      <c r="H15" s="483">
        <v>0</v>
      </c>
      <c r="I15" s="483">
        <v>0</v>
      </c>
      <c r="J15" s="483">
        <v>0</v>
      </c>
      <c r="K15" s="483">
        <v>0</v>
      </c>
      <c r="L15" s="483">
        <v>0</v>
      </c>
      <c r="M15" s="483">
        <v>0</v>
      </c>
      <c r="N15" s="456">
        <f t="shared" ref="N15:N20" si="4">SUMPRODUCT($F$6:$M$6,F15:M15)</f>
        <v>0</v>
      </c>
    </row>
    <row r="16" spans="1:14">
      <c r="A16" s="488">
        <v>2.2000000000000002</v>
      </c>
      <c r="B16" s="490" t="s">
        <v>263</v>
      </c>
      <c r="C16" s="483">
        <v>0</v>
      </c>
      <c r="D16" s="457">
        <v>0.01</v>
      </c>
      <c r="E16" s="454">
        <f>C16*D16</f>
        <v>0</v>
      </c>
      <c r="F16" s="483">
        <v>0</v>
      </c>
      <c r="G16" s="483">
        <v>0</v>
      </c>
      <c r="H16" s="483">
        <v>0</v>
      </c>
      <c r="I16" s="483">
        <v>0</v>
      </c>
      <c r="J16" s="483">
        <v>0</v>
      </c>
      <c r="K16" s="483">
        <v>0</v>
      </c>
      <c r="L16" s="483">
        <v>0</v>
      </c>
      <c r="M16" s="483">
        <v>0</v>
      </c>
      <c r="N16" s="456">
        <f t="shared" si="4"/>
        <v>0</v>
      </c>
    </row>
    <row r="17" spans="1:14">
      <c r="A17" s="488">
        <v>2.2999999999999998</v>
      </c>
      <c r="B17" s="490" t="s">
        <v>262</v>
      </c>
      <c r="C17" s="483">
        <v>0</v>
      </c>
      <c r="D17" s="457">
        <v>0.02</v>
      </c>
      <c r="E17" s="454">
        <f>C17*D17</f>
        <v>0</v>
      </c>
      <c r="F17" s="483">
        <v>0</v>
      </c>
      <c r="G17" s="483">
        <v>0</v>
      </c>
      <c r="H17" s="483">
        <v>0</v>
      </c>
      <c r="I17" s="483">
        <v>0</v>
      </c>
      <c r="J17" s="483">
        <v>0</v>
      </c>
      <c r="K17" s="483">
        <v>0</v>
      </c>
      <c r="L17" s="483">
        <v>0</v>
      </c>
      <c r="M17" s="483">
        <v>0</v>
      </c>
      <c r="N17" s="456">
        <f t="shared" si="4"/>
        <v>0</v>
      </c>
    </row>
    <row r="18" spans="1:14">
      <c r="A18" s="488">
        <v>2.4</v>
      </c>
      <c r="B18" s="490" t="s">
        <v>261</v>
      </c>
      <c r="C18" s="483">
        <v>0</v>
      </c>
      <c r="D18" s="457">
        <v>0.03</v>
      </c>
      <c r="E18" s="454">
        <f>C18*D18</f>
        <v>0</v>
      </c>
      <c r="F18" s="483">
        <v>0</v>
      </c>
      <c r="G18" s="483">
        <v>0</v>
      </c>
      <c r="H18" s="483">
        <v>0</v>
      </c>
      <c r="I18" s="483">
        <v>0</v>
      </c>
      <c r="J18" s="483">
        <v>0</v>
      </c>
      <c r="K18" s="483">
        <v>0</v>
      </c>
      <c r="L18" s="483">
        <v>0</v>
      </c>
      <c r="M18" s="483">
        <v>0</v>
      </c>
      <c r="N18" s="456">
        <f t="shared" si="4"/>
        <v>0</v>
      </c>
    </row>
    <row r="19" spans="1:14">
      <c r="A19" s="488">
        <v>2.5</v>
      </c>
      <c r="B19" s="490" t="s">
        <v>260</v>
      </c>
      <c r="C19" s="483">
        <v>0</v>
      </c>
      <c r="D19" s="457">
        <v>0.04</v>
      </c>
      <c r="E19" s="454">
        <f>C19*D19</f>
        <v>0</v>
      </c>
      <c r="F19" s="483">
        <v>0</v>
      </c>
      <c r="G19" s="483">
        <v>0</v>
      </c>
      <c r="H19" s="483">
        <v>0</v>
      </c>
      <c r="I19" s="483">
        <v>0</v>
      </c>
      <c r="J19" s="483">
        <v>0</v>
      </c>
      <c r="K19" s="483">
        <v>0</v>
      </c>
      <c r="L19" s="483">
        <v>0</v>
      </c>
      <c r="M19" s="483">
        <v>0</v>
      </c>
      <c r="N19" s="456">
        <f t="shared" si="4"/>
        <v>0</v>
      </c>
    </row>
    <row r="20" spans="1:14">
      <c r="A20" s="488">
        <v>2.6</v>
      </c>
      <c r="B20" s="490" t="s">
        <v>259</v>
      </c>
      <c r="C20" s="483"/>
      <c r="D20" s="458"/>
      <c r="E20" s="460"/>
      <c r="F20" s="483">
        <v>0</v>
      </c>
      <c r="G20" s="483">
        <v>0</v>
      </c>
      <c r="H20" s="483">
        <v>0</v>
      </c>
      <c r="I20" s="483">
        <v>0</v>
      </c>
      <c r="J20" s="483">
        <v>0</v>
      </c>
      <c r="K20" s="483">
        <v>0</v>
      </c>
      <c r="L20" s="483">
        <v>0</v>
      </c>
      <c r="M20" s="483">
        <v>0</v>
      </c>
      <c r="N20" s="456">
        <f t="shared" si="4"/>
        <v>0</v>
      </c>
    </row>
    <row r="21" spans="1:14" ht="14.25" thickBot="1">
      <c r="A21" s="79"/>
      <c r="B21" s="492" t="s">
        <v>109</v>
      </c>
      <c r="C21" s="98">
        <f>C14+C7</f>
        <v>258302416.995</v>
      </c>
      <c r="D21" s="105"/>
      <c r="E21" s="106">
        <f>E14+E7</f>
        <v>12733977.279600002</v>
      </c>
      <c r="F21" s="410">
        <f>F7+F14</f>
        <v>0</v>
      </c>
      <c r="G21" s="410">
        <f t="shared" ref="G21:L21" si="5">G7+G14</f>
        <v>0</v>
      </c>
      <c r="H21" s="410">
        <f t="shared" si="5"/>
        <v>0</v>
      </c>
      <c r="I21" s="410">
        <f t="shared" si="5"/>
        <v>0</v>
      </c>
      <c r="J21" s="410">
        <f t="shared" si="5"/>
        <v>0</v>
      </c>
      <c r="K21" s="410">
        <f t="shared" si="5"/>
        <v>12733977.279600002</v>
      </c>
      <c r="L21" s="410">
        <f t="shared" si="5"/>
        <v>0</v>
      </c>
      <c r="M21" s="410">
        <f>M7+M14</f>
        <v>0</v>
      </c>
      <c r="N21" s="411">
        <f>N14+N7</f>
        <v>12733977.279600002</v>
      </c>
    </row>
    <row r="22" spans="1:14">
      <c r="E22" s="107"/>
      <c r="F22" s="107"/>
      <c r="G22" s="107"/>
      <c r="H22" s="107"/>
      <c r="I22" s="107"/>
      <c r="J22" s="107"/>
      <c r="K22" s="107"/>
      <c r="L22" s="107"/>
      <c r="M22" s="107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  <pageSetup scale="3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zoomScale="90" zoomScaleNormal="90" workbookViewId="0">
      <selection activeCell="B33" sqref="B33"/>
    </sheetView>
  </sheetViews>
  <sheetFormatPr defaultRowHeight="15"/>
  <cols>
    <col min="1" max="1" width="11.42578125" customWidth="1"/>
    <col min="2" max="2" width="80.5703125" style="194" customWidth="1"/>
    <col min="3" max="3" width="18.140625" customWidth="1"/>
  </cols>
  <sheetData>
    <row r="1" spans="1:3">
      <c r="A1" s="2" t="s">
        <v>30</v>
      </c>
      <c r="B1" t="str">
        <f>'Info '!C2</f>
        <v>JSC "Liberty Bank"</v>
      </c>
    </row>
    <row r="2" spans="1:3">
      <c r="A2" s="2" t="s">
        <v>31</v>
      </c>
      <c r="B2" s="258">
        <f>'1. key ratios '!B2</f>
        <v>44012</v>
      </c>
    </row>
    <row r="3" spans="1:3">
      <c r="A3" s="4"/>
      <c r="B3"/>
    </row>
    <row r="4" spans="1:3">
      <c r="A4" s="4" t="s">
        <v>437</v>
      </c>
      <c r="B4" t="s">
        <v>438</v>
      </c>
    </row>
    <row r="5" spans="1:3">
      <c r="A5" s="195" t="s">
        <v>439</v>
      </c>
      <c r="B5" s="196"/>
      <c r="C5" s="197"/>
    </row>
    <row r="6" spans="1:3">
      <c r="A6" s="198">
        <v>1</v>
      </c>
      <c r="B6" s="199" t="s">
        <v>440</v>
      </c>
      <c r="C6" s="200">
        <v>2478917794.5724502</v>
      </c>
    </row>
    <row r="7" spans="1:3">
      <c r="A7" s="198">
        <v>2</v>
      </c>
      <c r="B7" s="199" t="s">
        <v>441</v>
      </c>
      <c r="C7" s="200">
        <v>-82963885.843731388</v>
      </c>
    </row>
    <row r="8" spans="1:3" ht="24">
      <c r="A8" s="201">
        <v>3</v>
      </c>
      <c r="B8" s="202" t="s">
        <v>442</v>
      </c>
      <c r="C8" s="213">
        <f>C6+C7</f>
        <v>2395953908.7287188</v>
      </c>
    </row>
    <row r="9" spans="1:3">
      <c r="A9" s="195" t="s">
        <v>443</v>
      </c>
      <c r="B9" s="196"/>
      <c r="C9" s="203"/>
    </row>
    <row r="10" spans="1:3" ht="25.5">
      <c r="A10" s="204">
        <v>4</v>
      </c>
      <c r="B10" s="205" t="s">
        <v>444</v>
      </c>
      <c r="C10" s="200">
        <v>0</v>
      </c>
    </row>
    <row r="11" spans="1:3">
      <c r="A11" s="204">
        <v>5</v>
      </c>
      <c r="B11" s="206" t="s">
        <v>445</v>
      </c>
      <c r="C11" s="200"/>
    </row>
    <row r="12" spans="1:3">
      <c r="A12" s="204" t="s">
        <v>446</v>
      </c>
      <c r="B12" s="206" t="s">
        <v>447</v>
      </c>
      <c r="C12" s="531">
        <f>'15. CCR '!E21</f>
        <v>12733977.279600002</v>
      </c>
    </row>
    <row r="13" spans="1:3" ht="25.5">
      <c r="A13" s="207">
        <v>6</v>
      </c>
      <c r="B13" s="205" t="s">
        <v>448</v>
      </c>
      <c r="C13" s="200">
        <v>0</v>
      </c>
    </row>
    <row r="14" spans="1:3">
      <c r="A14" s="207">
        <v>7</v>
      </c>
      <c r="B14" s="208" t="s">
        <v>449</v>
      </c>
      <c r="C14" s="200">
        <v>0</v>
      </c>
    </row>
    <row r="15" spans="1:3">
      <c r="A15" s="209">
        <v>8</v>
      </c>
      <c r="B15" s="210" t="s">
        <v>450</v>
      </c>
      <c r="C15" s="200">
        <v>0</v>
      </c>
    </row>
    <row r="16" spans="1:3">
      <c r="A16" s="207">
        <v>9</v>
      </c>
      <c r="B16" s="208" t="s">
        <v>451</v>
      </c>
      <c r="C16" s="200">
        <v>0</v>
      </c>
    </row>
    <row r="17" spans="1:3">
      <c r="A17" s="207">
        <v>10</v>
      </c>
      <c r="B17" s="208" t="s">
        <v>452</v>
      </c>
      <c r="C17" s="200">
        <v>0</v>
      </c>
    </row>
    <row r="18" spans="1:3">
      <c r="A18" s="211">
        <v>11</v>
      </c>
      <c r="B18" s="212" t="s">
        <v>453</v>
      </c>
      <c r="C18" s="213">
        <f>SUM(C10:C17)</f>
        <v>12733977.279600002</v>
      </c>
    </row>
    <row r="19" spans="1:3">
      <c r="A19" s="214" t="s">
        <v>454</v>
      </c>
      <c r="B19" s="215"/>
      <c r="C19" s="216"/>
    </row>
    <row r="20" spans="1:3">
      <c r="A20" s="217">
        <v>12</v>
      </c>
      <c r="B20" s="205" t="s">
        <v>455</v>
      </c>
      <c r="C20" s="200">
        <v>0</v>
      </c>
    </row>
    <row r="21" spans="1:3">
      <c r="A21" s="217">
        <v>13</v>
      </c>
      <c r="B21" s="205" t="s">
        <v>456</v>
      </c>
      <c r="C21" s="200">
        <v>0</v>
      </c>
    </row>
    <row r="22" spans="1:3">
      <c r="A22" s="217">
        <v>14</v>
      </c>
      <c r="B22" s="205" t="s">
        <v>457</v>
      </c>
      <c r="C22" s="200">
        <v>0</v>
      </c>
    </row>
    <row r="23" spans="1:3" ht="25.5">
      <c r="A23" s="217" t="s">
        <v>458</v>
      </c>
      <c r="B23" s="205" t="s">
        <v>459</v>
      </c>
      <c r="C23" s="200">
        <v>0</v>
      </c>
    </row>
    <row r="24" spans="1:3">
      <c r="A24" s="217">
        <v>15</v>
      </c>
      <c r="B24" s="205" t="s">
        <v>460</v>
      </c>
      <c r="C24" s="200">
        <v>0</v>
      </c>
    </row>
    <row r="25" spans="1:3">
      <c r="A25" s="217" t="s">
        <v>461</v>
      </c>
      <c r="B25" s="205" t="s">
        <v>462</v>
      </c>
      <c r="C25" s="200">
        <v>0</v>
      </c>
    </row>
    <row r="26" spans="1:3">
      <c r="A26" s="218">
        <v>16</v>
      </c>
      <c r="B26" s="219" t="s">
        <v>463</v>
      </c>
      <c r="C26" s="213">
        <f>SUM(C20:C25)</f>
        <v>0</v>
      </c>
    </row>
    <row r="27" spans="1:3">
      <c r="A27" s="195" t="s">
        <v>464</v>
      </c>
      <c r="B27" s="196"/>
      <c r="C27" s="203"/>
    </row>
    <row r="28" spans="1:3">
      <c r="A28" s="220">
        <v>17</v>
      </c>
      <c r="B28" s="206" t="s">
        <v>465</v>
      </c>
      <c r="C28" s="200">
        <v>138455149.62729797</v>
      </c>
    </row>
    <row r="29" spans="1:3">
      <c r="A29" s="220">
        <v>18</v>
      </c>
      <c r="B29" s="206" t="s">
        <v>466</v>
      </c>
      <c r="C29" s="200">
        <v>-104593269.68674818</v>
      </c>
    </row>
    <row r="30" spans="1:3">
      <c r="A30" s="218">
        <v>19</v>
      </c>
      <c r="B30" s="219" t="s">
        <v>467</v>
      </c>
      <c r="C30" s="213">
        <f>C28+C29</f>
        <v>33861879.940549791</v>
      </c>
    </row>
    <row r="31" spans="1:3">
      <c r="A31" s="195" t="s">
        <v>468</v>
      </c>
      <c r="B31" s="196"/>
      <c r="C31" s="203"/>
    </row>
    <row r="32" spans="1:3" ht="25.5">
      <c r="A32" s="220" t="s">
        <v>469</v>
      </c>
      <c r="B32" s="205" t="s">
        <v>470</v>
      </c>
      <c r="C32" s="221"/>
    </row>
    <row r="33" spans="1:3">
      <c r="A33" s="220" t="s">
        <v>471</v>
      </c>
      <c r="B33" s="206" t="s">
        <v>472</v>
      </c>
      <c r="C33" s="221"/>
    </row>
    <row r="34" spans="1:3">
      <c r="A34" s="195" t="s">
        <v>473</v>
      </c>
      <c r="B34" s="196"/>
      <c r="C34" s="203"/>
    </row>
    <row r="35" spans="1:3">
      <c r="A35" s="222">
        <v>20</v>
      </c>
      <c r="B35" s="223" t="s">
        <v>474</v>
      </c>
      <c r="C35" s="213">
        <f>'1. key ratios '!C9</f>
        <v>197331219.1562686</v>
      </c>
    </row>
    <row r="36" spans="1:3">
      <c r="A36" s="218">
        <v>21</v>
      </c>
      <c r="B36" s="219" t="s">
        <v>475</v>
      </c>
      <c r="C36" s="213">
        <f>C8+C18+C26+C30</f>
        <v>2442549765.9488688</v>
      </c>
    </row>
    <row r="37" spans="1:3">
      <c r="A37" s="195" t="s">
        <v>476</v>
      </c>
      <c r="B37" s="196"/>
      <c r="C37" s="203"/>
    </row>
    <row r="38" spans="1:3">
      <c r="A38" s="218">
        <v>22</v>
      </c>
      <c r="B38" s="219" t="s">
        <v>476</v>
      </c>
      <c r="C38" s="521">
        <f>IFERROR(C35/C36,0)</f>
        <v>8.0789027068036187E-2</v>
      </c>
    </row>
    <row r="39" spans="1:3">
      <c r="A39" s="195" t="s">
        <v>477</v>
      </c>
      <c r="B39" s="196"/>
      <c r="C39" s="203"/>
    </row>
    <row r="40" spans="1:3">
      <c r="A40" s="224" t="s">
        <v>478</v>
      </c>
      <c r="B40" s="205" t="s">
        <v>479</v>
      </c>
      <c r="C40" s="221"/>
    </row>
    <row r="41" spans="1:3" ht="25.5">
      <c r="A41" s="225" t="s">
        <v>480</v>
      </c>
      <c r="B41" s="199" t="s">
        <v>481</v>
      </c>
      <c r="C41" s="221"/>
    </row>
  </sheetData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6" activePane="bottomRight" state="frozen"/>
      <selection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9.140625" defaultRowHeight="15"/>
  <cols>
    <col min="1" max="1" width="9.5703125" style="343" bestFit="1" customWidth="1"/>
    <col min="2" max="2" width="63.140625" style="343" customWidth="1"/>
    <col min="3" max="3" width="12.7109375" style="343" customWidth="1"/>
    <col min="4" max="7" width="12.7109375" style="265" customWidth="1"/>
    <col min="8" max="13" width="6.7109375" style="313" customWidth="1"/>
    <col min="14" max="16384" width="9.140625" style="313"/>
  </cols>
  <sheetData>
    <row r="1" spans="1:8">
      <c r="A1" s="312" t="s">
        <v>30</v>
      </c>
      <c r="B1" s="388" t="str">
        <f>'Info '!C2</f>
        <v>JSC "Liberty Bank"</v>
      </c>
    </row>
    <row r="2" spans="1:8">
      <c r="A2" s="312" t="s">
        <v>31</v>
      </c>
      <c r="B2" s="242">
        <v>44012</v>
      </c>
      <c r="C2" s="344"/>
      <c r="D2" s="345"/>
      <c r="E2" s="345"/>
      <c r="F2" s="345"/>
      <c r="G2" s="345"/>
      <c r="H2" s="389"/>
    </row>
    <row r="3" spans="1:8">
      <c r="A3" s="312"/>
      <c r="B3" s="344"/>
      <c r="C3" s="344"/>
      <c r="D3" s="345"/>
      <c r="E3" s="345"/>
      <c r="F3" s="345"/>
      <c r="G3" s="345"/>
      <c r="H3" s="389"/>
    </row>
    <row r="4" spans="1:8" ht="15.75" thickBot="1">
      <c r="A4" s="390" t="s">
        <v>144</v>
      </c>
      <c r="B4" s="391" t="s">
        <v>143</v>
      </c>
      <c r="C4" s="391"/>
      <c r="D4" s="391"/>
      <c r="E4" s="391"/>
      <c r="F4" s="391"/>
      <c r="G4" s="391"/>
      <c r="H4" s="389"/>
    </row>
    <row r="5" spans="1:8">
      <c r="A5" s="532" t="s">
        <v>6</v>
      </c>
      <c r="B5" s="393"/>
      <c r="C5" s="243" t="s">
        <v>508</v>
      </c>
      <c r="D5" s="243" t="s">
        <v>507</v>
      </c>
      <c r="E5" s="243" t="s">
        <v>506</v>
      </c>
      <c r="F5" s="243" t="s">
        <v>503</v>
      </c>
      <c r="G5" s="533" t="s">
        <v>501</v>
      </c>
    </row>
    <row r="6" spans="1:8">
      <c r="A6" s="534"/>
      <c r="B6" s="535" t="s">
        <v>142</v>
      </c>
      <c r="C6" s="245"/>
      <c r="D6" s="245"/>
      <c r="E6" s="245"/>
      <c r="F6" s="245"/>
      <c r="G6" s="536"/>
    </row>
    <row r="7" spans="1:8">
      <c r="A7" s="394"/>
      <c r="B7" s="537" t="s">
        <v>136</v>
      </c>
      <c r="C7" s="245"/>
      <c r="D7" s="245"/>
      <c r="E7" s="245"/>
      <c r="F7" s="245"/>
      <c r="G7" s="536"/>
    </row>
    <row r="8" spans="1:8">
      <c r="A8" s="395">
        <v>1</v>
      </c>
      <c r="B8" s="538" t="s">
        <v>141</v>
      </c>
      <c r="C8" s="244">
        <v>192765835.1562686</v>
      </c>
      <c r="D8" s="244">
        <v>192591206.19626862</v>
      </c>
      <c r="E8" s="244">
        <v>215359098.5262686</v>
      </c>
      <c r="F8" s="244">
        <v>211400188.22626859</v>
      </c>
      <c r="G8" s="539">
        <v>205277083.0262686</v>
      </c>
    </row>
    <row r="9" spans="1:8">
      <c r="A9" s="395">
        <v>2</v>
      </c>
      <c r="B9" s="538" t="s">
        <v>140</v>
      </c>
      <c r="C9" s="244">
        <v>197331219.1562686</v>
      </c>
      <c r="D9" s="244">
        <v>197156590.19626862</v>
      </c>
      <c r="E9" s="244">
        <v>219924482.5262686</v>
      </c>
      <c r="F9" s="244">
        <v>215965572.22626859</v>
      </c>
      <c r="G9" s="539">
        <v>209842467.0262686</v>
      </c>
    </row>
    <row r="10" spans="1:8">
      <c r="A10" s="395">
        <v>3</v>
      </c>
      <c r="B10" s="538" t="s">
        <v>139</v>
      </c>
      <c r="C10" s="244">
        <v>299722774.86539704</v>
      </c>
      <c r="D10" s="244">
        <v>314734721.28397721</v>
      </c>
      <c r="E10" s="244">
        <v>330141000.41552472</v>
      </c>
      <c r="F10" s="244">
        <v>329415147.89087272</v>
      </c>
      <c r="G10" s="539">
        <v>301526891.51588857</v>
      </c>
    </row>
    <row r="11" spans="1:8">
      <c r="A11" s="394"/>
      <c r="B11" s="535" t="s">
        <v>138</v>
      </c>
      <c r="C11" s="245"/>
      <c r="D11" s="245"/>
      <c r="E11" s="245"/>
      <c r="F11" s="245"/>
      <c r="G11" s="536"/>
    </row>
    <row r="12" spans="1:8" ht="15" customHeight="1">
      <c r="A12" s="395">
        <v>4</v>
      </c>
      <c r="B12" s="538" t="s">
        <v>271</v>
      </c>
      <c r="C12" s="244">
        <v>1861303735.2068172</v>
      </c>
      <c r="D12" s="244">
        <v>1849842437.2258925</v>
      </c>
      <c r="E12" s="244">
        <v>1802789011.9565377</v>
      </c>
      <c r="F12" s="244">
        <v>1740960644.6242416</v>
      </c>
      <c r="G12" s="539">
        <v>1599776890.631207</v>
      </c>
    </row>
    <row r="13" spans="1:8">
      <c r="A13" s="394"/>
      <c r="B13" s="535" t="s">
        <v>137</v>
      </c>
      <c r="C13" s="245"/>
      <c r="D13" s="245"/>
      <c r="E13" s="245"/>
      <c r="F13" s="245"/>
      <c r="G13" s="536"/>
    </row>
    <row r="14" spans="1:8" s="321" customFormat="1">
      <c r="A14" s="395"/>
      <c r="B14" s="537" t="s">
        <v>136</v>
      </c>
      <c r="C14" s="245"/>
      <c r="D14" s="245"/>
      <c r="E14" s="245"/>
      <c r="F14" s="245"/>
      <c r="G14" s="536"/>
    </row>
    <row r="15" spans="1:8">
      <c r="A15" s="392">
        <v>5</v>
      </c>
      <c r="B15" s="538" t="str">
        <f>"Common equity Tier 1 ratio &gt;="&amp;ROUND('9.1. Capital Requirements'!C19,4)*100&amp;"%"</f>
        <v>Common equity Tier 1 ratio &gt;=6.41%</v>
      </c>
      <c r="C15" s="246">
        <v>0.10356495369889192</v>
      </c>
      <c r="D15" s="247">
        <v>0.10411222184149213</v>
      </c>
      <c r="E15" s="247">
        <v>0.11945884798384857</v>
      </c>
      <c r="F15" s="247">
        <v>0.12142732167957532</v>
      </c>
      <c r="G15" s="540">
        <v>0.12831606971474291</v>
      </c>
    </row>
    <row r="16" spans="1:8" ht="15" customHeight="1">
      <c r="A16" s="392">
        <v>6</v>
      </c>
      <c r="B16" s="538" t="str">
        <f>"Tier 1 ratio &gt;="&amp;ROUND('9.1. Capital Requirements'!C20,4)*100&amp;"%"</f>
        <v>Tier 1 ratio &gt;=8.25%</v>
      </c>
      <c r="C16" s="246">
        <v>0.10601774198574974</v>
      </c>
      <c r="D16" s="247">
        <v>0.1065802071726355</v>
      </c>
      <c r="E16" s="247">
        <v>0.1219912485974097</v>
      </c>
      <c r="F16" s="247">
        <v>0.1240496578099738</v>
      </c>
      <c r="G16" s="540">
        <v>0.13116983265302282</v>
      </c>
    </row>
    <row r="17" spans="1:7">
      <c r="A17" s="392">
        <v>7</v>
      </c>
      <c r="B17" s="538" t="str">
        <f>"Total Regulatory Capital ratio &gt;="&amp;ROUND('9.1. Capital Requirements'!C21,4)*100&amp;"%"</f>
        <v>Total Regulatory Capital ratio &gt;=14.76%</v>
      </c>
      <c r="C17" s="246">
        <v>0.16102840670015289</v>
      </c>
      <c r="D17" s="247">
        <v>0.17014136715123027</v>
      </c>
      <c r="E17" s="247">
        <v>0.18312791914414214</v>
      </c>
      <c r="F17" s="247">
        <v>0.18921458615853531</v>
      </c>
      <c r="G17" s="540">
        <v>0.18848058956328487</v>
      </c>
    </row>
    <row r="18" spans="1:7">
      <c r="A18" s="394"/>
      <c r="B18" s="541" t="s">
        <v>135</v>
      </c>
      <c r="C18" s="245"/>
      <c r="D18" s="245"/>
      <c r="E18" s="245"/>
      <c r="F18" s="245"/>
      <c r="G18" s="536"/>
    </row>
    <row r="19" spans="1:7" ht="15" customHeight="1">
      <c r="A19" s="396">
        <v>8</v>
      </c>
      <c r="B19" s="538" t="s">
        <v>134</v>
      </c>
      <c r="C19" s="246">
        <v>0.1168789185899419</v>
      </c>
      <c r="D19" s="246">
        <v>0.11973090260825885</v>
      </c>
      <c r="E19" s="246">
        <v>0.13434319029760411</v>
      </c>
      <c r="F19" s="246">
        <v>0.13636587394682673</v>
      </c>
      <c r="G19" s="540">
        <v>0.13937181188160075</v>
      </c>
    </row>
    <row r="20" spans="1:7">
      <c r="A20" s="396">
        <v>9</v>
      </c>
      <c r="B20" s="538" t="s">
        <v>133</v>
      </c>
      <c r="C20" s="246">
        <v>5.2248103575808634E-2</v>
      </c>
      <c r="D20" s="246">
        <v>5.1575467213220559E-2</v>
      </c>
      <c r="E20" s="246">
        <v>5.2456806629930131E-2</v>
      </c>
      <c r="F20" s="246">
        <v>5.2697398042156549E-2</v>
      </c>
      <c r="G20" s="540">
        <v>5.2891315436670028E-2</v>
      </c>
    </row>
    <row r="21" spans="1:7">
      <c r="A21" s="396">
        <v>10</v>
      </c>
      <c r="B21" s="538" t="s">
        <v>132</v>
      </c>
      <c r="C21" s="246">
        <v>1.2151991743154207E-2</v>
      </c>
      <c r="D21" s="246">
        <v>1.3275130272171969E-2</v>
      </c>
      <c r="E21" s="246">
        <v>2.8252239204994083E-2</v>
      </c>
      <c r="F21" s="246">
        <v>3.1314290500706256E-2</v>
      </c>
      <c r="G21" s="540">
        <v>2.7441984633543654E-2</v>
      </c>
    </row>
    <row r="22" spans="1:7">
      <c r="A22" s="396">
        <v>11</v>
      </c>
      <c r="B22" s="538" t="s">
        <v>131</v>
      </c>
      <c r="C22" s="246">
        <v>6.4630815014133272E-2</v>
      </c>
      <c r="D22" s="246">
        <v>6.8155435395038294E-2</v>
      </c>
      <c r="E22" s="246">
        <v>8.1886383667673993E-2</v>
      </c>
      <c r="F22" s="246">
        <v>8.3668475904670178E-2</v>
      </c>
      <c r="G22" s="540">
        <v>8.6480496444930707E-2</v>
      </c>
    </row>
    <row r="23" spans="1:7">
      <c r="A23" s="396">
        <v>12</v>
      </c>
      <c r="B23" s="538" t="s">
        <v>277</v>
      </c>
      <c r="C23" s="246">
        <v>-1.7754953903257664E-2</v>
      </c>
      <c r="D23" s="246">
        <v>-3.3739379907703253E-2</v>
      </c>
      <c r="E23" s="246">
        <v>1.3530707045830032E-2</v>
      </c>
      <c r="F23" s="246">
        <v>1.1079558908396903E-2</v>
      </c>
      <c r="G23" s="540">
        <v>5.4737358422061941E-3</v>
      </c>
    </row>
    <row r="24" spans="1:7">
      <c r="A24" s="396">
        <v>13</v>
      </c>
      <c r="B24" s="538" t="s">
        <v>278</v>
      </c>
      <c r="C24" s="246">
        <v>-0.13887241601057218</v>
      </c>
      <c r="D24" s="246">
        <v>-0.24752883546785678</v>
      </c>
      <c r="E24" s="246">
        <v>9.3431685850055304E-2</v>
      </c>
      <c r="F24" s="246">
        <v>7.6023227073296576E-2</v>
      </c>
      <c r="G24" s="540">
        <v>3.6998802005949509E-2</v>
      </c>
    </row>
    <row r="25" spans="1:7">
      <c r="A25" s="394"/>
      <c r="B25" s="541" t="s">
        <v>357</v>
      </c>
      <c r="C25" s="245"/>
      <c r="D25" s="245"/>
      <c r="E25" s="245"/>
      <c r="F25" s="245"/>
      <c r="G25" s="536"/>
    </row>
    <row r="26" spans="1:7">
      <c r="A26" s="396">
        <v>14</v>
      </c>
      <c r="B26" s="538" t="s">
        <v>130</v>
      </c>
      <c r="C26" s="246">
        <v>5.2811798094640372E-2</v>
      </c>
      <c r="D26" s="247">
        <v>5.1473867342370881E-2</v>
      </c>
      <c r="E26" s="247">
        <v>5.0397260890153749E-2</v>
      </c>
      <c r="F26" s="247">
        <v>5.6192407091236359E-2</v>
      </c>
      <c r="G26" s="540">
        <v>5.3800158771585678E-2</v>
      </c>
    </row>
    <row r="27" spans="1:7" ht="15" customHeight="1">
      <c r="A27" s="396">
        <v>15</v>
      </c>
      <c r="B27" s="538" t="s">
        <v>129</v>
      </c>
      <c r="C27" s="246">
        <v>8.6481332479196246E-2</v>
      </c>
      <c r="D27" s="247">
        <v>8.4907537548772588E-2</v>
      </c>
      <c r="E27" s="247">
        <v>6.6294540295860585E-2</v>
      </c>
      <c r="F27" s="247">
        <v>7.3040985088397681E-2</v>
      </c>
      <c r="G27" s="540">
        <v>6.7265337501895395E-2</v>
      </c>
    </row>
    <row r="28" spans="1:7">
      <c r="A28" s="396">
        <v>16</v>
      </c>
      <c r="B28" s="538" t="s">
        <v>128</v>
      </c>
      <c r="C28" s="246">
        <v>0.23325615884506706</v>
      </c>
      <c r="D28" s="247">
        <v>0.2555311805922772</v>
      </c>
      <c r="E28" s="247">
        <v>0.24591212969298773</v>
      </c>
      <c r="F28" s="247">
        <v>0.25866114598847856</v>
      </c>
      <c r="G28" s="540">
        <v>0.22321913374219182</v>
      </c>
    </row>
    <row r="29" spans="1:7" ht="15" customHeight="1">
      <c r="A29" s="396">
        <v>17</v>
      </c>
      <c r="B29" s="538" t="s">
        <v>127</v>
      </c>
      <c r="C29" s="246">
        <v>0.30748246603684493</v>
      </c>
      <c r="D29" s="247">
        <v>0.33714293277356838</v>
      </c>
      <c r="E29" s="247">
        <v>0.31228147305693621</v>
      </c>
      <c r="F29" s="247">
        <v>0.28537167534449026</v>
      </c>
      <c r="G29" s="540">
        <v>0.27454526682334096</v>
      </c>
    </row>
    <row r="30" spans="1:7">
      <c r="A30" s="396">
        <v>18</v>
      </c>
      <c r="B30" s="538" t="s">
        <v>126</v>
      </c>
      <c r="C30" s="246">
        <v>7.8678361263193344E-2</v>
      </c>
      <c r="D30" s="247">
        <v>5.8547482381141873E-2</v>
      </c>
      <c r="E30" s="247">
        <v>0.19126248245221786</v>
      </c>
      <c r="F30" s="247">
        <v>0.15379623568635351</v>
      </c>
      <c r="G30" s="540">
        <v>0.19566336846249016</v>
      </c>
    </row>
    <row r="31" spans="1:7" ht="15" customHeight="1">
      <c r="A31" s="394"/>
      <c r="B31" s="541" t="s">
        <v>358</v>
      </c>
      <c r="C31" s="245"/>
      <c r="D31" s="245"/>
      <c r="E31" s="245"/>
      <c r="F31" s="245"/>
      <c r="G31" s="536"/>
    </row>
    <row r="32" spans="1:7" ht="15" customHeight="1">
      <c r="A32" s="396">
        <v>19</v>
      </c>
      <c r="B32" s="538" t="s">
        <v>125</v>
      </c>
      <c r="C32" s="246">
        <v>0.37062925044387451</v>
      </c>
      <c r="D32" s="247">
        <v>0.35779789869829071</v>
      </c>
      <c r="E32" s="247">
        <v>0.26474337933046282</v>
      </c>
      <c r="F32" s="247">
        <v>0.31047367462083553</v>
      </c>
      <c r="G32" s="540">
        <v>0.34762018738519163</v>
      </c>
    </row>
    <row r="33" spans="1:7" ht="15" customHeight="1">
      <c r="A33" s="396">
        <v>20</v>
      </c>
      <c r="B33" s="538" t="s">
        <v>124</v>
      </c>
      <c r="C33" s="246">
        <v>0.36098154334209037</v>
      </c>
      <c r="D33" s="247">
        <v>0.36961687869237358</v>
      </c>
      <c r="E33" s="247">
        <v>0.34307167058012794</v>
      </c>
      <c r="F33" s="247">
        <v>0.343769675469005</v>
      </c>
      <c r="G33" s="540">
        <v>0.32981189501050123</v>
      </c>
    </row>
    <row r="34" spans="1:7" ht="15" customHeight="1">
      <c r="A34" s="396">
        <v>21</v>
      </c>
      <c r="B34" s="538" t="s">
        <v>123</v>
      </c>
      <c r="C34" s="246">
        <v>0.45734544452477249</v>
      </c>
      <c r="D34" s="247">
        <v>0.45110218771245092</v>
      </c>
      <c r="E34" s="247">
        <v>0.41356472195553978</v>
      </c>
      <c r="F34" s="247">
        <v>0.43823217408108933</v>
      </c>
      <c r="G34" s="540">
        <v>0.4488561402051271</v>
      </c>
    </row>
    <row r="35" spans="1:7" ht="15" customHeight="1">
      <c r="A35" s="387"/>
      <c r="B35" s="541" t="s">
        <v>400</v>
      </c>
      <c r="C35" s="245"/>
      <c r="D35" s="245"/>
      <c r="E35" s="245"/>
      <c r="F35" s="245"/>
      <c r="G35" s="536"/>
    </row>
    <row r="36" spans="1:7">
      <c r="A36" s="396">
        <v>22</v>
      </c>
      <c r="B36" s="538" t="s">
        <v>384</v>
      </c>
      <c r="C36" s="248">
        <v>817895758.80064678</v>
      </c>
      <c r="D36" s="248">
        <v>744812842.13518405</v>
      </c>
      <c r="E36" s="248">
        <v>724438719.55591893</v>
      </c>
      <c r="F36" s="248">
        <v>717682866.45333612</v>
      </c>
      <c r="G36" s="542">
        <v>603901178.81533277</v>
      </c>
    </row>
    <row r="37" spans="1:7" ht="15" customHeight="1">
      <c r="A37" s="396">
        <v>23</v>
      </c>
      <c r="B37" s="538" t="s">
        <v>396</v>
      </c>
      <c r="C37" s="248">
        <v>496101116.84214252</v>
      </c>
      <c r="D37" s="248">
        <v>432401154.23291969</v>
      </c>
      <c r="E37" s="248">
        <v>442132789.04591876</v>
      </c>
      <c r="F37" s="248">
        <v>404037132.79850292</v>
      </c>
      <c r="G37" s="542">
        <v>367984772.49377149</v>
      </c>
    </row>
    <row r="38" spans="1:7" ht="15.75" thickBot="1">
      <c r="A38" s="397">
        <v>24</v>
      </c>
      <c r="B38" s="398" t="s">
        <v>385</v>
      </c>
      <c r="C38" s="249">
        <v>1.6486472838578552</v>
      </c>
      <c r="D38" s="249">
        <v>1.7225042876133927</v>
      </c>
      <c r="E38" s="249">
        <v>1.6385093743424683</v>
      </c>
      <c r="F38" s="249">
        <v>1.7762794758056339</v>
      </c>
      <c r="G38" s="543">
        <v>1.641103719381634</v>
      </c>
    </row>
    <row r="39" spans="1:7">
      <c r="A39" s="399"/>
    </row>
    <row r="40" spans="1:7">
      <c r="B40" s="298"/>
    </row>
    <row r="41" spans="1:7" ht="71.25" customHeight="1">
      <c r="B41" s="298" t="s">
        <v>399</v>
      </c>
    </row>
    <row r="43" spans="1:7">
      <c r="B43" s="298"/>
    </row>
  </sheetData>
  <dataValidations count="1">
    <dataValidation type="date" operator="greaterThanOrEqual" allowBlank="1" showInputMessage="1" showErrorMessage="1" error="Date" promptTitle="Reporting Period" sqref="B2">
      <formula1>36526</formula1>
    </dataValidation>
  </dataValidations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6" activePane="bottomRight" state="frozen"/>
      <selection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9.140625" defaultRowHeight="15"/>
  <cols>
    <col min="1" max="1" width="9.7109375" style="265" bestFit="1" customWidth="1"/>
    <col min="2" max="2" width="43.7109375" style="265" customWidth="1"/>
    <col min="3" max="7" width="14.7109375" style="265" customWidth="1"/>
    <col min="8" max="8" width="15.42578125" style="265" customWidth="1"/>
    <col min="9" max="16384" width="9.140625" style="313"/>
  </cols>
  <sheetData>
    <row r="1" spans="1:8">
      <c r="A1" s="312" t="s">
        <v>30</v>
      </c>
      <c r="B1" s="265" t="str">
        <f>'Info '!C2</f>
        <v>JSC "Liberty Bank"</v>
      </c>
    </row>
    <row r="2" spans="1:8">
      <c r="A2" s="312" t="s">
        <v>31</v>
      </c>
      <c r="B2" s="372">
        <f>'1. key ratios '!B2</f>
        <v>44012</v>
      </c>
    </row>
    <row r="3" spans="1:8">
      <c r="A3" s="312"/>
    </row>
    <row r="4" spans="1:8" ht="15.75" thickBot="1">
      <c r="A4" s="346" t="s">
        <v>32</v>
      </c>
      <c r="B4" s="373" t="s">
        <v>33</v>
      </c>
      <c r="C4" s="346"/>
      <c r="D4" s="347"/>
      <c r="E4" s="347"/>
      <c r="F4" s="348"/>
      <c r="G4" s="348"/>
      <c r="H4" s="374" t="s">
        <v>73</v>
      </c>
    </row>
    <row r="5" spans="1:8">
      <c r="A5" s="375"/>
      <c r="B5" s="376"/>
      <c r="C5" s="546" t="s">
        <v>68</v>
      </c>
      <c r="D5" s="547"/>
      <c r="E5" s="548"/>
      <c r="F5" s="546" t="s">
        <v>72</v>
      </c>
      <c r="G5" s="547"/>
      <c r="H5" s="549"/>
    </row>
    <row r="6" spans="1:8">
      <c r="A6" s="377" t="s">
        <v>6</v>
      </c>
      <c r="B6" s="378" t="s">
        <v>34</v>
      </c>
      <c r="C6" s="318" t="s">
        <v>69</v>
      </c>
      <c r="D6" s="318" t="s">
        <v>70</v>
      </c>
      <c r="E6" s="318" t="s">
        <v>71</v>
      </c>
      <c r="F6" s="318" t="s">
        <v>69</v>
      </c>
      <c r="G6" s="318" t="s">
        <v>70</v>
      </c>
      <c r="H6" s="319" t="s">
        <v>71</v>
      </c>
    </row>
    <row r="7" spans="1:8">
      <c r="A7" s="377">
        <v>1</v>
      </c>
      <c r="B7" s="379" t="s">
        <v>35</v>
      </c>
      <c r="C7" s="307">
        <v>173578480.05000001</v>
      </c>
      <c r="D7" s="307">
        <v>60734018.099999987</v>
      </c>
      <c r="E7" s="308">
        <f>C7+D7</f>
        <v>234312498.15000001</v>
      </c>
      <c r="F7" s="412">
        <v>110488629</v>
      </c>
      <c r="G7" s="307">
        <v>84188724</v>
      </c>
      <c r="H7" s="413">
        <f>F7+G7</f>
        <v>194677353</v>
      </c>
    </row>
    <row r="8" spans="1:8">
      <c r="A8" s="377">
        <v>2</v>
      </c>
      <c r="B8" s="379" t="s">
        <v>36</v>
      </c>
      <c r="C8" s="307">
        <v>71073873.269999996</v>
      </c>
      <c r="D8" s="307">
        <v>144495956.78999999</v>
      </c>
      <c r="E8" s="308">
        <f t="shared" ref="E8:E20" si="0">C8+D8</f>
        <v>215569830.06</v>
      </c>
      <c r="F8" s="412">
        <v>29375212</v>
      </c>
      <c r="G8" s="307">
        <v>117594756</v>
      </c>
      <c r="H8" s="413">
        <f t="shared" ref="H8:H40" si="1">F8+G8</f>
        <v>146969968</v>
      </c>
    </row>
    <row r="9" spans="1:8">
      <c r="A9" s="377">
        <v>3</v>
      </c>
      <c r="B9" s="379" t="s">
        <v>37</v>
      </c>
      <c r="C9" s="307">
        <v>559472.85</v>
      </c>
      <c r="D9" s="307">
        <v>239048913.62</v>
      </c>
      <c r="E9" s="308">
        <f t="shared" si="0"/>
        <v>239608386.47</v>
      </c>
      <c r="F9" s="412">
        <v>1557505</v>
      </c>
      <c r="G9" s="307">
        <v>55301040</v>
      </c>
      <c r="H9" s="413">
        <f t="shared" si="1"/>
        <v>56858545</v>
      </c>
    </row>
    <row r="10" spans="1:8">
      <c r="A10" s="377">
        <v>4</v>
      </c>
      <c r="B10" s="379" t="s">
        <v>38</v>
      </c>
      <c r="C10" s="307">
        <v>0</v>
      </c>
      <c r="D10" s="307">
        <v>0</v>
      </c>
      <c r="E10" s="308">
        <f t="shared" si="0"/>
        <v>0</v>
      </c>
      <c r="F10" s="412">
        <v>0</v>
      </c>
      <c r="G10" s="307">
        <v>0</v>
      </c>
      <c r="H10" s="413">
        <f t="shared" si="1"/>
        <v>0</v>
      </c>
    </row>
    <row r="11" spans="1:8">
      <c r="A11" s="377">
        <v>5</v>
      </c>
      <c r="B11" s="379" t="s">
        <v>39</v>
      </c>
      <c r="C11" s="307">
        <v>199683549.56999999</v>
      </c>
      <c r="D11" s="307">
        <v>0</v>
      </c>
      <c r="E11" s="308">
        <f t="shared" si="0"/>
        <v>199683549.56999999</v>
      </c>
      <c r="F11" s="412">
        <v>139376687</v>
      </c>
      <c r="G11" s="307">
        <v>0</v>
      </c>
      <c r="H11" s="413">
        <f t="shared" si="1"/>
        <v>139376687</v>
      </c>
    </row>
    <row r="12" spans="1:8">
      <c r="A12" s="377">
        <v>6.1</v>
      </c>
      <c r="B12" s="380" t="s">
        <v>40</v>
      </c>
      <c r="C12" s="307">
        <v>1026258291.0000905</v>
      </c>
      <c r="D12" s="307">
        <v>312204747.00000018</v>
      </c>
      <c r="E12" s="308">
        <f t="shared" si="0"/>
        <v>1338463038.0000906</v>
      </c>
      <c r="F12" s="412">
        <v>967418515.00022531</v>
      </c>
      <c r="G12" s="307">
        <v>278001598.98999989</v>
      </c>
      <c r="H12" s="413">
        <f t="shared" si="1"/>
        <v>1245420113.9902253</v>
      </c>
    </row>
    <row r="13" spans="1:8">
      <c r="A13" s="377">
        <v>6.2</v>
      </c>
      <c r="B13" s="380" t="s">
        <v>41</v>
      </c>
      <c r="C13" s="307">
        <v>-100185756.38280091</v>
      </c>
      <c r="D13" s="307">
        <v>-15566310.617600003</v>
      </c>
      <c r="E13" s="308">
        <f t="shared" si="0"/>
        <v>-115752067.00040092</v>
      </c>
      <c r="F13" s="412">
        <v>-72171296.908401594</v>
      </c>
      <c r="G13" s="307">
        <v>-11602307.390799953</v>
      </c>
      <c r="H13" s="413">
        <f t="shared" si="1"/>
        <v>-83773604.299201548</v>
      </c>
    </row>
    <row r="14" spans="1:8">
      <c r="A14" s="377">
        <v>6</v>
      </c>
      <c r="B14" s="379" t="s">
        <v>42</v>
      </c>
      <c r="C14" s="308">
        <f>C12+C13</f>
        <v>926072534.61728954</v>
      </c>
      <c r="D14" s="308">
        <f>D12+D13</f>
        <v>296638436.38240016</v>
      </c>
      <c r="E14" s="308">
        <f t="shared" si="0"/>
        <v>1222710970.9996896</v>
      </c>
      <c r="F14" s="308">
        <f>F12+F13</f>
        <v>895247218.0918237</v>
      </c>
      <c r="G14" s="308">
        <f>G12+G13</f>
        <v>266399291.59919995</v>
      </c>
      <c r="H14" s="413">
        <f>F14+G14</f>
        <v>1161646509.6910236</v>
      </c>
    </row>
    <row r="15" spans="1:8">
      <c r="A15" s="377">
        <v>7</v>
      </c>
      <c r="B15" s="379" t="s">
        <v>43</v>
      </c>
      <c r="C15" s="307">
        <v>54117932.099999994</v>
      </c>
      <c r="D15" s="307">
        <v>5602325.25</v>
      </c>
      <c r="E15" s="308">
        <f t="shared" si="0"/>
        <v>59720257.349999994</v>
      </c>
      <c r="F15" s="412">
        <v>14871885</v>
      </c>
      <c r="G15" s="307">
        <v>2286405</v>
      </c>
      <c r="H15" s="413">
        <f t="shared" si="1"/>
        <v>17158290</v>
      </c>
    </row>
    <row r="16" spans="1:8">
      <c r="A16" s="377">
        <v>8</v>
      </c>
      <c r="B16" s="379" t="s">
        <v>204</v>
      </c>
      <c r="C16" s="307">
        <v>43119.999999999534</v>
      </c>
      <c r="D16" s="307">
        <v>0</v>
      </c>
      <c r="E16" s="308">
        <f t="shared" si="0"/>
        <v>43119.999999999534</v>
      </c>
      <c r="F16" s="412">
        <v>59635</v>
      </c>
      <c r="G16" s="307">
        <v>0</v>
      </c>
      <c r="H16" s="413">
        <f t="shared" si="1"/>
        <v>59635</v>
      </c>
    </row>
    <row r="17" spans="1:8">
      <c r="A17" s="377">
        <v>9</v>
      </c>
      <c r="B17" s="379" t="s">
        <v>44</v>
      </c>
      <c r="C17" s="307">
        <v>106733.3</v>
      </c>
      <c r="D17" s="307">
        <v>0</v>
      </c>
      <c r="E17" s="308">
        <f t="shared" si="0"/>
        <v>106733.3</v>
      </c>
      <c r="F17" s="412">
        <v>146888</v>
      </c>
      <c r="G17" s="307">
        <v>0</v>
      </c>
      <c r="H17" s="413">
        <f t="shared" si="1"/>
        <v>146888</v>
      </c>
    </row>
    <row r="18" spans="1:8">
      <c r="A18" s="377">
        <v>10</v>
      </c>
      <c r="B18" s="379" t="s">
        <v>45</v>
      </c>
      <c r="C18" s="307">
        <v>242948810.16999984</v>
      </c>
      <c r="D18" s="307">
        <v>0</v>
      </c>
      <c r="E18" s="308">
        <f t="shared" si="0"/>
        <v>242948810.16999984</v>
      </c>
      <c r="F18" s="412">
        <v>183565261</v>
      </c>
      <c r="G18" s="307">
        <v>0</v>
      </c>
      <c r="H18" s="413">
        <f t="shared" si="1"/>
        <v>183565261</v>
      </c>
    </row>
    <row r="19" spans="1:8">
      <c r="A19" s="377">
        <v>11</v>
      </c>
      <c r="B19" s="379" t="s">
        <v>46</v>
      </c>
      <c r="C19" s="307">
        <v>32349882.660000008</v>
      </c>
      <c r="D19" s="307">
        <v>8529112.8699999992</v>
      </c>
      <c r="E19" s="308">
        <f t="shared" si="0"/>
        <v>40878995.530000009</v>
      </c>
      <c r="F19" s="412">
        <v>73722381</v>
      </c>
      <c r="G19" s="307">
        <v>22374897</v>
      </c>
      <c r="H19" s="413">
        <f t="shared" si="1"/>
        <v>96097278</v>
      </c>
    </row>
    <row r="20" spans="1:8">
      <c r="A20" s="377">
        <v>12</v>
      </c>
      <c r="B20" s="381" t="s">
        <v>47</v>
      </c>
      <c r="C20" s="306">
        <f>SUM(C7:C11)+SUM(C14:C19)</f>
        <v>1700534388.5872893</v>
      </c>
      <c r="D20" s="306">
        <f>SUM(D7:D11)+SUM(D14:D19)</f>
        <v>755048763.01240015</v>
      </c>
      <c r="E20" s="306">
        <f t="shared" si="0"/>
        <v>2455583151.5996895</v>
      </c>
      <c r="F20" s="306">
        <f>SUM(F7:F11)+SUM(F14:F19)</f>
        <v>1448411301.0918236</v>
      </c>
      <c r="G20" s="306">
        <f>SUM(G7:G11)+SUM(G14:G19)</f>
        <v>548145113.59920001</v>
      </c>
      <c r="H20" s="414">
        <f t="shared" si="1"/>
        <v>1996556414.6910236</v>
      </c>
    </row>
    <row r="21" spans="1:8">
      <c r="A21" s="377"/>
      <c r="B21" s="378" t="s">
        <v>48</v>
      </c>
      <c r="C21" s="415"/>
      <c r="D21" s="415"/>
      <c r="E21" s="415"/>
      <c r="F21" s="416"/>
      <c r="G21" s="415"/>
      <c r="H21" s="417"/>
    </row>
    <row r="22" spans="1:8">
      <c r="A22" s="377">
        <v>13</v>
      </c>
      <c r="B22" s="379" t="s">
        <v>49</v>
      </c>
      <c r="C22" s="307">
        <v>780196.69</v>
      </c>
      <c r="D22" s="307">
        <v>5658467.709999999</v>
      </c>
      <c r="E22" s="308">
        <f>C22+D22</f>
        <v>6438664.3999999985</v>
      </c>
      <c r="F22" s="412">
        <v>746853</v>
      </c>
      <c r="G22" s="307">
        <v>11485835</v>
      </c>
      <c r="H22" s="413">
        <f t="shared" si="1"/>
        <v>12232688</v>
      </c>
    </row>
    <row r="23" spans="1:8">
      <c r="A23" s="377">
        <v>14</v>
      </c>
      <c r="B23" s="379" t="s">
        <v>50</v>
      </c>
      <c r="C23" s="307">
        <v>574334129.25999427</v>
      </c>
      <c r="D23" s="307">
        <v>274561899.88090956</v>
      </c>
      <c r="E23" s="308">
        <f t="shared" ref="E23:E40" si="2">C23+D23</f>
        <v>848896029.14090383</v>
      </c>
      <c r="F23" s="412">
        <v>495384182</v>
      </c>
      <c r="G23" s="307">
        <v>148181741</v>
      </c>
      <c r="H23" s="413">
        <f t="shared" si="1"/>
        <v>643565923</v>
      </c>
    </row>
    <row r="24" spans="1:8">
      <c r="A24" s="377">
        <v>15</v>
      </c>
      <c r="B24" s="379" t="s">
        <v>51</v>
      </c>
      <c r="C24" s="307">
        <v>171388205.75</v>
      </c>
      <c r="D24" s="307">
        <v>102765533.14499798</v>
      </c>
      <c r="E24" s="308">
        <f t="shared" si="2"/>
        <v>274153738.89499795</v>
      </c>
      <c r="F24" s="412">
        <v>167295149</v>
      </c>
      <c r="G24" s="307">
        <v>85305534</v>
      </c>
      <c r="H24" s="413">
        <f t="shared" si="1"/>
        <v>252600683</v>
      </c>
    </row>
    <row r="25" spans="1:8">
      <c r="A25" s="377">
        <v>16</v>
      </c>
      <c r="B25" s="379" t="s">
        <v>52</v>
      </c>
      <c r="C25" s="307">
        <v>577273334.59999967</v>
      </c>
      <c r="D25" s="307">
        <v>245144821.78409189</v>
      </c>
      <c r="E25" s="308">
        <f t="shared" si="2"/>
        <v>822418156.38409162</v>
      </c>
      <c r="F25" s="412">
        <v>438606139</v>
      </c>
      <c r="G25" s="307">
        <v>202748972</v>
      </c>
      <c r="H25" s="413">
        <f t="shared" si="1"/>
        <v>641355111</v>
      </c>
    </row>
    <row r="26" spans="1:8">
      <c r="A26" s="377">
        <v>17</v>
      </c>
      <c r="B26" s="379" t="s">
        <v>53</v>
      </c>
      <c r="C26" s="415">
        <v>0</v>
      </c>
      <c r="D26" s="415">
        <v>0</v>
      </c>
      <c r="E26" s="308">
        <f t="shared" si="2"/>
        <v>0</v>
      </c>
      <c r="F26" s="416">
        <v>0</v>
      </c>
      <c r="G26" s="415">
        <v>0</v>
      </c>
      <c r="H26" s="413">
        <f t="shared" si="1"/>
        <v>0</v>
      </c>
    </row>
    <row r="27" spans="1:8">
      <c r="A27" s="377">
        <v>18</v>
      </c>
      <c r="B27" s="379" t="s">
        <v>54</v>
      </c>
      <c r="C27" s="307">
        <v>13000000</v>
      </c>
      <c r="D27" s="307">
        <v>15509700.034465997</v>
      </c>
      <c r="E27" s="308">
        <f t="shared" si="2"/>
        <v>28509700.034465998</v>
      </c>
      <c r="F27" s="412">
        <v>0</v>
      </c>
      <c r="G27" s="307">
        <v>0</v>
      </c>
      <c r="H27" s="413">
        <f t="shared" si="1"/>
        <v>0</v>
      </c>
    </row>
    <row r="28" spans="1:8">
      <c r="A28" s="377">
        <v>19</v>
      </c>
      <c r="B28" s="379" t="s">
        <v>55</v>
      </c>
      <c r="C28" s="307">
        <v>8769709.5000000019</v>
      </c>
      <c r="D28" s="307">
        <v>1814743.1</v>
      </c>
      <c r="E28" s="308">
        <f t="shared" si="2"/>
        <v>10584452.600000001</v>
      </c>
      <c r="F28" s="412">
        <v>4736509</v>
      </c>
      <c r="G28" s="307">
        <v>1255099</v>
      </c>
      <c r="H28" s="413">
        <f t="shared" si="1"/>
        <v>5991608</v>
      </c>
    </row>
    <row r="29" spans="1:8">
      <c r="A29" s="377">
        <v>20</v>
      </c>
      <c r="B29" s="379" t="s">
        <v>56</v>
      </c>
      <c r="C29" s="307">
        <v>38066631.524200007</v>
      </c>
      <c r="D29" s="307">
        <v>40470963.805799998</v>
      </c>
      <c r="E29" s="308">
        <f t="shared" si="2"/>
        <v>78537595.330000013</v>
      </c>
      <c r="F29" s="412">
        <v>35394620</v>
      </c>
      <c r="G29" s="307">
        <v>41410694</v>
      </c>
      <c r="H29" s="413">
        <f t="shared" si="1"/>
        <v>76805314</v>
      </c>
    </row>
    <row r="30" spans="1:8">
      <c r="A30" s="377">
        <v>21</v>
      </c>
      <c r="B30" s="379" t="s">
        <v>57</v>
      </c>
      <c r="C30" s="307">
        <v>6437000</v>
      </c>
      <c r="D30" s="307">
        <v>99312705.120000005</v>
      </c>
      <c r="E30" s="308">
        <f t="shared" si="2"/>
        <v>105749705.12</v>
      </c>
      <c r="F30" s="412">
        <v>6437000</v>
      </c>
      <c r="G30" s="307">
        <v>74859536.679999992</v>
      </c>
      <c r="H30" s="413">
        <f t="shared" si="1"/>
        <v>81296536.679999992</v>
      </c>
    </row>
    <row r="31" spans="1:8">
      <c r="A31" s="377">
        <v>22</v>
      </c>
      <c r="B31" s="381" t="s">
        <v>58</v>
      </c>
      <c r="C31" s="306">
        <f>SUM(C22:C30)</f>
        <v>1390049207.324194</v>
      </c>
      <c r="D31" s="306">
        <f>SUM(D22:D30)</f>
        <v>785238834.58026552</v>
      </c>
      <c r="E31" s="306">
        <f>C31+D31</f>
        <v>2175288041.9044595</v>
      </c>
      <c r="F31" s="306">
        <f>SUM(F22:F30)</f>
        <v>1148600452</v>
      </c>
      <c r="G31" s="306">
        <f>SUM(G22:G30)</f>
        <v>565247411.67999995</v>
      </c>
      <c r="H31" s="414">
        <f t="shared" si="1"/>
        <v>1713847863.6799998</v>
      </c>
    </row>
    <row r="32" spans="1:8">
      <c r="A32" s="377"/>
      <c r="B32" s="378" t="s">
        <v>59</v>
      </c>
      <c r="C32" s="415"/>
      <c r="D32" s="415"/>
      <c r="E32" s="307"/>
      <c r="F32" s="416"/>
      <c r="G32" s="415"/>
      <c r="H32" s="417"/>
    </row>
    <row r="33" spans="1:8">
      <c r="A33" s="377">
        <v>23</v>
      </c>
      <c r="B33" s="379" t="s">
        <v>60</v>
      </c>
      <c r="C33" s="307">
        <v>54628743</v>
      </c>
      <c r="D33" s="415">
        <v>0</v>
      </c>
      <c r="E33" s="308">
        <f>C33+D33</f>
        <v>54628743</v>
      </c>
      <c r="F33" s="412">
        <v>54628743</v>
      </c>
      <c r="G33" s="415">
        <v>0</v>
      </c>
      <c r="H33" s="413">
        <f t="shared" si="1"/>
        <v>54628743</v>
      </c>
    </row>
    <row r="34" spans="1:8">
      <c r="A34" s="377">
        <v>24</v>
      </c>
      <c r="B34" s="379" t="s">
        <v>61</v>
      </c>
      <c r="C34" s="307">
        <v>61391</v>
      </c>
      <c r="D34" s="415">
        <v>0</v>
      </c>
      <c r="E34" s="308">
        <f t="shared" si="2"/>
        <v>61391</v>
      </c>
      <c r="F34" s="412">
        <v>61391</v>
      </c>
      <c r="G34" s="415">
        <v>0</v>
      </c>
      <c r="H34" s="413">
        <f t="shared" si="1"/>
        <v>61391</v>
      </c>
    </row>
    <row r="35" spans="1:8">
      <c r="A35" s="377">
        <v>25</v>
      </c>
      <c r="B35" s="382" t="s">
        <v>62</v>
      </c>
      <c r="C35" s="307">
        <v>-10154020</v>
      </c>
      <c r="D35" s="415">
        <v>0</v>
      </c>
      <c r="E35" s="308">
        <f t="shared" si="2"/>
        <v>-10154020</v>
      </c>
      <c r="F35" s="412">
        <v>-10154020</v>
      </c>
      <c r="G35" s="415">
        <v>0</v>
      </c>
      <c r="H35" s="413">
        <f t="shared" si="1"/>
        <v>-10154020</v>
      </c>
    </row>
    <row r="36" spans="1:8">
      <c r="A36" s="377">
        <v>26</v>
      </c>
      <c r="B36" s="379" t="s">
        <v>63</v>
      </c>
      <c r="C36" s="307">
        <v>39651986</v>
      </c>
      <c r="D36" s="415">
        <v>0</v>
      </c>
      <c r="E36" s="308">
        <f t="shared" si="2"/>
        <v>39651986</v>
      </c>
      <c r="F36" s="412">
        <v>39651986</v>
      </c>
      <c r="G36" s="415">
        <v>0</v>
      </c>
      <c r="H36" s="413">
        <f t="shared" si="1"/>
        <v>39651986</v>
      </c>
    </row>
    <row r="37" spans="1:8">
      <c r="A37" s="377">
        <v>27</v>
      </c>
      <c r="B37" s="379" t="s">
        <v>64</v>
      </c>
      <c r="C37" s="307">
        <v>1694028</v>
      </c>
      <c r="D37" s="415">
        <v>0</v>
      </c>
      <c r="E37" s="308">
        <f t="shared" si="2"/>
        <v>1694028</v>
      </c>
      <c r="F37" s="412">
        <v>1694028</v>
      </c>
      <c r="G37" s="415">
        <v>0</v>
      </c>
      <c r="H37" s="413">
        <f t="shared" si="1"/>
        <v>1694028</v>
      </c>
    </row>
    <row r="38" spans="1:8">
      <c r="A38" s="377">
        <v>28</v>
      </c>
      <c r="B38" s="379" t="s">
        <v>65</v>
      </c>
      <c r="C38" s="307">
        <v>164994987.18000004</v>
      </c>
      <c r="D38" s="415">
        <v>0</v>
      </c>
      <c r="E38" s="308">
        <f t="shared" si="2"/>
        <v>164994987.18000004</v>
      </c>
      <c r="F38" s="412">
        <v>168326330</v>
      </c>
      <c r="G38" s="415">
        <v>0</v>
      </c>
      <c r="H38" s="413">
        <f t="shared" si="1"/>
        <v>168326330</v>
      </c>
    </row>
    <row r="39" spans="1:8">
      <c r="A39" s="377">
        <v>29</v>
      </c>
      <c r="B39" s="379" t="s">
        <v>66</v>
      </c>
      <c r="C39" s="307">
        <v>29417994.68</v>
      </c>
      <c r="D39" s="415">
        <v>0</v>
      </c>
      <c r="E39" s="308">
        <f t="shared" si="2"/>
        <v>29417994.68</v>
      </c>
      <c r="F39" s="412">
        <v>28500093</v>
      </c>
      <c r="G39" s="415">
        <v>0</v>
      </c>
      <c r="H39" s="413">
        <f t="shared" si="1"/>
        <v>28500093</v>
      </c>
    </row>
    <row r="40" spans="1:8">
      <c r="A40" s="377">
        <v>30</v>
      </c>
      <c r="B40" s="383" t="s">
        <v>272</v>
      </c>
      <c r="C40" s="418">
        <v>280295109.86000001</v>
      </c>
      <c r="D40" s="419">
        <v>0</v>
      </c>
      <c r="E40" s="306">
        <f t="shared" si="2"/>
        <v>280295109.86000001</v>
      </c>
      <c r="F40" s="420">
        <v>282708551</v>
      </c>
      <c r="G40" s="419">
        <v>0</v>
      </c>
      <c r="H40" s="414">
        <f t="shared" si="1"/>
        <v>282708551</v>
      </c>
    </row>
    <row r="41" spans="1:8" ht="15.75" thickBot="1">
      <c r="A41" s="384">
        <v>31</v>
      </c>
      <c r="B41" s="385" t="s">
        <v>67</v>
      </c>
      <c r="C41" s="309">
        <f>C31+C40</f>
        <v>1670344317.1841941</v>
      </c>
      <c r="D41" s="309">
        <f>D31+D40</f>
        <v>785238834.58026552</v>
      </c>
      <c r="E41" s="309">
        <f>C41+D41</f>
        <v>2455583151.7644596</v>
      </c>
      <c r="F41" s="309">
        <f>F31+F40</f>
        <v>1431309003</v>
      </c>
      <c r="G41" s="309">
        <f>G31+G40</f>
        <v>565247411.67999995</v>
      </c>
      <c r="H41" s="421">
        <f>F41+G41</f>
        <v>1996556414.6799998</v>
      </c>
    </row>
    <row r="43" spans="1:8">
      <c r="B43" s="386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zoomScaleNormal="100" workbookViewId="0">
      <pane xSplit="1" ySplit="6" topLeftCell="B22" activePane="bottomRight" state="frozen"/>
      <selection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9.140625" defaultRowHeight="12.75"/>
  <cols>
    <col min="1" max="1" width="9.5703125" style="265" bestFit="1" customWidth="1"/>
    <col min="2" max="2" width="52.140625" style="265" customWidth="1"/>
    <col min="3" max="3" width="14" style="265" customWidth="1"/>
    <col min="4" max="8" width="13.140625" style="265" customWidth="1"/>
    <col min="9" max="9" width="8.85546875" style="265" customWidth="1"/>
    <col min="10" max="16384" width="9.140625" style="265"/>
  </cols>
  <sheetData>
    <row r="1" spans="1:8">
      <c r="A1" s="312" t="s">
        <v>30</v>
      </c>
      <c r="B1" s="343" t="str">
        <f>'Info '!C2</f>
        <v>JSC "Liberty Bank"</v>
      </c>
      <c r="C1" s="343"/>
    </row>
    <row r="2" spans="1:8">
      <c r="A2" s="312" t="s">
        <v>31</v>
      </c>
      <c r="B2" s="353">
        <f>'1. key ratios '!B2</f>
        <v>44012</v>
      </c>
      <c r="C2" s="344"/>
      <c r="D2" s="345"/>
      <c r="E2" s="345"/>
      <c r="F2" s="345"/>
      <c r="G2" s="345"/>
      <c r="H2" s="345"/>
    </row>
    <row r="3" spans="1:8">
      <c r="A3" s="312"/>
      <c r="B3" s="343"/>
      <c r="C3" s="344"/>
      <c r="D3" s="345"/>
      <c r="E3" s="345"/>
      <c r="F3" s="345"/>
      <c r="G3" s="345"/>
      <c r="H3" s="345"/>
    </row>
    <row r="4" spans="1:8" ht="13.5" thickBot="1">
      <c r="A4" s="354" t="s">
        <v>199</v>
      </c>
      <c r="B4" s="355" t="s">
        <v>22</v>
      </c>
      <c r="C4" s="346"/>
      <c r="D4" s="347"/>
      <c r="E4" s="347"/>
      <c r="F4" s="348"/>
      <c r="G4" s="348"/>
      <c r="H4" s="349" t="s">
        <v>73</v>
      </c>
    </row>
    <row r="5" spans="1:8">
      <c r="A5" s="356" t="s">
        <v>6</v>
      </c>
      <c r="B5" s="357"/>
      <c r="C5" s="546" t="s">
        <v>68</v>
      </c>
      <c r="D5" s="547"/>
      <c r="E5" s="548"/>
      <c r="F5" s="546" t="s">
        <v>72</v>
      </c>
      <c r="G5" s="547"/>
      <c r="H5" s="549"/>
    </row>
    <row r="6" spans="1:8">
      <c r="A6" s="358" t="s">
        <v>6</v>
      </c>
      <c r="B6" s="359"/>
      <c r="C6" s="291" t="s">
        <v>69</v>
      </c>
      <c r="D6" s="291" t="s">
        <v>70</v>
      </c>
      <c r="E6" s="291" t="s">
        <v>71</v>
      </c>
      <c r="F6" s="291" t="s">
        <v>69</v>
      </c>
      <c r="G6" s="291" t="s">
        <v>70</v>
      </c>
      <c r="H6" s="350" t="s">
        <v>71</v>
      </c>
    </row>
    <row r="7" spans="1:8">
      <c r="A7" s="360"/>
      <c r="B7" s="355" t="s">
        <v>198</v>
      </c>
      <c r="C7" s="351"/>
      <c r="D7" s="351"/>
      <c r="E7" s="351"/>
      <c r="F7" s="351"/>
      <c r="G7" s="351"/>
      <c r="H7" s="352"/>
    </row>
    <row r="8" spans="1:8">
      <c r="A8" s="360">
        <v>1</v>
      </c>
      <c r="B8" s="361" t="s">
        <v>197</v>
      </c>
      <c r="C8" s="415">
        <v>3219096.2800000003</v>
      </c>
      <c r="D8" s="415">
        <v>1258813.57</v>
      </c>
      <c r="E8" s="308">
        <f>C8+D8</f>
        <v>4477909.8500000006</v>
      </c>
      <c r="F8" s="415">
        <v>5892304</v>
      </c>
      <c r="G8" s="415">
        <v>1067891</v>
      </c>
      <c r="H8" s="413">
        <f>F8+G8</f>
        <v>6960195</v>
      </c>
    </row>
    <row r="9" spans="1:8">
      <c r="A9" s="360">
        <v>2</v>
      </c>
      <c r="B9" s="361" t="s">
        <v>196</v>
      </c>
      <c r="C9" s="422">
        <f>SUM(C10:C18)</f>
        <v>109766671.70999999</v>
      </c>
      <c r="D9" s="422">
        <f>SUM(D10:D18)</f>
        <v>10782831.640000001</v>
      </c>
      <c r="E9" s="308">
        <f t="shared" ref="E9:E67" si="0">C9+D9</f>
        <v>120549503.34999999</v>
      </c>
      <c r="F9" s="422">
        <f>SUM(F10:F18)</f>
        <v>103507194</v>
      </c>
      <c r="G9" s="422">
        <f>SUM(G10:G18)</f>
        <v>9775316.9999999963</v>
      </c>
      <c r="H9" s="413">
        <f t="shared" ref="H9:H67" si="1">F9+G9</f>
        <v>113282511</v>
      </c>
    </row>
    <row r="10" spans="1:8">
      <c r="A10" s="360">
        <v>2.1</v>
      </c>
      <c r="B10" s="362" t="s">
        <v>195</v>
      </c>
      <c r="C10" s="415">
        <v>0</v>
      </c>
      <c r="D10" s="415">
        <v>0</v>
      </c>
      <c r="E10" s="308">
        <f t="shared" si="0"/>
        <v>0</v>
      </c>
      <c r="F10" s="415">
        <v>240708</v>
      </c>
      <c r="G10" s="415">
        <v>0</v>
      </c>
      <c r="H10" s="413">
        <f t="shared" si="1"/>
        <v>240708</v>
      </c>
    </row>
    <row r="11" spans="1:8">
      <c r="A11" s="360">
        <v>2.2000000000000002</v>
      </c>
      <c r="B11" s="362" t="s">
        <v>194</v>
      </c>
      <c r="C11" s="415">
        <v>6768873.9760948895</v>
      </c>
      <c r="D11" s="415">
        <v>5159123.8542580176</v>
      </c>
      <c r="E11" s="308">
        <f t="shared" si="0"/>
        <v>11927997.830352906</v>
      </c>
      <c r="F11" s="415">
        <v>2104495.23449696</v>
      </c>
      <c r="G11" s="415">
        <v>4317128.1092181504</v>
      </c>
      <c r="H11" s="413">
        <f t="shared" si="1"/>
        <v>6421623.3437151108</v>
      </c>
    </row>
    <row r="12" spans="1:8">
      <c r="A12" s="360">
        <v>2.2999999999999998</v>
      </c>
      <c r="B12" s="362" t="s">
        <v>193</v>
      </c>
      <c r="C12" s="415">
        <v>590447.67647575261</v>
      </c>
      <c r="D12" s="415">
        <v>0</v>
      </c>
      <c r="E12" s="308">
        <f t="shared" si="0"/>
        <v>590447.67647575261</v>
      </c>
      <c r="F12" s="415">
        <v>0</v>
      </c>
      <c r="G12" s="415">
        <v>0</v>
      </c>
      <c r="H12" s="413">
        <f t="shared" si="1"/>
        <v>0</v>
      </c>
    </row>
    <row r="13" spans="1:8">
      <c r="A13" s="360">
        <v>2.4</v>
      </c>
      <c r="B13" s="362" t="s">
        <v>192</v>
      </c>
      <c r="C13" s="415">
        <v>92157.779027943878</v>
      </c>
      <c r="D13" s="415">
        <v>26047.211997637227</v>
      </c>
      <c r="E13" s="308">
        <f t="shared" si="0"/>
        <v>118204.99102558111</v>
      </c>
      <c r="F13" s="415">
        <v>22820.877558523502</v>
      </c>
      <c r="G13" s="415">
        <v>70201.025356298502</v>
      </c>
      <c r="H13" s="413">
        <f t="shared" si="1"/>
        <v>93021.902914822</v>
      </c>
    </row>
    <row r="14" spans="1:8">
      <c r="A14" s="360">
        <v>2.5</v>
      </c>
      <c r="B14" s="362" t="s">
        <v>191</v>
      </c>
      <c r="C14" s="415">
        <v>1791.930671386313</v>
      </c>
      <c r="D14" s="415">
        <v>618948.04160326184</v>
      </c>
      <c r="E14" s="308">
        <f t="shared" si="0"/>
        <v>620739.97227464814</v>
      </c>
      <c r="F14" s="415">
        <v>12191.712716985199</v>
      </c>
      <c r="G14" s="415">
        <v>1012737.69250202</v>
      </c>
      <c r="H14" s="413">
        <f t="shared" si="1"/>
        <v>1024929.4052190052</v>
      </c>
    </row>
    <row r="15" spans="1:8">
      <c r="A15" s="360">
        <v>2.6</v>
      </c>
      <c r="B15" s="362" t="s">
        <v>190</v>
      </c>
      <c r="C15" s="415">
        <v>87420.699280631059</v>
      </c>
      <c r="D15" s="415">
        <v>0</v>
      </c>
      <c r="E15" s="308">
        <f t="shared" si="0"/>
        <v>87420.699280631059</v>
      </c>
      <c r="F15" s="415">
        <v>0</v>
      </c>
      <c r="G15" s="415">
        <v>46111.756198437899</v>
      </c>
      <c r="H15" s="413">
        <f t="shared" si="1"/>
        <v>46111.756198437899</v>
      </c>
    </row>
    <row r="16" spans="1:8">
      <c r="A16" s="360">
        <v>2.7</v>
      </c>
      <c r="B16" s="362" t="s">
        <v>189</v>
      </c>
      <c r="C16" s="415">
        <v>3902.7636530878663</v>
      </c>
      <c r="D16" s="415">
        <v>4629.8326237408855</v>
      </c>
      <c r="E16" s="308">
        <f t="shared" si="0"/>
        <v>8532.5962768287518</v>
      </c>
      <c r="F16" s="415">
        <v>3557.0560689501299</v>
      </c>
      <c r="G16" s="415">
        <v>0</v>
      </c>
      <c r="H16" s="413">
        <f t="shared" si="1"/>
        <v>3557.0560689501299</v>
      </c>
    </row>
    <row r="17" spans="1:8">
      <c r="A17" s="360">
        <v>2.8</v>
      </c>
      <c r="B17" s="362" t="s">
        <v>188</v>
      </c>
      <c r="C17" s="415">
        <v>101863272.3</v>
      </c>
      <c r="D17" s="415">
        <v>3231554.16</v>
      </c>
      <c r="E17" s="308">
        <f t="shared" si="0"/>
        <v>105094826.45999999</v>
      </c>
      <c r="F17" s="415">
        <v>100518233</v>
      </c>
      <c r="G17" s="415">
        <v>3118292</v>
      </c>
      <c r="H17" s="413">
        <f t="shared" si="1"/>
        <v>103636525</v>
      </c>
    </row>
    <row r="18" spans="1:8">
      <c r="A18" s="360">
        <v>2.9</v>
      </c>
      <c r="B18" s="362" t="s">
        <v>187</v>
      </c>
      <c r="C18" s="415">
        <v>358804.58479631075</v>
      </c>
      <c r="D18" s="415">
        <v>1742528.5395173426</v>
      </c>
      <c r="E18" s="308">
        <f t="shared" si="0"/>
        <v>2101333.1243136534</v>
      </c>
      <c r="F18" s="415">
        <v>605188.11915857717</v>
      </c>
      <c r="G18" s="415">
        <v>1210846.4167250898</v>
      </c>
      <c r="H18" s="413">
        <f t="shared" si="1"/>
        <v>1816034.5358836669</v>
      </c>
    </row>
    <row r="19" spans="1:8">
      <c r="A19" s="360">
        <v>3</v>
      </c>
      <c r="B19" s="361" t="s">
        <v>186</v>
      </c>
      <c r="C19" s="415">
        <v>2704037.95</v>
      </c>
      <c r="D19" s="415">
        <v>185796.11</v>
      </c>
      <c r="E19" s="308">
        <f t="shared" si="0"/>
        <v>2889834.06</v>
      </c>
      <c r="F19" s="415">
        <v>4270183</v>
      </c>
      <c r="G19" s="415">
        <v>764201</v>
      </c>
      <c r="H19" s="413">
        <f t="shared" si="1"/>
        <v>5034384</v>
      </c>
    </row>
    <row r="20" spans="1:8">
      <c r="A20" s="360">
        <v>4</v>
      </c>
      <c r="B20" s="361" t="s">
        <v>185</v>
      </c>
      <c r="C20" s="415">
        <v>5999361.9300000006</v>
      </c>
      <c r="D20" s="415">
        <v>0</v>
      </c>
      <c r="E20" s="308">
        <f t="shared" si="0"/>
        <v>5999361.9300000006</v>
      </c>
      <c r="F20" s="415">
        <v>6981556</v>
      </c>
      <c r="G20" s="415">
        <v>0</v>
      </c>
      <c r="H20" s="413">
        <f t="shared" si="1"/>
        <v>6981556</v>
      </c>
    </row>
    <row r="21" spans="1:8">
      <c r="A21" s="360">
        <v>5</v>
      </c>
      <c r="B21" s="361" t="s">
        <v>184</v>
      </c>
      <c r="C21" s="415">
        <v>69631.12</v>
      </c>
      <c r="D21" s="415">
        <v>21143.73</v>
      </c>
      <c r="E21" s="308">
        <f t="shared" si="0"/>
        <v>90774.849999999991</v>
      </c>
      <c r="F21" s="415">
        <v>83868</v>
      </c>
      <c r="G21" s="415">
        <v>18592</v>
      </c>
      <c r="H21" s="413">
        <f>F21+G21</f>
        <v>102460</v>
      </c>
    </row>
    <row r="22" spans="1:8">
      <c r="A22" s="360">
        <v>6</v>
      </c>
      <c r="B22" s="363" t="s">
        <v>183</v>
      </c>
      <c r="C22" s="423">
        <f>C8+C9+C19+C20+C21</f>
        <v>121758798.99000001</v>
      </c>
      <c r="D22" s="423">
        <f>D8+D9+D19+D20+D21</f>
        <v>12248585.050000001</v>
      </c>
      <c r="E22" s="306">
        <f>C22+D22</f>
        <v>134007384.04000001</v>
      </c>
      <c r="F22" s="423">
        <f>F8+F9+F19+F20+F21</f>
        <v>120735105</v>
      </c>
      <c r="G22" s="423">
        <f>G8+G9+G19+G20+G21</f>
        <v>11626000.999999996</v>
      </c>
      <c r="H22" s="414">
        <f>F22+G22</f>
        <v>132361106</v>
      </c>
    </row>
    <row r="23" spans="1:8">
      <c r="A23" s="360"/>
      <c r="B23" s="355" t="s">
        <v>182</v>
      </c>
      <c r="C23" s="415"/>
      <c r="D23" s="415"/>
      <c r="E23" s="307"/>
      <c r="F23" s="415"/>
      <c r="G23" s="415"/>
      <c r="H23" s="417"/>
    </row>
    <row r="24" spans="1:8">
      <c r="A24" s="360">
        <v>7</v>
      </c>
      <c r="B24" s="361" t="s">
        <v>181</v>
      </c>
      <c r="C24" s="415">
        <v>18219208.690000001</v>
      </c>
      <c r="D24" s="415">
        <v>3001822.03</v>
      </c>
      <c r="E24" s="308">
        <f t="shared" si="0"/>
        <v>21221030.720000003</v>
      </c>
      <c r="F24" s="415">
        <v>17914628</v>
      </c>
      <c r="G24" s="415">
        <v>1635446</v>
      </c>
      <c r="H24" s="413">
        <f t="shared" si="1"/>
        <v>19550074</v>
      </c>
    </row>
    <row r="25" spans="1:8">
      <c r="A25" s="360">
        <v>8</v>
      </c>
      <c r="B25" s="361" t="s">
        <v>180</v>
      </c>
      <c r="C25" s="415">
        <v>26931110.689999998</v>
      </c>
      <c r="D25" s="415">
        <v>4817782.9000000004</v>
      </c>
      <c r="E25" s="308">
        <f t="shared" si="0"/>
        <v>31748893.589999996</v>
      </c>
      <c r="F25" s="415">
        <v>22551093</v>
      </c>
      <c r="G25" s="415">
        <v>3890096</v>
      </c>
      <c r="H25" s="413">
        <f t="shared" si="1"/>
        <v>26441189</v>
      </c>
    </row>
    <row r="26" spans="1:8">
      <c r="A26" s="360">
        <v>9</v>
      </c>
      <c r="B26" s="361" t="s">
        <v>179</v>
      </c>
      <c r="C26" s="415">
        <v>153944.68</v>
      </c>
      <c r="D26" s="415">
        <v>24335.02</v>
      </c>
      <c r="E26" s="308">
        <f t="shared" si="0"/>
        <v>178279.69999999998</v>
      </c>
      <c r="F26" s="415">
        <v>17323</v>
      </c>
      <c r="G26" s="415">
        <v>46968</v>
      </c>
      <c r="H26" s="413">
        <f t="shared" si="1"/>
        <v>64291</v>
      </c>
    </row>
    <row r="27" spans="1:8">
      <c r="A27" s="360">
        <v>10</v>
      </c>
      <c r="B27" s="361" t="s">
        <v>178</v>
      </c>
      <c r="C27" s="415">
        <v>537264.18000000005</v>
      </c>
      <c r="D27" s="415">
        <v>4117847.8</v>
      </c>
      <c r="E27" s="308">
        <f t="shared" si="0"/>
        <v>4655111.9799999995</v>
      </c>
      <c r="F27" s="415">
        <v>435716</v>
      </c>
      <c r="G27" s="415">
        <v>2560206</v>
      </c>
      <c r="H27" s="413">
        <f t="shared" si="1"/>
        <v>2995922</v>
      </c>
    </row>
    <row r="28" spans="1:8">
      <c r="A28" s="360">
        <v>11</v>
      </c>
      <c r="B28" s="361" t="s">
        <v>177</v>
      </c>
      <c r="C28" s="415">
        <v>893096.53</v>
      </c>
      <c r="D28" s="415">
        <v>45211.38</v>
      </c>
      <c r="E28" s="308">
        <f t="shared" si="0"/>
        <v>938307.91</v>
      </c>
      <c r="F28" s="415">
        <v>6492</v>
      </c>
      <c r="G28" s="415">
        <v>0</v>
      </c>
      <c r="H28" s="413">
        <f t="shared" si="1"/>
        <v>6492</v>
      </c>
    </row>
    <row r="29" spans="1:8">
      <c r="A29" s="360">
        <v>12</v>
      </c>
      <c r="B29" s="361" t="s">
        <v>176</v>
      </c>
      <c r="C29" s="415">
        <v>171379.7</v>
      </c>
      <c r="D29" s="415">
        <v>991996.94000000006</v>
      </c>
      <c r="E29" s="308">
        <f t="shared" si="0"/>
        <v>1163376.6400000001</v>
      </c>
      <c r="F29" s="415">
        <v>240996</v>
      </c>
      <c r="G29" s="415">
        <v>931803</v>
      </c>
      <c r="H29" s="413">
        <f t="shared" si="1"/>
        <v>1172799</v>
      </c>
    </row>
    <row r="30" spans="1:8">
      <c r="A30" s="360">
        <v>13</v>
      </c>
      <c r="B30" s="364" t="s">
        <v>175</v>
      </c>
      <c r="C30" s="423">
        <f>SUM(C24:C29)</f>
        <v>46906004.469999999</v>
      </c>
      <c r="D30" s="423">
        <f>SUM(D24:D29)</f>
        <v>12998996.07</v>
      </c>
      <c r="E30" s="306">
        <f t="shared" si="0"/>
        <v>59905000.539999999</v>
      </c>
      <c r="F30" s="423">
        <f>SUM(F24:F29)</f>
        <v>41166248</v>
      </c>
      <c r="G30" s="423">
        <f>SUM(G24:G29)</f>
        <v>9064519</v>
      </c>
      <c r="H30" s="414">
        <f t="shared" si="1"/>
        <v>50230767</v>
      </c>
    </row>
    <row r="31" spans="1:8">
      <c r="A31" s="360">
        <v>14</v>
      </c>
      <c r="B31" s="364" t="s">
        <v>174</v>
      </c>
      <c r="C31" s="423">
        <f>C22-C30</f>
        <v>74852794.520000011</v>
      </c>
      <c r="D31" s="423">
        <f>D22-D30</f>
        <v>-750411.01999999955</v>
      </c>
      <c r="E31" s="306">
        <f t="shared" si="0"/>
        <v>74102383.500000015</v>
      </c>
      <c r="F31" s="423">
        <f>F22-F30</f>
        <v>79568857</v>
      </c>
      <c r="G31" s="423">
        <f>G22-G30</f>
        <v>2561481.9999999963</v>
      </c>
      <c r="H31" s="414">
        <f t="shared" si="1"/>
        <v>82130339</v>
      </c>
    </row>
    <row r="32" spans="1:8">
      <c r="A32" s="360"/>
      <c r="B32" s="365"/>
      <c r="C32" s="424"/>
      <c r="D32" s="424"/>
      <c r="E32" s="424"/>
      <c r="F32" s="424"/>
      <c r="G32" s="424"/>
      <c r="H32" s="425"/>
    </row>
    <row r="33" spans="1:8">
      <c r="A33" s="360"/>
      <c r="B33" s="365" t="s">
        <v>173</v>
      </c>
      <c r="C33" s="415"/>
      <c r="D33" s="415"/>
      <c r="E33" s="307"/>
      <c r="F33" s="415"/>
      <c r="G33" s="415"/>
      <c r="H33" s="417"/>
    </row>
    <row r="34" spans="1:8">
      <c r="A34" s="360">
        <v>15</v>
      </c>
      <c r="B34" s="366" t="s">
        <v>172</v>
      </c>
      <c r="C34" s="308">
        <f>C35-C36</f>
        <v>9422885.5600000005</v>
      </c>
      <c r="D34" s="308">
        <f>D35-D36</f>
        <v>-1398728.3099999996</v>
      </c>
      <c r="E34" s="308">
        <f t="shared" si="0"/>
        <v>8024157.2500000009</v>
      </c>
      <c r="F34" s="308">
        <f>F35-F36</f>
        <v>12016959</v>
      </c>
      <c r="G34" s="308">
        <f>G35-G36</f>
        <v>-945187</v>
      </c>
      <c r="H34" s="413">
        <f t="shared" si="1"/>
        <v>11071772</v>
      </c>
    </row>
    <row r="35" spans="1:8">
      <c r="A35" s="360">
        <v>15.1</v>
      </c>
      <c r="B35" s="362" t="s">
        <v>171</v>
      </c>
      <c r="C35" s="415">
        <v>11405984.800000001</v>
      </c>
      <c r="D35" s="415">
        <v>3157056.37</v>
      </c>
      <c r="E35" s="308">
        <f t="shared" si="0"/>
        <v>14563041.170000002</v>
      </c>
      <c r="F35" s="415">
        <v>13981042</v>
      </c>
      <c r="G35" s="415">
        <v>2470281</v>
      </c>
      <c r="H35" s="413">
        <f t="shared" si="1"/>
        <v>16451323</v>
      </c>
    </row>
    <row r="36" spans="1:8">
      <c r="A36" s="360">
        <v>15.2</v>
      </c>
      <c r="B36" s="362" t="s">
        <v>170</v>
      </c>
      <c r="C36" s="415">
        <v>1983099.24</v>
      </c>
      <c r="D36" s="415">
        <v>4555784.68</v>
      </c>
      <c r="E36" s="308">
        <f t="shared" si="0"/>
        <v>6538883.9199999999</v>
      </c>
      <c r="F36" s="415">
        <v>1964083</v>
      </c>
      <c r="G36" s="415">
        <v>3415468</v>
      </c>
      <c r="H36" s="413">
        <f t="shared" si="1"/>
        <v>5379551</v>
      </c>
    </row>
    <row r="37" spans="1:8">
      <c r="A37" s="360">
        <v>16</v>
      </c>
      <c r="B37" s="361" t="s">
        <v>169</v>
      </c>
      <c r="C37" s="415">
        <v>0</v>
      </c>
      <c r="D37" s="415">
        <v>0</v>
      </c>
      <c r="E37" s="308">
        <f t="shared" si="0"/>
        <v>0</v>
      </c>
      <c r="F37" s="415">
        <v>0</v>
      </c>
      <c r="G37" s="415">
        <v>0</v>
      </c>
      <c r="H37" s="413">
        <f t="shared" si="1"/>
        <v>0</v>
      </c>
    </row>
    <row r="38" spans="1:8">
      <c r="A38" s="360">
        <v>17</v>
      </c>
      <c r="B38" s="361" t="s">
        <v>168</v>
      </c>
      <c r="C38" s="415">
        <v>0</v>
      </c>
      <c r="D38" s="415">
        <v>0</v>
      </c>
      <c r="E38" s="308">
        <f t="shared" si="0"/>
        <v>0</v>
      </c>
      <c r="F38" s="415">
        <v>0</v>
      </c>
      <c r="G38" s="415">
        <v>0</v>
      </c>
      <c r="H38" s="413">
        <f t="shared" si="1"/>
        <v>0</v>
      </c>
    </row>
    <row r="39" spans="1:8">
      <c r="A39" s="360">
        <v>18</v>
      </c>
      <c r="B39" s="361" t="s">
        <v>167</v>
      </c>
      <c r="C39" s="415">
        <v>24463.93</v>
      </c>
      <c r="D39" s="415">
        <v>17830.11</v>
      </c>
      <c r="E39" s="308">
        <f t="shared" si="0"/>
        <v>42294.04</v>
      </c>
      <c r="F39" s="415">
        <v>27847</v>
      </c>
      <c r="G39" s="415">
        <v>20762</v>
      </c>
      <c r="H39" s="413">
        <f t="shared" si="1"/>
        <v>48609</v>
      </c>
    </row>
    <row r="40" spans="1:8">
      <c r="A40" s="360">
        <v>19</v>
      </c>
      <c r="B40" s="361" t="s">
        <v>166</v>
      </c>
      <c r="C40" s="415">
        <v>6108733.1500000022</v>
      </c>
      <c r="D40" s="415">
        <v>0</v>
      </c>
      <c r="E40" s="308">
        <f t="shared" si="0"/>
        <v>6108733.1500000022</v>
      </c>
      <c r="F40" s="415">
        <v>5171560</v>
      </c>
      <c r="G40" s="415">
        <v>0</v>
      </c>
      <c r="H40" s="413">
        <f t="shared" si="1"/>
        <v>5171560</v>
      </c>
    </row>
    <row r="41" spans="1:8">
      <c r="A41" s="360">
        <v>20</v>
      </c>
      <c r="B41" s="361" t="s">
        <v>165</v>
      </c>
      <c r="C41" s="415">
        <v>-1448035.8499999968</v>
      </c>
      <c r="D41" s="415">
        <v>0</v>
      </c>
      <c r="E41" s="308">
        <f t="shared" si="0"/>
        <v>-1448035.8499999968</v>
      </c>
      <c r="F41" s="415">
        <v>-1813704</v>
      </c>
      <c r="G41" s="415">
        <v>0</v>
      </c>
      <c r="H41" s="413">
        <f t="shared" si="1"/>
        <v>-1813704</v>
      </c>
    </row>
    <row r="42" spans="1:8">
      <c r="A42" s="360">
        <v>21</v>
      </c>
      <c r="B42" s="361" t="s">
        <v>164</v>
      </c>
      <c r="C42" s="415">
        <v>51975.919999999984</v>
      </c>
      <c r="D42" s="415">
        <v>0</v>
      </c>
      <c r="E42" s="308">
        <f t="shared" si="0"/>
        <v>51975.919999999984</v>
      </c>
      <c r="F42" s="415">
        <v>15289</v>
      </c>
      <c r="G42" s="415">
        <v>0</v>
      </c>
      <c r="H42" s="413">
        <f t="shared" si="1"/>
        <v>15289</v>
      </c>
    </row>
    <row r="43" spans="1:8">
      <c r="A43" s="360">
        <v>22</v>
      </c>
      <c r="B43" s="361" t="s">
        <v>163</v>
      </c>
      <c r="C43" s="415">
        <v>63048.56</v>
      </c>
      <c r="D43" s="415">
        <v>2323.52</v>
      </c>
      <c r="E43" s="308">
        <f t="shared" si="0"/>
        <v>65372.079999999994</v>
      </c>
      <c r="F43" s="415">
        <v>740</v>
      </c>
      <c r="G43" s="415">
        <v>1031</v>
      </c>
      <c r="H43" s="413">
        <f t="shared" si="1"/>
        <v>1771</v>
      </c>
    </row>
    <row r="44" spans="1:8">
      <c r="A44" s="360">
        <v>23</v>
      </c>
      <c r="B44" s="361" t="s">
        <v>162</v>
      </c>
      <c r="C44" s="415">
        <v>1409688.9</v>
      </c>
      <c r="D44" s="415">
        <v>84687.18</v>
      </c>
      <c r="E44" s="308">
        <f t="shared" si="0"/>
        <v>1494376.0799999998</v>
      </c>
      <c r="F44" s="415">
        <v>241785</v>
      </c>
      <c r="G44" s="415">
        <v>936842</v>
      </c>
      <c r="H44" s="413">
        <f t="shared" si="1"/>
        <v>1178627</v>
      </c>
    </row>
    <row r="45" spans="1:8">
      <c r="A45" s="360">
        <v>24</v>
      </c>
      <c r="B45" s="364" t="s">
        <v>279</v>
      </c>
      <c r="C45" s="423">
        <f>C34+C37+C38+C39+C40+C41+C42+C43+C44</f>
        <v>15632760.170000007</v>
      </c>
      <c r="D45" s="423">
        <f>D34+D37+D38+D39+D40+D41+D42+D43+D44</f>
        <v>-1293887.4999999995</v>
      </c>
      <c r="E45" s="306">
        <f t="shared" si="0"/>
        <v>14338872.670000007</v>
      </c>
      <c r="F45" s="423">
        <f>F34+F37+F38+F39+F40+F41+F42+F43+F44</f>
        <v>15660476</v>
      </c>
      <c r="G45" s="423">
        <f>G34+G37+G38+G39+G40+G41+G42+G43+G44</f>
        <v>13448</v>
      </c>
      <c r="H45" s="414">
        <f t="shared" si="1"/>
        <v>15673924</v>
      </c>
    </row>
    <row r="46" spans="1:8">
      <c r="A46" s="360"/>
      <c r="B46" s="355" t="s">
        <v>161</v>
      </c>
      <c r="C46" s="415"/>
      <c r="D46" s="415"/>
      <c r="E46" s="415"/>
      <c r="F46" s="415"/>
      <c r="G46" s="415"/>
      <c r="H46" s="426"/>
    </row>
    <row r="47" spans="1:8">
      <c r="A47" s="360">
        <v>25</v>
      </c>
      <c r="B47" s="361" t="s">
        <v>160</v>
      </c>
      <c r="C47" s="415">
        <v>1616768.09</v>
      </c>
      <c r="D47" s="415">
        <v>2353.48</v>
      </c>
      <c r="E47" s="308">
        <f t="shared" si="0"/>
        <v>1619121.57</v>
      </c>
      <c r="F47" s="415">
        <v>1436774</v>
      </c>
      <c r="G47" s="415">
        <v>854</v>
      </c>
      <c r="H47" s="413">
        <f t="shared" si="1"/>
        <v>1437628</v>
      </c>
    </row>
    <row r="48" spans="1:8">
      <c r="A48" s="360">
        <v>26</v>
      </c>
      <c r="B48" s="361" t="s">
        <v>159</v>
      </c>
      <c r="C48" s="415">
        <v>3872699.35</v>
      </c>
      <c r="D48" s="415">
        <v>341784.38999999996</v>
      </c>
      <c r="E48" s="308">
        <f t="shared" si="0"/>
        <v>4214483.74</v>
      </c>
      <c r="F48" s="415">
        <v>2195491</v>
      </c>
      <c r="G48" s="415">
        <v>1287775</v>
      </c>
      <c r="H48" s="413">
        <f t="shared" si="1"/>
        <v>3483266</v>
      </c>
    </row>
    <row r="49" spans="1:8">
      <c r="A49" s="360">
        <v>27</v>
      </c>
      <c r="B49" s="361" t="s">
        <v>158</v>
      </c>
      <c r="C49" s="415">
        <v>40057766.140000001</v>
      </c>
      <c r="D49" s="415">
        <v>0</v>
      </c>
      <c r="E49" s="308">
        <f t="shared" si="0"/>
        <v>40057766.140000001</v>
      </c>
      <c r="F49" s="415">
        <v>41190510</v>
      </c>
      <c r="G49" s="415">
        <v>0</v>
      </c>
      <c r="H49" s="413">
        <f t="shared" si="1"/>
        <v>41190510</v>
      </c>
    </row>
    <row r="50" spans="1:8">
      <c r="A50" s="360">
        <v>28</v>
      </c>
      <c r="B50" s="361" t="s">
        <v>157</v>
      </c>
      <c r="C50" s="415">
        <v>817632.57000000007</v>
      </c>
      <c r="D50" s="415">
        <v>0</v>
      </c>
      <c r="E50" s="308">
        <f t="shared" si="0"/>
        <v>817632.57000000007</v>
      </c>
      <c r="F50" s="415">
        <v>744550</v>
      </c>
      <c r="G50" s="415">
        <v>0</v>
      </c>
      <c r="H50" s="413">
        <f t="shared" si="1"/>
        <v>744550</v>
      </c>
    </row>
    <row r="51" spans="1:8">
      <c r="A51" s="360">
        <v>29</v>
      </c>
      <c r="B51" s="361" t="s">
        <v>156</v>
      </c>
      <c r="C51" s="415">
        <v>15966207.9</v>
      </c>
      <c r="D51" s="415">
        <v>0</v>
      </c>
      <c r="E51" s="308">
        <f t="shared" si="0"/>
        <v>15966207.9</v>
      </c>
      <c r="F51" s="415">
        <v>14227170</v>
      </c>
      <c r="G51" s="415">
        <v>0</v>
      </c>
      <c r="H51" s="413">
        <f t="shared" si="1"/>
        <v>14227170</v>
      </c>
    </row>
    <row r="52" spans="1:8">
      <c r="A52" s="360">
        <v>30</v>
      </c>
      <c r="B52" s="361" t="s">
        <v>155</v>
      </c>
      <c r="C52" s="415">
        <v>13143008.15</v>
      </c>
      <c r="D52" s="415">
        <v>43950.42</v>
      </c>
      <c r="E52" s="308">
        <f t="shared" si="0"/>
        <v>13186958.57</v>
      </c>
      <c r="F52" s="415">
        <v>12287694</v>
      </c>
      <c r="G52" s="415">
        <v>121658</v>
      </c>
      <c r="H52" s="413">
        <f t="shared" si="1"/>
        <v>12409352</v>
      </c>
    </row>
    <row r="53" spans="1:8">
      <c r="A53" s="360">
        <v>31</v>
      </c>
      <c r="B53" s="364" t="s">
        <v>280</v>
      </c>
      <c r="C53" s="423">
        <f>C47+C48+C49+C50+C51+C52</f>
        <v>75474082.200000003</v>
      </c>
      <c r="D53" s="423">
        <f>D47+D48+D49+D50+D51+D52</f>
        <v>388088.28999999992</v>
      </c>
      <c r="E53" s="306">
        <f t="shared" si="0"/>
        <v>75862170.49000001</v>
      </c>
      <c r="F53" s="423">
        <f>F47+F48+F49+F50+F51+F52</f>
        <v>72082189</v>
      </c>
      <c r="G53" s="423">
        <f>G47+G48+G49+G50+G51+G52</f>
        <v>1410287</v>
      </c>
      <c r="H53" s="414">
        <f t="shared" si="1"/>
        <v>73492476</v>
      </c>
    </row>
    <row r="54" spans="1:8">
      <c r="A54" s="360">
        <v>32</v>
      </c>
      <c r="B54" s="364" t="s">
        <v>281</v>
      </c>
      <c r="C54" s="423">
        <f>C45-C53</f>
        <v>-59841322.029999994</v>
      </c>
      <c r="D54" s="423">
        <f>D45-D53</f>
        <v>-1681975.7899999996</v>
      </c>
      <c r="E54" s="306">
        <f t="shared" si="0"/>
        <v>-61523297.819999993</v>
      </c>
      <c r="F54" s="423">
        <f>F45-F53</f>
        <v>-56421713</v>
      </c>
      <c r="G54" s="423">
        <f>G45-G53</f>
        <v>-1396839</v>
      </c>
      <c r="H54" s="414">
        <f t="shared" si="1"/>
        <v>-57818552</v>
      </c>
    </row>
    <row r="55" spans="1:8">
      <c r="A55" s="360"/>
      <c r="B55" s="365"/>
      <c r="C55" s="424"/>
      <c r="D55" s="424"/>
      <c r="E55" s="424"/>
      <c r="F55" s="424"/>
      <c r="G55" s="424"/>
      <c r="H55" s="425"/>
    </row>
    <row r="56" spans="1:8">
      <c r="A56" s="360">
        <v>33</v>
      </c>
      <c r="B56" s="364" t="s">
        <v>154</v>
      </c>
      <c r="C56" s="423">
        <f>C31+C54</f>
        <v>15011472.490000017</v>
      </c>
      <c r="D56" s="423">
        <f>D31+D54</f>
        <v>-2432386.8099999991</v>
      </c>
      <c r="E56" s="306">
        <f t="shared" si="0"/>
        <v>12579085.680000018</v>
      </c>
      <c r="F56" s="423">
        <f>F31+F54</f>
        <v>23147144</v>
      </c>
      <c r="G56" s="423">
        <f>G31+G54</f>
        <v>1164642.9999999963</v>
      </c>
      <c r="H56" s="414">
        <f t="shared" si="1"/>
        <v>24311786.999999996</v>
      </c>
    </row>
    <row r="57" spans="1:8">
      <c r="A57" s="360"/>
      <c r="B57" s="365"/>
      <c r="C57" s="424"/>
      <c r="D57" s="424"/>
      <c r="E57" s="424"/>
      <c r="F57" s="424"/>
      <c r="G57" s="424"/>
      <c r="H57" s="425"/>
    </row>
    <row r="58" spans="1:8">
      <c r="A58" s="360">
        <v>34</v>
      </c>
      <c r="B58" s="361" t="s">
        <v>153</v>
      </c>
      <c r="C58" s="415">
        <v>31209523.489999998</v>
      </c>
      <c r="D58" s="415">
        <v>1607862.7</v>
      </c>
      <c r="E58" s="308">
        <f t="shared" si="0"/>
        <v>32817386.189999998</v>
      </c>
      <c r="F58" s="415">
        <v>16887385</v>
      </c>
      <c r="G58" s="415">
        <v>1840611</v>
      </c>
      <c r="H58" s="413">
        <f t="shared" si="1"/>
        <v>18727996</v>
      </c>
    </row>
    <row r="59" spans="1:8" s="367" customFormat="1">
      <c r="A59" s="360">
        <v>35</v>
      </c>
      <c r="B59" s="361" t="s">
        <v>152</v>
      </c>
      <c r="C59" s="415">
        <v>-104000</v>
      </c>
      <c r="D59" s="415">
        <v>0</v>
      </c>
      <c r="E59" s="428">
        <f t="shared" si="0"/>
        <v>-104000</v>
      </c>
      <c r="F59" s="427">
        <v>104000</v>
      </c>
      <c r="G59" s="427">
        <v>0</v>
      </c>
      <c r="H59" s="429">
        <f t="shared" si="1"/>
        <v>104000</v>
      </c>
    </row>
    <row r="60" spans="1:8">
      <c r="A60" s="360">
        <v>36</v>
      </c>
      <c r="B60" s="361" t="s">
        <v>151</v>
      </c>
      <c r="C60" s="415">
        <v>225809.50999999998</v>
      </c>
      <c r="D60" s="415">
        <v>-3188.9</v>
      </c>
      <c r="E60" s="308">
        <f t="shared" si="0"/>
        <v>222620.61</v>
      </c>
      <c r="F60" s="415">
        <v>189456</v>
      </c>
      <c r="G60" s="415">
        <v>91940</v>
      </c>
      <c r="H60" s="413">
        <f t="shared" si="1"/>
        <v>281396</v>
      </c>
    </row>
    <row r="61" spans="1:8">
      <c r="A61" s="360">
        <v>37</v>
      </c>
      <c r="B61" s="364" t="s">
        <v>150</v>
      </c>
      <c r="C61" s="423">
        <f>C58+C59+C60</f>
        <v>31331333</v>
      </c>
      <c r="D61" s="423">
        <f>D58+D59+D60</f>
        <v>1604673.8</v>
      </c>
      <c r="E61" s="306">
        <f t="shared" si="0"/>
        <v>32936006.800000001</v>
      </c>
      <c r="F61" s="423">
        <f>F58+F59+F60</f>
        <v>17180841</v>
      </c>
      <c r="G61" s="423">
        <f>G58+G59+G60</f>
        <v>1932551</v>
      </c>
      <c r="H61" s="414">
        <f t="shared" si="1"/>
        <v>19113392</v>
      </c>
    </row>
    <row r="62" spans="1:8">
      <c r="A62" s="360"/>
      <c r="B62" s="368"/>
      <c r="C62" s="415"/>
      <c r="D62" s="415"/>
      <c r="E62" s="415"/>
      <c r="F62" s="415"/>
      <c r="G62" s="415"/>
      <c r="H62" s="426"/>
    </row>
    <row r="63" spans="1:8">
      <c r="A63" s="360">
        <v>38</v>
      </c>
      <c r="B63" s="369" t="s">
        <v>149</v>
      </c>
      <c r="C63" s="423">
        <f>C56-C61</f>
        <v>-16319860.509999983</v>
      </c>
      <c r="D63" s="423">
        <f>D56-D61</f>
        <v>-4037060.6099999994</v>
      </c>
      <c r="E63" s="306">
        <f t="shared" si="0"/>
        <v>-20356921.119999982</v>
      </c>
      <c r="F63" s="423">
        <f>F56-F61</f>
        <v>5966303</v>
      </c>
      <c r="G63" s="423">
        <f>G56-G61</f>
        <v>-767908.00000000373</v>
      </c>
      <c r="H63" s="414">
        <f t="shared" si="1"/>
        <v>5198394.9999999963</v>
      </c>
    </row>
    <row r="64" spans="1:8">
      <c r="A64" s="358">
        <v>39</v>
      </c>
      <c r="B64" s="361" t="s">
        <v>148</v>
      </c>
      <c r="C64" s="430"/>
      <c r="D64" s="430">
        <v>0</v>
      </c>
      <c r="E64" s="308">
        <f t="shared" si="0"/>
        <v>0</v>
      </c>
      <c r="F64" s="430"/>
      <c r="G64" s="430">
        <v>0</v>
      </c>
      <c r="H64" s="413">
        <f t="shared" si="1"/>
        <v>0</v>
      </c>
    </row>
    <row r="65" spans="1:8">
      <c r="A65" s="360">
        <v>40</v>
      </c>
      <c r="B65" s="364" t="s">
        <v>147</v>
      </c>
      <c r="C65" s="423">
        <f>C63-C64</f>
        <v>-16319860.509999983</v>
      </c>
      <c r="D65" s="423">
        <f>D63-D64</f>
        <v>-4037060.6099999994</v>
      </c>
      <c r="E65" s="306">
        <f t="shared" si="0"/>
        <v>-20356921.119999982</v>
      </c>
      <c r="F65" s="423">
        <f>F63-F64</f>
        <v>5966303</v>
      </c>
      <c r="G65" s="423">
        <f>G63-G64</f>
        <v>-767908.00000000373</v>
      </c>
      <c r="H65" s="414">
        <f t="shared" si="1"/>
        <v>5198394.9999999963</v>
      </c>
    </row>
    <row r="66" spans="1:8">
      <c r="A66" s="358">
        <v>41</v>
      </c>
      <c r="B66" s="361" t="s">
        <v>146</v>
      </c>
      <c r="C66" s="430">
        <v>0</v>
      </c>
      <c r="D66" s="430">
        <v>0</v>
      </c>
      <c r="E66" s="308">
        <f t="shared" si="0"/>
        <v>0</v>
      </c>
      <c r="F66" s="430">
        <v>0</v>
      </c>
      <c r="G66" s="430">
        <v>0</v>
      </c>
      <c r="H66" s="413">
        <f t="shared" si="1"/>
        <v>0</v>
      </c>
    </row>
    <row r="67" spans="1:8" ht="13.5" thickBot="1">
      <c r="A67" s="370">
        <v>42</v>
      </c>
      <c r="B67" s="371" t="s">
        <v>145</v>
      </c>
      <c r="C67" s="431">
        <f>C65+C66</f>
        <v>-16319860.509999983</v>
      </c>
      <c r="D67" s="431">
        <f>D65+D66</f>
        <v>-4037060.6099999994</v>
      </c>
      <c r="E67" s="309">
        <f t="shared" si="0"/>
        <v>-20356921.119999982</v>
      </c>
      <c r="F67" s="431">
        <f>F65+F66</f>
        <v>5966303</v>
      </c>
      <c r="G67" s="431">
        <f>G65+G66</f>
        <v>-767908.00000000373</v>
      </c>
      <c r="H67" s="421">
        <f t="shared" si="1"/>
        <v>5198394.9999999963</v>
      </c>
    </row>
  </sheetData>
  <mergeCells count="2">
    <mergeCell ref="C5:E5"/>
    <mergeCell ref="F5:H5"/>
  </mergeCells>
  <pageMargins left="0.7" right="0.7" top="0.75" bottom="0.75" header="0.3" footer="0.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selection activeCell="B33" sqref="B33"/>
    </sheetView>
  </sheetViews>
  <sheetFormatPr defaultColWidth="9.140625" defaultRowHeight="15"/>
  <cols>
    <col min="1" max="1" width="9.7109375" style="313" bestFit="1" customWidth="1"/>
    <col min="2" max="2" width="60.28515625" style="313" customWidth="1"/>
    <col min="3" max="3" width="12" style="313" bestFit="1" customWidth="1"/>
    <col min="4" max="4" width="13.5703125" style="313" bestFit="1" customWidth="1"/>
    <col min="5" max="5" width="13.28515625" style="313" customWidth="1"/>
    <col min="6" max="6" width="13.7109375" style="313" customWidth="1"/>
    <col min="7" max="7" width="13.42578125" style="313" customWidth="1"/>
    <col min="8" max="8" width="13.5703125" style="313" bestFit="1" customWidth="1"/>
    <col min="9" max="16384" width="9.140625" style="313"/>
  </cols>
  <sheetData>
    <row r="1" spans="1:8">
      <c r="A1" s="312" t="s">
        <v>30</v>
      </c>
      <c r="B1" s="313" t="str">
        <f>'Info '!C2</f>
        <v>JSC "Liberty Bank"</v>
      </c>
    </row>
    <row r="2" spans="1:8">
      <c r="A2" s="312" t="s">
        <v>31</v>
      </c>
      <c r="B2" s="314">
        <f>'1. key ratios '!B2</f>
        <v>44012</v>
      </c>
    </row>
    <row r="3" spans="1:8">
      <c r="A3" s="265"/>
    </row>
    <row r="4" spans="1:8" ht="15.75" thickBot="1">
      <c r="A4" s="265" t="s">
        <v>74</v>
      </c>
      <c r="B4" s="265"/>
      <c r="C4" s="315"/>
      <c r="D4" s="315"/>
      <c r="E4" s="315"/>
      <c r="F4" s="316"/>
      <c r="G4" s="316"/>
      <c r="H4" s="317" t="s">
        <v>73</v>
      </c>
    </row>
    <row r="5" spans="1:8">
      <c r="A5" s="550" t="s">
        <v>6</v>
      </c>
      <c r="B5" s="552" t="s">
        <v>346</v>
      </c>
      <c r="C5" s="546" t="s">
        <v>68</v>
      </c>
      <c r="D5" s="547"/>
      <c r="E5" s="548"/>
      <c r="F5" s="546" t="s">
        <v>72</v>
      </c>
      <c r="G5" s="547"/>
      <c r="H5" s="549"/>
    </row>
    <row r="6" spans="1:8">
      <c r="A6" s="551"/>
      <c r="B6" s="553"/>
      <c r="C6" s="318" t="s">
        <v>293</v>
      </c>
      <c r="D6" s="318" t="s">
        <v>122</v>
      </c>
      <c r="E6" s="318" t="s">
        <v>109</v>
      </c>
      <c r="F6" s="318" t="s">
        <v>293</v>
      </c>
      <c r="G6" s="318" t="s">
        <v>122</v>
      </c>
      <c r="H6" s="319" t="s">
        <v>109</v>
      </c>
    </row>
    <row r="7" spans="1:8" s="321" customFormat="1">
      <c r="A7" s="277">
        <v>1</v>
      </c>
      <c r="B7" s="320" t="s">
        <v>380</v>
      </c>
      <c r="C7" s="306">
        <f>SUM(C8:C11)</f>
        <v>67443716.900000006</v>
      </c>
      <c r="D7" s="306">
        <f t="shared" ref="D7" si="0">SUM(D8:D11)</f>
        <v>71312634.670000002</v>
      </c>
      <c r="E7" s="306">
        <f>C7+D7</f>
        <v>138756351.56999999</v>
      </c>
      <c r="F7" s="306">
        <f>SUM(F8:F11)</f>
        <v>44288068</v>
      </c>
      <c r="G7" s="306">
        <f>SUM(G8:G11)</f>
        <v>37468944</v>
      </c>
      <c r="H7" s="414">
        <f t="shared" ref="H7:H53" si="1">F7+G7</f>
        <v>81757012</v>
      </c>
    </row>
    <row r="8" spans="1:8" s="321" customFormat="1">
      <c r="A8" s="277">
        <v>1.1000000000000001</v>
      </c>
      <c r="B8" s="322" t="s">
        <v>311</v>
      </c>
      <c r="C8" s="307">
        <v>5343020.3199999994</v>
      </c>
      <c r="D8" s="307">
        <v>5067227.38</v>
      </c>
      <c r="E8" s="308">
        <f t="shared" ref="E8:E53" si="2">C8+D8</f>
        <v>10410247.699999999</v>
      </c>
      <c r="F8" s="307">
        <v>5472252</v>
      </c>
      <c r="G8" s="307">
        <v>1789343</v>
      </c>
      <c r="H8" s="413">
        <f t="shared" si="1"/>
        <v>7261595</v>
      </c>
    </row>
    <row r="9" spans="1:8" s="321" customFormat="1">
      <c r="A9" s="277">
        <v>1.2</v>
      </c>
      <c r="B9" s="322" t="s">
        <v>312</v>
      </c>
      <c r="C9" s="307">
        <v>5206723.1300000008</v>
      </c>
      <c r="D9" s="307">
        <v>0</v>
      </c>
      <c r="E9" s="308">
        <f t="shared" si="2"/>
        <v>5206723.1300000008</v>
      </c>
      <c r="F9" s="307">
        <v>0</v>
      </c>
      <c r="G9" s="307">
        <v>0</v>
      </c>
      <c r="H9" s="413">
        <f t="shared" si="1"/>
        <v>0</v>
      </c>
    </row>
    <row r="10" spans="1:8" s="321" customFormat="1">
      <c r="A10" s="277">
        <v>1.3</v>
      </c>
      <c r="B10" s="322" t="s">
        <v>313</v>
      </c>
      <c r="C10" s="307">
        <v>56693973.450000003</v>
      </c>
      <c r="D10" s="307">
        <v>66144205.350000001</v>
      </c>
      <c r="E10" s="308">
        <f t="shared" si="2"/>
        <v>122838178.80000001</v>
      </c>
      <c r="F10" s="307">
        <v>38615816</v>
      </c>
      <c r="G10" s="307">
        <v>35584577</v>
      </c>
      <c r="H10" s="413">
        <f t="shared" si="1"/>
        <v>74200393</v>
      </c>
    </row>
    <row r="11" spans="1:8" s="321" customFormat="1">
      <c r="A11" s="277">
        <v>1.4</v>
      </c>
      <c r="B11" s="322" t="s">
        <v>294</v>
      </c>
      <c r="C11" s="307">
        <v>200000</v>
      </c>
      <c r="D11" s="307">
        <v>101201.94</v>
      </c>
      <c r="E11" s="308">
        <f t="shared" si="2"/>
        <v>301201.94</v>
      </c>
      <c r="F11" s="307">
        <v>200000</v>
      </c>
      <c r="G11" s="307">
        <v>95024</v>
      </c>
      <c r="H11" s="413">
        <f t="shared" si="1"/>
        <v>295024</v>
      </c>
    </row>
    <row r="12" spans="1:8" s="321" customFormat="1" ht="29.25" customHeight="1">
      <c r="A12" s="277">
        <v>2</v>
      </c>
      <c r="B12" s="310" t="s">
        <v>315</v>
      </c>
      <c r="C12" s="306">
        <v>0</v>
      </c>
      <c r="D12" s="306">
        <v>0</v>
      </c>
      <c r="E12" s="308">
        <f t="shared" si="2"/>
        <v>0</v>
      </c>
      <c r="F12" s="306">
        <v>0</v>
      </c>
      <c r="G12" s="306">
        <v>0</v>
      </c>
      <c r="H12" s="413">
        <f t="shared" si="1"/>
        <v>0</v>
      </c>
    </row>
    <row r="13" spans="1:8" s="321" customFormat="1" ht="19.899999999999999" customHeight="1">
      <c r="A13" s="277">
        <v>3</v>
      </c>
      <c r="B13" s="310" t="s">
        <v>314</v>
      </c>
      <c r="C13" s="306">
        <f>SUM(C14:C15)</f>
        <v>13086000</v>
      </c>
      <c r="D13" s="306">
        <f t="shared" ref="D13" si="3">SUM(D14:D15)</f>
        <v>0</v>
      </c>
      <c r="E13" s="308">
        <f t="shared" si="2"/>
        <v>13086000</v>
      </c>
      <c r="F13" s="306">
        <f>SUM(F14:F15)</f>
        <v>0</v>
      </c>
      <c r="G13" s="306">
        <f t="shared" ref="G13" si="4">SUM(G14:G15)</f>
        <v>0</v>
      </c>
      <c r="H13" s="413">
        <f t="shared" si="1"/>
        <v>0</v>
      </c>
    </row>
    <row r="14" spans="1:8" s="321" customFormat="1">
      <c r="A14" s="277">
        <v>3.1</v>
      </c>
      <c r="B14" s="323" t="s">
        <v>295</v>
      </c>
      <c r="C14" s="307">
        <v>13086000</v>
      </c>
      <c r="D14" s="307">
        <v>0</v>
      </c>
      <c r="E14" s="308">
        <f t="shared" si="2"/>
        <v>13086000</v>
      </c>
      <c r="F14" s="307">
        <v>0</v>
      </c>
      <c r="G14" s="307">
        <v>0</v>
      </c>
      <c r="H14" s="413">
        <f t="shared" si="1"/>
        <v>0</v>
      </c>
    </row>
    <row r="15" spans="1:8" s="321" customFormat="1">
      <c r="A15" s="277">
        <v>3.2</v>
      </c>
      <c r="B15" s="323" t="s">
        <v>296</v>
      </c>
      <c r="C15" s="307">
        <v>0</v>
      </c>
      <c r="D15" s="307">
        <v>0</v>
      </c>
      <c r="E15" s="308">
        <f t="shared" si="2"/>
        <v>0</v>
      </c>
      <c r="F15" s="307">
        <v>0</v>
      </c>
      <c r="G15" s="307">
        <v>0</v>
      </c>
      <c r="H15" s="413">
        <f t="shared" si="1"/>
        <v>0</v>
      </c>
    </row>
    <row r="16" spans="1:8" s="321" customFormat="1">
      <c r="A16" s="277">
        <v>4</v>
      </c>
      <c r="B16" s="310" t="s">
        <v>325</v>
      </c>
      <c r="C16" s="306">
        <f>SUM(C17:C18)</f>
        <v>504594916.55999994</v>
      </c>
      <c r="D16" s="306">
        <f t="shared" ref="D16" si="5">SUM(D17:D18)</f>
        <v>2418106184.71</v>
      </c>
      <c r="E16" s="306">
        <f t="shared" si="2"/>
        <v>2922701101.27</v>
      </c>
      <c r="F16" s="306">
        <f t="shared" ref="F16" si="6">SUM(F17:F18)</f>
        <v>658594992</v>
      </c>
      <c r="G16" s="306">
        <f>SUM(G17:G18)</f>
        <v>1814593323</v>
      </c>
      <c r="H16" s="414">
        <f t="shared" si="1"/>
        <v>2473188315</v>
      </c>
    </row>
    <row r="17" spans="1:8" s="321" customFormat="1">
      <c r="A17" s="277">
        <v>4.0999999999999996</v>
      </c>
      <c r="B17" s="323" t="s">
        <v>316</v>
      </c>
      <c r="C17" s="307">
        <v>0</v>
      </c>
      <c r="D17" s="307">
        <v>0</v>
      </c>
      <c r="E17" s="308">
        <f t="shared" si="2"/>
        <v>0</v>
      </c>
      <c r="F17" s="307">
        <v>0</v>
      </c>
      <c r="G17" s="307">
        <v>0</v>
      </c>
      <c r="H17" s="413">
        <f t="shared" si="1"/>
        <v>0</v>
      </c>
    </row>
    <row r="18" spans="1:8" s="321" customFormat="1">
      <c r="A18" s="277">
        <v>4.2</v>
      </c>
      <c r="B18" s="323" t="s">
        <v>310</v>
      </c>
      <c r="C18" s="307">
        <v>504594916.55999994</v>
      </c>
      <c r="D18" s="307">
        <v>2418106184.71</v>
      </c>
      <c r="E18" s="308">
        <f t="shared" si="2"/>
        <v>2922701101.27</v>
      </c>
      <c r="F18" s="307">
        <v>658594992</v>
      </c>
      <c r="G18" s="307">
        <v>1814593323</v>
      </c>
      <c r="H18" s="413">
        <f t="shared" si="1"/>
        <v>2473188315</v>
      </c>
    </row>
    <row r="19" spans="1:8" s="321" customFormat="1">
      <c r="A19" s="277">
        <v>5</v>
      </c>
      <c r="B19" s="310" t="s">
        <v>324</v>
      </c>
      <c r="C19" s="306">
        <f>SUM(C20,C21,C22,C28,C29,C30,C31)</f>
        <v>151266732.80000001</v>
      </c>
      <c r="D19" s="306">
        <f t="shared" ref="D19" si="7">SUM(D20,D21,D22,D28,D29,D30,D31)</f>
        <v>2436757894.0432014</v>
      </c>
      <c r="E19" s="306">
        <f>C19+D19</f>
        <v>2588024626.8432016</v>
      </c>
      <c r="F19" s="306">
        <f>SUM(F20,F21,F22,F28,F29,F30,F31)</f>
        <v>282525857</v>
      </c>
      <c r="G19" s="306">
        <f t="shared" ref="G19" si="8">SUM(G20,G21,G22,G28,G29,G30,G31)</f>
        <v>1474602638</v>
      </c>
      <c r="H19" s="414">
        <f>F19+G19</f>
        <v>1757128495</v>
      </c>
    </row>
    <row r="20" spans="1:8" s="321" customFormat="1">
      <c r="A20" s="277">
        <v>5.0999999999999996</v>
      </c>
      <c r="B20" s="324" t="s">
        <v>299</v>
      </c>
      <c r="C20" s="307">
        <v>6581984.1500000004</v>
      </c>
      <c r="D20" s="307">
        <v>39806127.020000003</v>
      </c>
      <c r="E20" s="308">
        <f t="shared" si="2"/>
        <v>46388111.170000002</v>
      </c>
      <c r="F20" s="307">
        <v>11989453</v>
      </c>
      <c r="G20" s="307">
        <v>10509851</v>
      </c>
      <c r="H20" s="413">
        <f>F20+G20</f>
        <v>22499304</v>
      </c>
    </row>
    <row r="21" spans="1:8" s="321" customFormat="1">
      <c r="A21" s="277">
        <v>5.2</v>
      </c>
      <c r="B21" s="324" t="s">
        <v>298</v>
      </c>
      <c r="C21" s="307">
        <v>75089028.239999995</v>
      </c>
      <c r="D21" s="307">
        <v>102335534.2</v>
      </c>
      <c r="E21" s="308">
        <f t="shared" si="2"/>
        <v>177424562.44</v>
      </c>
      <c r="F21" s="307">
        <v>47794647</v>
      </c>
      <c r="G21" s="307">
        <v>91318083</v>
      </c>
      <c r="H21" s="413">
        <f>F21+G21</f>
        <v>139112730</v>
      </c>
    </row>
    <row r="22" spans="1:8" s="321" customFormat="1">
      <c r="A22" s="277">
        <v>5.3</v>
      </c>
      <c r="B22" s="324" t="s">
        <v>297</v>
      </c>
      <c r="C22" s="308">
        <f>SUM(C23:C27)</f>
        <v>380246.44</v>
      </c>
      <c r="D22" s="308">
        <f t="shared" ref="D22" si="9">SUM(D23:D27)</f>
        <v>1383810831.7232015</v>
      </c>
      <c r="E22" s="308">
        <f t="shared" si="2"/>
        <v>1384191078.1632016</v>
      </c>
      <c r="F22" s="308">
        <f>SUM(F23:F27)</f>
        <v>118246</v>
      </c>
      <c r="G22" s="308">
        <f t="shared" ref="G22" si="10">SUM(G23:G27)</f>
        <v>835661716</v>
      </c>
      <c r="H22" s="413">
        <f t="shared" si="1"/>
        <v>835779962</v>
      </c>
    </row>
    <row r="23" spans="1:8" s="321" customFormat="1">
      <c r="A23" s="277" t="s">
        <v>15</v>
      </c>
      <c r="B23" s="325" t="s">
        <v>75</v>
      </c>
      <c r="C23" s="307">
        <v>118246.22</v>
      </c>
      <c r="D23" s="307">
        <v>455611010.88720137</v>
      </c>
      <c r="E23" s="308">
        <f t="shared" si="2"/>
        <v>455729257.1072014</v>
      </c>
      <c r="F23" s="307">
        <v>118246</v>
      </c>
      <c r="G23" s="307">
        <v>587707255</v>
      </c>
      <c r="H23" s="413">
        <f t="shared" si="1"/>
        <v>587825501</v>
      </c>
    </row>
    <row r="24" spans="1:8" s="321" customFormat="1">
      <c r="A24" s="277" t="s">
        <v>16</v>
      </c>
      <c r="B24" s="325" t="s">
        <v>76</v>
      </c>
      <c r="C24" s="307">
        <v>0</v>
      </c>
      <c r="D24" s="307">
        <v>177165869.43599999</v>
      </c>
      <c r="E24" s="308">
        <f t="shared" si="2"/>
        <v>177165869.43599999</v>
      </c>
      <c r="F24" s="307">
        <v>0</v>
      </c>
      <c r="G24" s="307">
        <v>184420765</v>
      </c>
      <c r="H24" s="413">
        <f t="shared" si="1"/>
        <v>184420765</v>
      </c>
    </row>
    <row r="25" spans="1:8" s="321" customFormat="1">
      <c r="A25" s="277" t="s">
        <v>17</v>
      </c>
      <c r="B25" s="325" t="s">
        <v>77</v>
      </c>
      <c r="C25" s="307">
        <v>0</v>
      </c>
      <c r="D25" s="307">
        <v>47428927.8552</v>
      </c>
      <c r="E25" s="308">
        <f t="shared" si="2"/>
        <v>47428927.8552</v>
      </c>
      <c r="F25" s="307">
        <v>0</v>
      </c>
      <c r="G25" s="307">
        <v>18353943</v>
      </c>
      <c r="H25" s="413">
        <f t="shared" si="1"/>
        <v>18353943</v>
      </c>
    </row>
    <row r="26" spans="1:8" s="321" customFormat="1">
      <c r="A26" s="277" t="s">
        <v>18</v>
      </c>
      <c r="B26" s="325" t="s">
        <v>78</v>
      </c>
      <c r="C26" s="307">
        <v>0</v>
      </c>
      <c r="D26" s="307">
        <v>34044090.544799998</v>
      </c>
      <c r="E26" s="308">
        <f t="shared" si="2"/>
        <v>34044090.544799998</v>
      </c>
      <c r="F26" s="307">
        <v>0</v>
      </c>
      <c r="G26" s="307">
        <v>34785913</v>
      </c>
      <c r="H26" s="413">
        <f t="shared" si="1"/>
        <v>34785913</v>
      </c>
    </row>
    <row r="27" spans="1:8" s="321" customFormat="1">
      <c r="A27" s="277" t="s">
        <v>19</v>
      </c>
      <c r="B27" s="325" t="s">
        <v>79</v>
      </c>
      <c r="C27" s="307">
        <v>262000.22</v>
      </c>
      <c r="D27" s="307">
        <v>669560933</v>
      </c>
      <c r="E27" s="308">
        <f t="shared" si="2"/>
        <v>669822933.22000003</v>
      </c>
      <c r="F27" s="307">
        <v>0</v>
      </c>
      <c r="G27" s="307">
        <v>10393840</v>
      </c>
      <c r="H27" s="413">
        <f t="shared" si="1"/>
        <v>10393840</v>
      </c>
    </row>
    <row r="28" spans="1:8" s="321" customFormat="1">
      <c r="A28" s="277">
        <v>5.4</v>
      </c>
      <c r="B28" s="324" t="s">
        <v>300</v>
      </c>
      <c r="C28" s="307">
        <v>4470275.97</v>
      </c>
      <c r="D28" s="307">
        <v>171291344.59999999</v>
      </c>
      <c r="E28" s="308">
        <f t="shared" si="2"/>
        <v>175761620.56999999</v>
      </c>
      <c r="F28" s="307">
        <v>8489511</v>
      </c>
      <c r="G28" s="307">
        <v>156169345</v>
      </c>
      <c r="H28" s="413">
        <f t="shared" si="1"/>
        <v>164658856</v>
      </c>
    </row>
    <row r="29" spans="1:8" s="321" customFormat="1">
      <c r="A29" s="277">
        <v>5.5</v>
      </c>
      <c r="B29" s="324" t="s">
        <v>301</v>
      </c>
      <c r="C29" s="307">
        <v>10000000</v>
      </c>
      <c r="D29" s="307">
        <v>195217400</v>
      </c>
      <c r="E29" s="308">
        <f t="shared" si="2"/>
        <v>205217400</v>
      </c>
      <c r="F29" s="307">
        <v>0</v>
      </c>
      <c r="G29" s="307">
        <v>51546900</v>
      </c>
      <c r="H29" s="413">
        <f t="shared" si="1"/>
        <v>51546900</v>
      </c>
    </row>
    <row r="30" spans="1:8" s="321" customFormat="1">
      <c r="A30" s="277">
        <v>5.6</v>
      </c>
      <c r="B30" s="324" t="s">
        <v>302</v>
      </c>
      <c r="C30" s="307">
        <v>9000000</v>
      </c>
      <c r="D30" s="307">
        <v>198257011.90000001</v>
      </c>
      <c r="E30" s="308">
        <f t="shared" si="2"/>
        <v>207257011.90000001</v>
      </c>
      <c r="F30" s="307">
        <v>179134000</v>
      </c>
      <c r="G30" s="307">
        <v>163515903</v>
      </c>
      <c r="H30" s="413">
        <f t="shared" si="1"/>
        <v>342649903</v>
      </c>
    </row>
    <row r="31" spans="1:8" s="321" customFormat="1">
      <c r="A31" s="277">
        <v>5.7</v>
      </c>
      <c r="B31" s="324" t="s">
        <v>79</v>
      </c>
      <c r="C31" s="307">
        <v>45745198</v>
      </c>
      <c r="D31" s="307">
        <v>346039644.60000002</v>
      </c>
      <c r="E31" s="308">
        <f t="shared" si="2"/>
        <v>391784842.60000002</v>
      </c>
      <c r="F31" s="307">
        <v>35000000</v>
      </c>
      <c r="G31" s="307">
        <v>165880840</v>
      </c>
      <c r="H31" s="413">
        <f t="shared" si="1"/>
        <v>200880840</v>
      </c>
    </row>
    <row r="32" spans="1:8" s="321" customFormat="1">
      <c r="A32" s="277">
        <v>6</v>
      </c>
      <c r="B32" s="310" t="s">
        <v>330</v>
      </c>
      <c r="C32" s="306">
        <f>SUM(C33:C39)</f>
        <v>154245529.86999997</v>
      </c>
      <c r="D32" s="306">
        <f>SUM(D33:D39)</f>
        <v>351095854.50999999</v>
      </c>
      <c r="E32" s="306">
        <f t="shared" si="2"/>
        <v>505341384.38</v>
      </c>
      <c r="F32" s="306">
        <f>SUM(F33:F39)</f>
        <v>102211273</v>
      </c>
      <c r="G32" s="306">
        <f>SUM(G33:G39)</f>
        <v>273340852</v>
      </c>
      <c r="H32" s="414">
        <f t="shared" si="1"/>
        <v>375552125</v>
      </c>
    </row>
    <row r="33" spans="1:8" s="321" customFormat="1">
      <c r="A33" s="277">
        <v>6.1</v>
      </c>
      <c r="B33" s="311" t="s">
        <v>320</v>
      </c>
      <c r="C33" s="307">
        <v>57058734.870000005</v>
      </c>
      <c r="D33" s="307">
        <v>187276469.50999999</v>
      </c>
      <c r="E33" s="308">
        <f t="shared" si="2"/>
        <v>244335204.38</v>
      </c>
      <c r="F33" s="307">
        <v>34458863</v>
      </c>
      <c r="G33" s="307">
        <v>144963985</v>
      </c>
      <c r="H33" s="413">
        <f t="shared" si="1"/>
        <v>179422848</v>
      </c>
    </row>
    <row r="34" spans="1:8" s="321" customFormat="1">
      <c r="A34" s="277">
        <v>6.2</v>
      </c>
      <c r="B34" s="311" t="s">
        <v>321</v>
      </c>
      <c r="C34" s="307">
        <v>97186794.99999997</v>
      </c>
      <c r="D34" s="307">
        <v>163819385</v>
      </c>
      <c r="E34" s="308">
        <f t="shared" si="2"/>
        <v>261006179.99999997</v>
      </c>
      <c r="F34" s="307">
        <v>67752410</v>
      </c>
      <c r="G34" s="307">
        <v>128376867</v>
      </c>
      <c r="H34" s="413">
        <f t="shared" si="1"/>
        <v>196129277</v>
      </c>
    </row>
    <row r="35" spans="1:8" s="321" customFormat="1">
      <c r="A35" s="277">
        <v>6.3</v>
      </c>
      <c r="B35" s="311" t="s">
        <v>317</v>
      </c>
      <c r="C35" s="307">
        <v>0</v>
      </c>
      <c r="D35" s="307">
        <v>0</v>
      </c>
      <c r="E35" s="308">
        <f t="shared" si="2"/>
        <v>0</v>
      </c>
      <c r="F35" s="307">
        <v>0</v>
      </c>
      <c r="G35" s="307">
        <v>0</v>
      </c>
      <c r="H35" s="413">
        <f t="shared" si="1"/>
        <v>0</v>
      </c>
    </row>
    <row r="36" spans="1:8" s="321" customFormat="1">
      <c r="A36" s="277">
        <v>6.4</v>
      </c>
      <c r="B36" s="311" t="s">
        <v>318</v>
      </c>
      <c r="C36" s="307">
        <v>0</v>
      </c>
      <c r="D36" s="307">
        <v>0</v>
      </c>
      <c r="E36" s="308">
        <f t="shared" si="2"/>
        <v>0</v>
      </c>
      <c r="F36" s="307">
        <v>0</v>
      </c>
      <c r="G36" s="307">
        <v>0</v>
      </c>
      <c r="H36" s="413">
        <f t="shared" si="1"/>
        <v>0</v>
      </c>
    </row>
    <row r="37" spans="1:8" s="321" customFormat="1">
      <c r="A37" s="277">
        <v>6.5</v>
      </c>
      <c r="B37" s="311" t="s">
        <v>319</v>
      </c>
      <c r="C37" s="307">
        <v>0</v>
      </c>
      <c r="D37" s="307">
        <v>0</v>
      </c>
      <c r="E37" s="308">
        <f t="shared" si="2"/>
        <v>0</v>
      </c>
      <c r="F37" s="307">
        <v>0</v>
      </c>
      <c r="G37" s="307">
        <v>0</v>
      </c>
      <c r="H37" s="413">
        <f t="shared" si="1"/>
        <v>0</v>
      </c>
    </row>
    <row r="38" spans="1:8" s="321" customFormat="1">
      <c r="A38" s="277">
        <v>6.6</v>
      </c>
      <c r="B38" s="311" t="s">
        <v>322</v>
      </c>
      <c r="C38" s="307">
        <v>0</v>
      </c>
      <c r="D38" s="307">
        <v>0</v>
      </c>
      <c r="E38" s="308">
        <f t="shared" si="2"/>
        <v>0</v>
      </c>
      <c r="F38" s="307">
        <v>0</v>
      </c>
      <c r="G38" s="307">
        <v>0</v>
      </c>
      <c r="H38" s="413">
        <f t="shared" si="1"/>
        <v>0</v>
      </c>
    </row>
    <row r="39" spans="1:8" s="321" customFormat="1">
      <c r="A39" s="277">
        <v>6.7</v>
      </c>
      <c r="B39" s="311" t="s">
        <v>323</v>
      </c>
      <c r="C39" s="307">
        <v>0</v>
      </c>
      <c r="D39" s="307">
        <v>0</v>
      </c>
      <c r="E39" s="308">
        <f t="shared" si="2"/>
        <v>0</v>
      </c>
      <c r="F39" s="307">
        <v>0</v>
      </c>
      <c r="G39" s="307">
        <v>0</v>
      </c>
      <c r="H39" s="413">
        <f t="shared" si="1"/>
        <v>0</v>
      </c>
    </row>
    <row r="40" spans="1:8" s="321" customFormat="1">
      <c r="A40" s="277">
        <v>7</v>
      </c>
      <c r="B40" s="310" t="s">
        <v>326</v>
      </c>
      <c r="C40" s="306">
        <f>SUM(C41:C44)-C41-C42</f>
        <v>110144760.26999973</v>
      </c>
      <c r="D40" s="306">
        <f>SUM(D41:D44)-D41-D42</f>
        <v>2024905.7745747101</v>
      </c>
      <c r="E40" s="306">
        <f t="shared" si="2"/>
        <v>112169666.04457444</v>
      </c>
      <c r="F40" s="306">
        <f>SUM(F41:F44)-F41-F42</f>
        <v>103475507.78999972</v>
      </c>
      <c r="G40" s="306">
        <f>SUM(G41:G44)-G41-G42</f>
        <v>1628658.1384589998</v>
      </c>
      <c r="H40" s="414">
        <f t="shared" si="1"/>
        <v>105104165.92845872</v>
      </c>
    </row>
    <row r="41" spans="1:8" s="321" customFormat="1" ht="18.75" customHeight="1">
      <c r="A41" s="277">
        <v>7.1</v>
      </c>
      <c r="B41" s="311" t="s">
        <v>327</v>
      </c>
      <c r="C41" s="307">
        <v>61100.079999999987</v>
      </c>
      <c r="D41" s="307">
        <v>0</v>
      </c>
      <c r="E41" s="308">
        <f t="shared" si="2"/>
        <v>61100.079999999987</v>
      </c>
      <c r="F41" s="307">
        <v>34116785.0900001</v>
      </c>
      <c r="G41" s="307">
        <v>667127.42603099998</v>
      </c>
      <c r="H41" s="413">
        <f t="shared" si="1"/>
        <v>34783912.516031101</v>
      </c>
    </row>
    <row r="42" spans="1:8" s="321" customFormat="1" ht="25.5">
      <c r="A42" s="277">
        <v>7.2</v>
      </c>
      <c r="B42" s="311" t="s">
        <v>328</v>
      </c>
      <c r="C42" s="307">
        <v>0</v>
      </c>
      <c r="D42" s="307">
        <v>0</v>
      </c>
      <c r="E42" s="308">
        <f t="shared" si="2"/>
        <v>0</v>
      </c>
      <c r="F42" s="307">
        <v>0</v>
      </c>
      <c r="G42" s="307">
        <v>0</v>
      </c>
      <c r="H42" s="413">
        <f t="shared" si="1"/>
        <v>0</v>
      </c>
    </row>
    <row r="43" spans="1:8" s="321" customFormat="1" ht="25.5">
      <c r="A43" s="277">
        <v>7.3</v>
      </c>
      <c r="B43" s="311" t="s">
        <v>331</v>
      </c>
      <c r="C43" s="307">
        <v>110144760.26999973</v>
      </c>
      <c r="D43" s="307">
        <v>2024905.7745747101</v>
      </c>
      <c r="E43" s="308">
        <f t="shared" si="2"/>
        <v>112169666.04457444</v>
      </c>
      <c r="F43" s="307">
        <v>103475507.78999972</v>
      </c>
      <c r="G43" s="307">
        <v>1628658.138459</v>
      </c>
      <c r="H43" s="413">
        <f t="shared" si="1"/>
        <v>105104165.92845872</v>
      </c>
    </row>
    <row r="44" spans="1:8" s="321" customFormat="1" ht="25.5">
      <c r="A44" s="277">
        <v>7.4</v>
      </c>
      <c r="B44" s="311" t="s">
        <v>332</v>
      </c>
      <c r="C44" s="307">
        <v>0</v>
      </c>
      <c r="D44" s="307">
        <v>0</v>
      </c>
      <c r="E44" s="308">
        <f t="shared" si="2"/>
        <v>0</v>
      </c>
      <c r="F44" s="307">
        <v>0</v>
      </c>
      <c r="G44" s="307">
        <v>0</v>
      </c>
      <c r="H44" s="413">
        <f t="shared" si="1"/>
        <v>0</v>
      </c>
    </row>
    <row r="45" spans="1:8" s="321" customFormat="1">
      <c r="A45" s="277">
        <v>8</v>
      </c>
      <c r="B45" s="310" t="s">
        <v>309</v>
      </c>
      <c r="C45" s="306">
        <f>SUM(C46:C52)</f>
        <v>2551838.6037969901</v>
      </c>
      <c r="D45" s="306">
        <f t="shared" ref="D45" si="11">SUM(D46:D52)</f>
        <v>49852180.468296006</v>
      </c>
      <c r="E45" s="306">
        <f t="shared" si="2"/>
        <v>52404019.072092995</v>
      </c>
      <c r="F45" s="306">
        <f t="shared" ref="F45:G45" si="12">SUM(F46:F52)</f>
        <v>4682750.4317952069</v>
      </c>
      <c r="G45" s="306">
        <f t="shared" si="12"/>
        <v>48818084.276600398</v>
      </c>
      <c r="H45" s="414">
        <f t="shared" si="1"/>
        <v>53500834.708395608</v>
      </c>
    </row>
    <row r="46" spans="1:8" s="321" customFormat="1">
      <c r="A46" s="277">
        <v>8.1</v>
      </c>
      <c r="B46" s="323" t="s">
        <v>333</v>
      </c>
      <c r="C46" s="307">
        <v>0</v>
      </c>
      <c r="D46" s="307">
        <v>0</v>
      </c>
      <c r="E46" s="308">
        <f t="shared" si="2"/>
        <v>0</v>
      </c>
      <c r="F46" s="307">
        <v>0</v>
      </c>
      <c r="G46" s="307">
        <v>0</v>
      </c>
      <c r="H46" s="413">
        <f t="shared" si="1"/>
        <v>0</v>
      </c>
    </row>
    <row r="47" spans="1:8" s="321" customFormat="1">
      <c r="A47" s="277">
        <v>8.1999999999999993</v>
      </c>
      <c r="B47" s="323" t="s">
        <v>334</v>
      </c>
      <c r="C47" s="307">
        <v>160475.10379699001</v>
      </c>
      <c r="D47" s="307">
        <v>9569723.7307536025</v>
      </c>
      <c r="E47" s="308">
        <f t="shared" si="2"/>
        <v>9730198.834550593</v>
      </c>
      <c r="F47" s="307">
        <v>1877218.6834488446</v>
      </c>
      <c r="G47" s="307">
        <v>8966980.3061975986</v>
      </c>
      <c r="H47" s="413">
        <f t="shared" si="1"/>
        <v>10844198.989646442</v>
      </c>
    </row>
    <row r="48" spans="1:8" s="321" customFormat="1">
      <c r="A48" s="277">
        <v>8.3000000000000007</v>
      </c>
      <c r="B48" s="323" t="s">
        <v>335</v>
      </c>
      <c r="C48" s="307">
        <v>415022</v>
      </c>
      <c r="D48" s="307">
        <v>8611668.0349056013</v>
      </c>
      <c r="E48" s="308">
        <f t="shared" si="2"/>
        <v>9026690.0349056013</v>
      </c>
      <c r="F48" s="307">
        <v>636916.24834636203</v>
      </c>
      <c r="G48" s="307">
        <v>8049403.546849601</v>
      </c>
      <c r="H48" s="413">
        <f t="shared" si="1"/>
        <v>8686319.7951959632</v>
      </c>
    </row>
    <row r="49" spans="1:8" s="321" customFormat="1">
      <c r="A49" s="277">
        <v>8.4</v>
      </c>
      <c r="B49" s="323" t="s">
        <v>336</v>
      </c>
      <c r="C49" s="307">
        <v>392288</v>
      </c>
      <c r="D49" s="307">
        <v>7500423.8350368012</v>
      </c>
      <c r="E49" s="308">
        <f t="shared" si="2"/>
        <v>7892711.8350368012</v>
      </c>
      <c r="F49" s="307">
        <v>487775</v>
      </c>
      <c r="G49" s="307">
        <v>7153104.8533856012</v>
      </c>
      <c r="H49" s="413">
        <f t="shared" si="1"/>
        <v>7640879.8533856012</v>
      </c>
    </row>
    <row r="50" spans="1:8" s="321" customFormat="1">
      <c r="A50" s="277">
        <v>8.5</v>
      </c>
      <c r="B50" s="323" t="s">
        <v>337</v>
      </c>
      <c r="C50" s="307">
        <v>364393</v>
      </c>
      <c r="D50" s="307">
        <v>5996881.4452800006</v>
      </c>
      <c r="E50" s="308">
        <f t="shared" si="2"/>
        <v>6361274.4452800006</v>
      </c>
      <c r="F50" s="307">
        <v>427464</v>
      </c>
      <c r="G50" s="307">
        <v>6316760.1539536007</v>
      </c>
      <c r="H50" s="413">
        <f t="shared" si="1"/>
        <v>6744224.1539536007</v>
      </c>
    </row>
    <row r="51" spans="1:8" s="321" customFormat="1">
      <c r="A51" s="277">
        <v>8.6</v>
      </c>
      <c r="B51" s="323" t="s">
        <v>338</v>
      </c>
      <c r="C51" s="307">
        <v>339438</v>
      </c>
      <c r="D51" s="307">
        <v>5216109.8092800025</v>
      </c>
      <c r="E51" s="308">
        <f t="shared" si="2"/>
        <v>5555547.8092800025</v>
      </c>
      <c r="F51" s="307">
        <v>339114</v>
      </c>
      <c r="G51" s="307">
        <v>4932349.3212139998</v>
      </c>
      <c r="H51" s="413">
        <f t="shared" si="1"/>
        <v>5271463.3212139998</v>
      </c>
    </row>
    <row r="52" spans="1:8" s="321" customFormat="1">
      <c r="A52" s="277">
        <v>8.6999999999999993</v>
      </c>
      <c r="B52" s="323" t="s">
        <v>339</v>
      </c>
      <c r="C52" s="307">
        <v>880222.5</v>
      </c>
      <c r="D52" s="307">
        <v>12957373.613040002</v>
      </c>
      <c r="E52" s="308">
        <f t="shared" si="2"/>
        <v>13837596.113040002</v>
      </c>
      <c r="F52" s="307">
        <v>914262.5</v>
      </c>
      <c r="G52" s="307">
        <v>13399486.095000001</v>
      </c>
      <c r="H52" s="413">
        <f t="shared" si="1"/>
        <v>14313748.595000001</v>
      </c>
    </row>
    <row r="53" spans="1:8" s="321" customFormat="1" ht="15.75" thickBot="1">
      <c r="A53" s="279">
        <v>9</v>
      </c>
      <c r="B53" s="326" t="s">
        <v>329</v>
      </c>
      <c r="C53" s="528">
        <v>405788</v>
      </c>
      <c r="D53" s="528">
        <v>4232805</v>
      </c>
      <c r="E53" s="309">
        <f t="shared" si="2"/>
        <v>4638593</v>
      </c>
      <c r="F53" s="309">
        <v>2522776.5499999998</v>
      </c>
      <c r="G53" s="309">
        <v>5890479.1668189997</v>
      </c>
      <c r="H53" s="421">
        <f t="shared" si="1"/>
        <v>8413255.7168189995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9.140625" defaultRowHeight="13.5"/>
  <cols>
    <col min="1" max="1" width="9.5703125" style="4" bestFit="1" customWidth="1"/>
    <col min="2" max="2" width="77.85546875" style="4" customWidth="1"/>
    <col min="3" max="3" width="14.85546875" style="4" customWidth="1"/>
    <col min="4" max="4" width="15.28515625" style="4" customWidth="1"/>
    <col min="5" max="11" width="9.7109375" style="9" customWidth="1"/>
    <col min="12" max="16384" width="9.140625" style="9"/>
  </cols>
  <sheetData>
    <row r="1" spans="1:8">
      <c r="A1" s="2" t="s">
        <v>30</v>
      </c>
      <c r="B1" s="3" t="str">
        <f>'Info '!C2</f>
        <v>JSC "Liberty Bank"</v>
      </c>
      <c r="C1" s="3"/>
    </row>
    <row r="2" spans="1:8">
      <c r="A2" s="2" t="s">
        <v>31</v>
      </c>
      <c r="B2" s="256">
        <f>'1. key ratios '!B2</f>
        <v>44012</v>
      </c>
      <c r="C2" s="6"/>
      <c r="D2" s="7"/>
      <c r="E2" s="11"/>
      <c r="F2" s="11"/>
      <c r="G2" s="11"/>
      <c r="H2" s="11"/>
    </row>
    <row r="3" spans="1:8">
      <c r="A3" s="2"/>
      <c r="B3" s="3"/>
      <c r="C3" s="6"/>
      <c r="D3" s="7"/>
      <c r="E3" s="11"/>
      <c r="F3" s="11"/>
      <c r="G3" s="11"/>
      <c r="H3" s="11"/>
    </row>
    <row r="4" spans="1:8" ht="15" customHeight="1" thickBot="1">
      <c r="A4" s="7" t="s">
        <v>203</v>
      </c>
      <c r="B4" s="81" t="s">
        <v>303</v>
      </c>
      <c r="D4" s="12" t="s">
        <v>73</v>
      </c>
    </row>
    <row r="5" spans="1:8" ht="15" customHeight="1">
      <c r="A5" s="127" t="s">
        <v>6</v>
      </c>
      <c r="B5" s="128"/>
      <c r="C5" s="302" t="s">
        <v>508</v>
      </c>
      <c r="D5" s="303" t="s">
        <v>507</v>
      </c>
    </row>
    <row r="6" spans="1:8" ht="15" customHeight="1">
      <c r="A6" s="13">
        <v>1</v>
      </c>
      <c r="B6" s="304" t="s">
        <v>307</v>
      </c>
      <c r="C6" s="441">
        <f>C7+C9+C10</f>
        <v>1454246070.8102753</v>
      </c>
      <c r="D6" s="442">
        <f>D7+D9+D10</f>
        <v>1435994606.2166858</v>
      </c>
    </row>
    <row r="7" spans="1:8" ht="15" customHeight="1">
      <c r="A7" s="13">
        <v>1.1000000000000001</v>
      </c>
      <c r="B7" s="304" t="s">
        <v>202</v>
      </c>
      <c r="C7" s="443">
        <v>1408185152.1574531</v>
      </c>
      <c r="D7" s="444">
        <v>1396865777.8308215</v>
      </c>
    </row>
    <row r="8" spans="1:8">
      <c r="A8" s="13" t="s">
        <v>14</v>
      </c>
      <c r="B8" s="304" t="s">
        <v>201</v>
      </c>
      <c r="C8" s="443">
        <v>0</v>
      </c>
      <c r="D8" s="444">
        <v>0</v>
      </c>
    </row>
    <row r="9" spans="1:8" ht="15" customHeight="1">
      <c r="A9" s="13">
        <v>1.2</v>
      </c>
      <c r="B9" s="305" t="s">
        <v>200</v>
      </c>
      <c r="C9" s="443">
        <v>33326941.373222239</v>
      </c>
      <c r="D9" s="444">
        <v>24841004.886264306</v>
      </c>
    </row>
    <row r="10" spans="1:8" ht="15" customHeight="1">
      <c r="A10" s="13">
        <v>1.3</v>
      </c>
      <c r="B10" s="304" t="s">
        <v>28</v>
      </c>
      <c r="C10" s="445">
        <v>12733977.279600002</v>
      </c>
      <c r="D10" s="444">
        <v>14287823.499600001</v>
      </c>
    </row>
    <row r="11" spans="1:8" ht="15" customHeight="1">
      <c r="A11" s="13">
        <v>2</v>
      </c>
      <c r="B11" s="304" t="s">
        <v>304</v>
      </c>
      <c r="C11" s="443">
        <v>6201184.3965417342</v>
      </c>
      <c r="D11" s="444">
        <v>12991351.009206977</v>
      </c>
    </row>
    <row r="12" spans="1:8" ht="15" customHeight="1">
      <c r="A12" s="13">
        <v>3</v>
      </c>
      <c r="B12" s="304" t="s">
        <v>305</v>
      </c>
      <c r="C12" s="445">
        <v>400856479.99999988</v>
      </c>
      <c r="D12" s="493">
        <v>400856479.99999988</v>
      </c>
    </row>
    <row r="13" spans="1:8" ht="15" customHeight="1" thickBot="1">
      <c r="A13" s="15">
        <v>4</v>
      </c>
      <c r="B13" s="16" t="s">
        <v>306</v>
      </c>
      <c r="C13" s="446">
        <f>C6+C11+C12</f>
        <v>1861303735.2068172</v>
      </c>
      <c r="D13" s="494">
        <f>D6+D11+D12</f>
        <v>1849842437.2258925</v>
      </c>
    </row>
    <row r="14" spans="1:8">
      <c r="B14" s="19"/>
    </row>
    <row r="15" spans="1:8">
      <c r="B15" s="20"/>
    </row>
    <row r="16" spans="1:8">
      <c r="B16" s="20"/>
    </row>
    <row r="17" spans="1:4" ht="11.25">
      <c r="A17" s="9"/>
      <c r="B17" s="9"/>
      <c r="C17" s="9"/>
      <c r="D17" s="9"/>
    </row>
    <row r="18" spans="1:4" ht="11.25">
      <c r="A18" s="9"/>
      <c r="B18" s="9"/>
      <c r="C18" s="9"/>
      <c r="D18" s="9"/>
    </row>
    <row r="19" spans="1:4" ht="11.25">
      <c r="A19" s="9"/>
      <c r="B19" s="9"/>
      <c r="C19" s="9"/>
      <c r="D19" s="9"/>
    </row>
    <row r="20" spans="1:4" ht="11.25">
      <c r="A20" s="9"/>
      <c r="B20" s="9"/>
      <c r="C20" s="9"/>
      <c r="D20" s="9"/>
    </row>
    <row r="21" spans="1:4" ht="11.25">
      <c r="A21" s="9"/>
      <c r="B21" s="9"/>
      <c r="C21" s="9"/>
      <c r="D21" s="9"/>
    </row>
    <row r="22" spans="1:4" ht="11.25">
      <c r="A22" s="9"/>
      <c r="B22" s="9"/>
      <c r="C22" s="9"/>
      <c r="D22" s="9"/>
    </row>
    <row r="23" spans="1:4" ht="11.25">
      <c r="A23" s="9"/>
      <c r="B23" s="9"/>
      <c r="C23" s="9"/>
      <c r="D23" s="9"/>
    </row>
    <row r="24" spans="1:4" ht="11.25">
      <c r="A24" s="9"/>
      <c r="B24" s="9"/>
      <c r="C24" s="9"/>
      <c r="D24" s="9"/>
    </row>
    <row r="25" spans="1:4" ht="11.25">
      <c r="A25" s="9"/>
      <c r="B25" s="9"/>
      <c r="C25" s="9"/>
      <c r="D25" s="9"/>
    </row>
    <row r="26" spans="1:4" ht="11.25">
      <c r="A26" s="9"/>
      <c r="B26" s="9"/>
      <c r="C26" s="9"/>
      <c r="D26" s="9"/>
    </row>
    <row r="27" spans="1:4" ht="11.25">
      <c r="A27" s="9"/>
      <c r="B27" s="9"/>
      <c r="C27" s="9"/>
      <c r="D27" s="9"/>
    </row>
    <row r="28" spans="1:4" ht="11.25">
      <c r="A28" s="9"/>
      <c r="B28" s="9"/>
      <c r="C28" s="9"/>
      <c r="D28" s="9"/>
    </row>
    <row r="29" spans="1:4" ht="11.25">
      <c r="A29" s="9"/>
      <c r="B29" s="9"/>
      <c r="C29" s="9"/>
      <c r="D29" s="9"/>
    </row>
  </sheetData>
  <pageMargins left="0.7" right="0.7" top="0.75" bottom="0.75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zoomScale="90" zoomScaleNormal="90" workbookViewId="0">
      <pane xSplit="1" ySplit="4" topLeftCell="B5" activePane="bottomRight" state="frozen"/>
      <selection activeCell="B33" sqref="B33"/>
      <selection pane="topRight" activeCell="B33" sqref="B33"/>
      <selection pane="bottomLeft" activeCell="B33" sqref="B33"/>
      <selection pane="bottomRight" activeCell="B36" sqref="B36"/>
    </sheetView>
  </sheetViews>
  <sheetFormatPr defaultColWidth="9.140625" defaultRowHeight="15.75"/>
  <cols>
    <col min="1" max="1" width="9.5703125" style="251" bestFit="1" customWidth="1"/>
    <col min="2" max="2" width="82.28515625" style="251" customWidth="1"/>
    <col min="3" max="3" width="17.42578125" style="251" customWidth="1"/>
    <col min="4" max="16384" width="9.140625" style="252"/>
  </cols>
  <sheetData>
    <row r="1" spans="1:3">
      <c r="A1" s="250" t="s">
        <v>30</v>
      </c>
      <c r="B1" s="327" t="str">
        <f>'Info '!C2</f>
        <v>JSC "Liberty Bank"</v>
      </c>
    </row>
    <row r="2" spans="1:3">
      <c r="A2" s="250" t="s">
        <v>31</v>
      </c>
      <c r="B2" s="253">
        <f>'1. key ratios '!B2</f>
        <v>44012</v>
      </c>
    </row>
    <row r="4" spans="1:3" ht="16.5" customHeight="1" thickBot="1">
      <c r="A4" s="328" t="s">
        <v>80</v>
      </c>
      <c r="B4" s="329" t="s">
        <v>273</v>
      </c>
      <c r="C4" s="330"/>
    </row>
    <row r="5" spans="1:3">
      <c r="A5" s="331"/>
      <c r="B5" s="554" t="s">
        <v>81</v>
      </c>
      <c r="C5" s="555"/>
    </row>
    <row r="6" spans="1:3">
      <c r="A6" s="332">
        <v>1</v>
      </c>
      <c r="B6" s="485" t="s">
        <v>484</v>
      </c>
      <c r="C6" s="334"/>
    </row>
    <row r="7" spans="1:3">
      <c r="A7" s="332">
        <v>2</v>
      </c>
      <c r="B7" s="486" t="s">
        <v>500</v>
      </c>
      <c r="C7" s="334"/>
    </row>
    <row r="8" spans="1:3">
      <c r="A8" s="332">
        <v>3</v>
      </c>
      <c r="B8" s="486" t="s">
        <v>502</v>
      </c>
      <c r="C8" s="334"/>
    </row>
    <row r="9" spans="1:3">
      <c r="A9" s="332">
        <v>4</v>
      </c>
      <c r="B9" s="485" t="s">
        <v>504</v>
      </c>
      <c r="C9" s="334"/>
    </row>
    <row r="10" spans="1:3">
      <c r="A10" s="332"/>
      <c r="B10" s="556"/>
      <c r="C10" s="557"/>
    </row>
    <row r="11" spans="1:3">
      <c r="A11" s="332"/>
      <c r="B11" s="558" t="s">
        <v>82</v>
      </c>
      <c r="C11" s="559"/>
    </row>
    <row r="12" spans="1:3">
      <c r="A12" s="332">
        <v>1</v>
      </c>
      <c r="B12" s="485" t="s">
        <v>505</v>
      </c>
      <c r="C12" s="336"/>
    </row>
    <row r="13" spans="1:3">
      <c r="A13" s="332">
        <v>2</v>
      </c>
      <c r="B13" s="485" t="s">
        <v>487</v>
      </c>
      <c r="C13" s="336"/>
    </row>
    <row r="14" spans="1:3">
      <c r="A14" s="332">
        <v>3</v>
      </c>
      <c r="B14" s="485" t="s">
        <v>509</v>
      </c>
      <c r="C14" s="336"/>
    </row>
    <row r="15" spans="1:3">
      <c r="A15" s="332">
        <v>4</v>
      </c>
      <c r="B15" s="485" t="s">
        <v>485</v>
      </c>
      <c r="C15" s="336"/>
    </row>
    <row r="16" spans="1:3">
      <c r="A16" s="332">
        <v>5</v>
      </c>
      <c r="B16" s="485" t="s">
        <v>486</v>
      </c>
      <c r="C16" s="336"/>
    </row>
    <row r="17" spans="1:3" ht="15.75" customHeight="1">
      <c r="A17" s="332"/>
      <c r="B17" s="335"/>
      <c r="C17" s="337"/>
    </row>
    <row r="18" spans="1:3" ht="30" customHeight="1">
      <c r="A18" s="332"/>
      <c r="B18" s="558" t="s">
        <v>83</v>
      </c>
      <c r="C18" s="559"/>
    </row>
    <row r="19" spans="1:3">
      <c r="A19" s="332">
        <v>1</v>
      </c>
      <c r="B19" s="333" t="s">
        <v>490</v>
      </c>
      <c r="C19" s="522">
        <v>91.985389999999995</v>
      </c>
    </row>
    <row r="20" spans="1:3">
      <c r="A20" s="332">
        <v>2</v>
      </c>
      <c r="B20" s="333" t="s">
        <v>492</v>
      </c>
      <c r="C20" s="522">
        <v>4.2505497034990896</v>
      </c>
    </row>
    <row r="21" spans="1:3">
      <c r="A21" s="332">
        <v>3</v>
      </c>
      <c r="B21" s="333" t="s">
        <v>491</v>
      </c>
      <c r="C21" s="523">
        <v>1.07346107730608</v>
      </c>
    </row>
    <row r="22" spans="1:3">
      <c r="A22" s="332">
        <v>5</v>
      </c>
      <c r="B22" s="333" t="s">
        <v>493</v>
      </c>
      <c r="C22" s="524">
        <v>2.6905991597176402</v>
      </c>
    </row>
    <row r="23" spans="1:3" ht="17.25" customHeight="1">
      <c r="A23" s="332"/>
      <c r="B23" s="335"/>
      <c r="C23" s="525"/>
    </row>
    <row r="24" spans="1:3" ht="29.25" customHeight="1">
      <c r="A24" s="332"/>
      <c r="B24" s="558" t="s">
        <v>84</v>
      </c>
      <c r="C24" s="559"/>
    </row>
    <row r="25" spans="1:3">
      <c r="A25" s="332">
        <v>1</v>
      </c>
      <c r="B25" s="333" t="s">
        <v>484</v>
      </c>
      <c r="C25" s="526">
        <v>30.661796686666701</v>
      </c>
    </row>
    <row r="26" spans="1:3">
      <c r="A26" s="338">
        <v>2</v>
      </c>
      <c r="B26" s="339" t="s">
        <v>488</v>
      </c>
      <c r="C26" s="526">
        <v>30.661796686666701</v>
      </c>
    </row>
    <row r="27" spans="1:3">
      <c r="A27" s="338">
        <v>3</v>
      </c>
      <c r="B27" s="339" t="s">
        <v>489</v>
      </c>
      <c r="C27" s="527">
        <v>30.661796686666701</v>
      </c>
    </row>
    <row r="28" spans="1:3" ht="16.5" thickBot="1">
      <c r="A28" s="340"/>
      <c r="B28" s="341"/>
      <c r="C28" s="342"/>
    </row>
  </sheetData>
  <mergeCells count="5">
    <mergeCell ref="B5:C5"/>
    <mergeCell ref="B10:C10"/>
    <mergeCell ref="B11:C11"/>
    <mergeCell ref="B24:C24"/>
    <mergeCell ref="B18:C18"/>
  </mergeCells>
  <pageMargins left="0.7" right="0.7" top="0.75" bottom="0.75" header="0.3" footer="0.3"/>
  <pageSetup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9.140625" defaultRowHeight="15.7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7" width="10.28515625" style="5" customWidth="1"/>
    <col min="8" max="16384" width="9.140625" style="5"/>
  </cols>
  <sheetData>
    <row r="1" spans="1:7">
      <c r="A1" s="158" t="s">
        <v>30</v>
      </c>
      <c r="B1" s="159" t="str">
        <f>'Info '!C2</f>
        <v>JSC "Liberty Bank"</v>
      </c>
      <c r="C1" s="33"/>
      <c r="D1" s="33"/>
      <c r="E1" s="33"/>
      <c r="F1" s="8"/>
    </row>
    <row r="2" spans="1:7" s="21" customFormat="1" ht="15.75" customHeight="1">
      <c r="A2" s="158" t="s">
        <v>31</v>
      </c>
      <c r="B2" s="254">
        <f>'1. key ratios '!B2</f>
        <v>44012</v>
      </c>
    </row>
    <row r="3" spans="1:7" s="21" customFormat="1" ht="15.75" customHeight="1">
      <c r="A3" s="158"/>
    </row>
    <row r="4" spans="1:7" s="21" customFormat="1" ht="15.75" customHeight="1" thickBot="1">
      <c r="A4" s="160" t="s">
        <v>207</v>
      </c>
      <c r="B4" s="564" t="s">
        <v>353</v>
      </c>
      <c r="C4" s="565"/>
      <c r="D4" s="565"/>
      <c r="E4" s="565"/>
    </row>
    <row r="5" spans="1:7" s="25" customFormat="1" ht="17.45" customHeight="1">
      <c r="A5" s="113"/>
      <c r="B5" s="114"/>
      <c r="C5" s="23" t="s">
        <v>0</v>
      </c>
      <c r="D5" s="23" t="s">
        <v>1</v>
      </c>
      <c r="E5" s="24" t="s">
        <v>2</v>
      </c>
    </row>
    <row r="6" spans="1:7" s="8" customFormat="1" ht="14.45" customHeight="1">
      <c r="A6" s="161"/>
      <c r="B6" s="560" t="s">
        <v>360</v>
      </c>
      <c r="C6" s="560" t="s">
        <v>93</v>
      </c>
      <c r="D6" s="562" t="s">
        <v>206</v>
      </c>
      <c r="E6" s="563"/>
      <c r="G6" s="5"/>
    </row>
    <row r="7" spans="1:7" s="8" customFormat="1" ht="99.6" customHeight="1">
      <c r="A7" s="161"/>
      <c r="B7" s="561"/>
      <c r="C7" s="560"/>
      <c r="D7" s="168" t="s">
        <v>205</v>
      </c>
      <c r="E7" s="169" t="s">
        <v>361</v>
      </c>
      <c r="G7" s="5"/>
    </row>
    <row r="8" spans="1:7">
      <c r="A8" s="162">
        <v>1</v>
      </c>
      <c r="B8" s="170" t="s">
        <v>35</v>
      </c>
      <c r="C8" s="495">
        <v>234312498.15000001</v>
      </c>
      <c r="D8" s="495"/>
      <c r="E8" s="476">
        <v>234312498.15000001</v>
      </c>
      <c r="F8" s="8"/>
    </row>
    <row r="9" spans="1:7">
      <c r="A9" s="162">
        <v>2</v>
      </c>
      <c r="B9" s="170" t="s">
        <v>36</v>
      </c>
      <c r="C9" s="495">
        <v>215569830.06</v>
      </c>
      <c r="D9" s="495"/>
      <c r="E9" s="476">
        <v>215569830.06</v>
      </c>
      <c r="F9" s="8"/>
    </row>
    <row r="10" spans="1:7">
      <c r="A10" s="162">
        <v>3</v>
      </c>
      <c r="B10" s="170" t="s">
        <v>37</v>
      </c>
      <c r="C10" s="495">
        <v>239608386.47</v>
      </c>
      <c r="D10" s="495"/>
      <c r="E10" s="476">
        <v>239608386.47</v>
      </c>
      <c r="F10" s="8"/>
    </row>
    <row r="11" spans="1:7">
      <c r="A11" s="162">
        <v>4</v>
      </c>
      <c r="B11" s="170" t="s">
        <v>38</v>
      </c>
      <c r="C11" s="495">
        <v>0</v>
      </c>
      <c r="D11" s="495"/>
      <c r="E11" s="476">
        <v>0</v>
      </c>
      <c r="F11" s="8"/>
    </row>
    <row r="12" spans="1:7">
      <c r="A12" s="162">
        <v>5</v>
      </c>
      <c r="B12" s="170" t="s">
        <v>39</v>
      </c>
      <c r="C12" s="495">
        <v>199683549.56999999</v>
      </c>
      <c r="D12" s="495"/>
      <c r="E12" s="476">
        <v>199683549.56999999</v>
      </c>
      <c r="F12" s="8"/>
    </row>
    <row r="13" spans="1:7">
      <c r="A13" s="162">
        <v>6.1</v>
      </c>
      <c r="B13" s="171" t="s">
        <v>40</v>
      </c>
      <c r="C13" s="496">
        <v>1338463038.0000906</v>
      </c>
      <c r="D13" s="495"/>
      <c r="E13" s="476">
        <v>1338463038.0000906</v>
      </c>
      <c r="F13" s="8"/>
    </row>
    <row r="14" spans="1:7">
      <c r="A14" s="162">
        <v>6.2</v>
      </c>
      <c r="B14" s="172" t="s">
        <v>41</v>
      </c>
      <c r="C14" s="496">
        <v>-115752067.00040092</v>
      </c>
      <c r="D14" s="495"/>
      <c r="E14" s="476">
        <v>-115752067.00040092</v>
      </c>
      <c r="F14" s="8"/>
    </row>
    <row r="15" spans="1:7">
      <c r="A15" s="162">
        <v>6</v>
      </c>
      <c r="B15" s="170" t="s">
        <v>42</v>
      </c>
      <c r="C15" s="495">
        <v>1222710970.9996896</v>
      </c>
      <c r="D15" s="495"/>
      <c r="E15" s="476">
        <v>1222710970.9996896</v>
      </c>
      <c r="F15" s="8"/>
    </row>
    <row r="16" spans="1:7">
      <c r="A16" s="162">
        <v>7</v>
      </c>
      <c r="B16" s="170" t="s">
        <v>43</v>
      </c>
      <c r="C16" s="495">
        <v>59720257.349999994</v>
      </c>
      <c r="D16" s="495"/>
      <c r="E16" s="476">
        <v>59720257.349999994</v>
      </c>
      <c r="F16" s="8"/>
    </row>
    <row r="17" spans="1:7">
      <c r="A17" s="162">
        <v>8</v>
      </c>
      <c r="B17" s="170" t="s">
        <v>204</v>
      </c>
      <c r="C17" s="495">
        <v>43119.999999999534</v>
      </c>
      <c r="D17" s="495"/>
      <c r="E17" s="476">
        <v>43119.999999999534</v>
      </c>
      <c r="F17" s="163"/>
      <c r="G17" s="27"/>
    </row>
    <row r="18" spans="1:7">
      <c r="A18" s="162">
        <v>9</v>
      </c>
      <c r="B18" s="170" t="s">
        <v>44</v>
      </c>
      <c r="C18" s="495">
        <v>106733.3</v>
      </c>
      <c r="D18" s="495">
        <v>106733.3</v>
      </c>
      <c r="E18" s="476">
        <v>0</v>
      </c>
      <c r="F18" s="8"/>
      <c r="G18" s="27"/>
    </row>
    <row r="19" spans="1:7">
      <c r="A19" s="162">
        <v>10</v>
      </c>
      <c r="B19" s="170" t="s">
        <v>45</v>
      </c>
      <c r="C19" s="495">
        <v>242948810.16999984</v>
      </c>
      <c r="D19" s="495">
        <v>80164198.159999996</v>
      </c>
      <c r="E19" s="476">
        <v>162784612.00999984</v>
      </c>
      <c r="F19" s="8"/>
      <c r="G19" s="27"/>
    </row>
    <row r="20" spans="1:7">
      <c r="A20" s="162">
        <v>11</v>
      </c>
      <c r="B20" s="170" t="s">
        <v>46</v>
      </c>
      <c r="C20" s="495">
        <v>40878995.530000009</v>
      </c>
      <c r="D20" s="495"/>
      <c r="E20" s="476">
        <v>40878995.530000009</v>
      </c>
      <c r="F20" s="8"/>
    </row>
    <row r="21" spans="1:7" ht="32.25" customHeight="1" thickBot="1">
      <c r="A21" s="96"/>
      <c r="B21" s="164" t="s">
        <v>363</v>
      </c>
      <c r="C21" s="497">
        <f>SUM(C8:C12, C15:C20)</f>
        <v>2455583151.59969</v>
      </c>
      <c r="D21" s="497">
        <f>SUM(D8:D12, D15:D20)</f>
        <v>80270931.459999993</v>
      </c>
      <c r="E21" s="498">
        <f>SUM(E8:E12, E15:E20)</f>
        <v>2375312220.1396894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28"/>
      <c r="F25" s="5"/>
      <c r="G25" s="5"/>
    </row>
    <row r="26" spans="1:7" s="4" customFormat="1">
      <c r="B26" s="28"/>
      <c r="F26" s="5"/>
      <c r="G26" s="5"/>
    </row>
    <row r="27" spans="1:7" s="4" customFormat="1">
      <c r="B27" s="28"/>
      <c r="F27" s="5"/>
      <c r="G27" s="5"/>
    </row>
    <row r="28" spans="1:7" s="4" customFormat="1">
      <c r="B28" s="28"/>
      <c r="F28" s="5"/>
      <c r="G28" s="5"/>
    </row>
    <row r="29" spans="1:7" s="4" customFormat="1">
      <c r="B29" s="28"/>
      <c r="F29" s="5"/>
      <c r="G29" s="5"/>
    </row>
    <row r="30" spans="1:7" s="4" customFormat="1">
      <c r="B30" s="28"/>
      <c r="F30" s="5"/>
      <c r="G30" s="5"/>
    </row>
    <row r="31" spans="1:7" s="4" customFormat="1">
      <c r="B31" s="28"/>
      <c r="F31" s="5"/>
      <c r="G31" s="5"/>
    </row>
    <row r="32" spans="1:7" s="4" customFormat="1">
      <c r="B32" s="28"/>
      <c r="F32" s="5"/>
      <c r="G32" s="5"/>
    </row>
    <row r="33" spans="2:7" s="4" customFormat="1">
      <c r="B33" s="28"/>
      <c r="F33" s="5"/>
      <c r="G33" s="5"/>
    </row>
    <row r="34" spans="2:7" s="4" customFormat="1">
      <c r="B34" s="28"/>
      <c r="F34" s="5"/>
      <c r="G34" s="5"/>
    </row>
    <row r="35" spans="2:7" s="4" customFormat="1">
      <c r="B35" s="28"/>
      <c r="F35" s="5"/>
      <c r="G35" s="5"/>
    </row>
    <row r="36" spans="2:7" s="4" customFormat="1">
      <c r="B36" s="28"/>
      <c r="F36" s="5"/>
      <c r="G36" s="5"/>
    </row>
    <row r="37" spans="2:7" s="4" customFormat="1">
      <c r="B37" s="28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scale="6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9.140625" defaultRowHeight="13.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30</v>
      </c>
      <c r="B1" s="4" t="str">
        <f>'Info '!C2</f>
        <v>JSC "Liberty Bank"</v>
      </c>
    </row>
    <row r="2" spans="1:6" s="21" customFormat="1" ht="15.75" customHeight="1">
      <c r="A2" s="2" t="s">
        <v>31</v>
      </c>
      <c r="B2" s="255">
        <f>'1. key ratios '!B2</f>
        <v>44012</v>
      </c>
      <c r="C2" s="4"/>
      <c r="D2" s="4"/>
      <c r="E2" s="4"/>
      <c r="F2" s="4"/>
    </row>
    <row r="3" spans="1:6" s="21" customFormat="1" ht="15.75" customHeight="1">
      <c r="C3" s="4"/>
      <c r="D3" s="4"/>
      <c r="E3" s="4"/>
      <c r="F3" s="4"/>
    </row>
    <row r="4" spans="1:6" s="21" customFormat="1" ht="14.25" thickBot="1">
      <c r="A4" s="21" t="s">
        <v>85</v>
      </c>
      <c r="B4" s="165" t="s">
        <v>340</v>
      </c>
      <c r="C4" s="22" t="s">
        <v>73</v>
      </c>
      <c r="D4" s="4"/>
      <c r="E4" s="4"/>
      <c r="F4" s="4"/>
    </row>
    <row r="5" spans="1:6">
      <c r="A5" s="119">
        <v>1</v>
      </c>
      <c r="B5" s="166" t="s">
        <v>362</v>
      </c>
      <c r="C5" s="505">
        <f>'7. LI1 '!E21</f>
        <v>2375312220.1396894</v>
      </c>
    </row>
    <row r="6" spans="1:6" s="120" customFormat="1">
      <c r="A6" s="29">
        <v>2.1</v>
      </c>
      <c r="B6" s="116" t="s">
        <v>341</v>
      </c>
      <c r="C6" s="506">
        <v>138455149.62729797</v>
      </c>
    </row>
    <row r="7" spans="1:6" s="19" customFormat="1" outlineLevel="1">
      <c r="A7" s="13">
        <v>2.2000000000000002</v>
      </c>
      <c r="B7" s="14" t="s">
        <v>342</v>
      </c>
      <c r="C7" s="507">
        <v>258302416.995</v>
      </c>
    </row>
    <row r="8" spans="1:6" s="19" customFormat="1" ht="26.25">
      <c r="A8" s="13">
        <v>3</v>
      </c>
      <c r="B8" s="117" t="s">
        <v>343</v>
      </c>
      <c r="C8" s="508">
        <f>SUM(C5:C7)</f>
        <v>2772069786.7619872</v>
      </c>
    </row>
    <row r="9" spans="1:6" s="120" customFormat="1">
      <c r="A9" s="29">
        <v>4</v>
      </c>
      <c r="B9" s="31" t="s">
        <v>88</v>
      </c>
      <c r="C9" s="506">
        <v>23334649.354401998</v>
      </c>
    </row>
    <row r="10" spans="1:6" s="19" customFormat="1" outlineLevel="1">
      <c r="A10" s="13">
        <v>5.0999999999999996</v>
      </c>
      <c r="B10" s="14" t="s">
        <v>344</v>
      </c>
      <c r="C10" s="507">
        <v>-98282167.624564976</v>
      </c>
    </row>
    <row r="11" spans="1:6" s="19" customFormat="1" outlineLevel="1">
      <c r="A11" s="13">
        <v>5.2</v>
      </c>
      <c r="B11" s="14" t="s">
        <v>345</v>
      </c>
      <c r="C11" s="507">
        <v>-245568439.71540001</v>
      </c>
    </row>
    <row r="12" spans="1:6" s="19" customFormat="1">
      <c r="A12" s="13">
        <v>6</v>
      </c>
      <c r="B12" s="115" t="s">
        <v>87</v>
      </c>
      <c r="C12" s="509">
        <v>19276554.999999199</v>
      </c>
    </row>
    <row r="13" spans="1:6" s="19" customFormat="1" ht="14.25" thickBot="1">
      <c r="A13" s="15">
        <v>7</v>
      </c>
      <c r="B13" s="118" t="s">
        <v>291</v>
      </c>
      <c r="C13" s="510">
        <f>SUM(C8:C12)</f>
        <v>2470830383.776423</v>
      </c>
    </row>
    <row r="15" spans="1:6">
      <c r="A15" s="134"/>
      <c r="B15" s="134"/>
    </row>
    <row r="16" spans="1:6">
      <c r="A16" s="134"/>
      <c r="B16" s="134"/>
    </row>
    <row r="17" spans="1:5" ht="15">
      <c r="A17" s="129"/>
      <c r="B17" s="130"/>
      <c r="C17" s="134"/>
      <c r="D17" s="134"/>
      <c r="E17" s="134"/>
    </row>
    <row r="18" spans="1:5" ht="15">
      <c r="A18" s="135"/>
      <c r="B18" s="136"/>
      <c r="C18" s="134"/>
      <c r="D18" s="134"/>
      <c r="E18" s="134"/>
    </row>
    <row r="19" spans="1:5">
      <c r="A19" s="137"/>
      <c r="B19" s="131"/>
      <c r="C19" s="134"/>
      <c r="D19" s="134"/>
      <c r="E19" s="134"/>
    </row>
    <row r="20" spans="1:5">
      <c r="A20" s="138"/>
      <c r="B20" s="132"/>
      <c r="C20" s="134"/>
      <c r="D20" s="134"/>
      <c r="E20" s="134"/>
    </row>
    <row r="21" spans="1:5">
      <c r="A21" s="138"/>
      <c r="B21" s="136"/>
      <c r="C21" s="134"/>
      <c r="D21" s="134"/>
      <c r="E21" s="134"/>
    </row>
    <row r="22" spans="1:5">
      <c r="A22" s="137"/>
      <c r="B22" s="133"/>
      <c r="C22" s="134"/>
      <c r="D22" s="134"/>
      <c r="E22" s="134"/>
    </row>
    <row r="23" spans="1:5">
      <c r="A23" s="138"/>
      <c r="B23" s="132"/>
      <c r="C23" s="134"/>
      <c r="D23" s="134"/>
      <c r="E23" s="134"/>
    </row>
    <row r="24" spans="1:5">
      <c r="A24" s="138"/>
      <c r="B24" s="132"/>
      <c r="C24" s="134"/>
      <c r="D24" s="134"/>
      <c r="E24" s="134"/>
    </row>
    <row r="25" spans="1:5">
      <c r="A25" s="138"/>
      <c r="B25" s="139"/>
      <c r="C25" s="134"/>
      <c r="D25" s="134"/>
      <c r="E25" s="134"/>
    </row>
    <row r="26" spans="1:5">
      <c r="A26" s="138"/>
      <c r="B26" s="136"/>
      <c r="C26" s="134"/>
      <c r="D26" s="134"/>
      <c r="E26" s="134"/>
    </row>
    <row r="27" spans="1:5">
      <c r="A27" s="134"/>
      <c r="B27" s="140"/>
      <c r="C27" s="134"/>
      <c r="D27" s="134"/>
      <c r="E27" s="134"/>
    </row>
    <row r="28" spans="1:5">
      <c r="A28" s="134"/>
      <c r="B28" s="140"/>
      <c r="C28" s="134"/>
      <c r="D28" s="134"/>
      <c r="E28" s="134"/>
    </row>
    <row r="29" spans="1:5">
      <c r="A29" s="134"/>
      <c r="B29" s="140"/>
      <c r="C29" s="134"/>
      <c r="D29" s="134"/>
      <c r="E29" s="134"/>
    </row>
    <row r="30" spans="1:5">
      <c r="A30" s="134"/>
      <c r="B30" s="140"/>
      <c r="C30" s="134"/>
      <c r="D30" s="134"/>
      <c r="E30" s="134"/>
    </row>
    <row r="31" spans="1:5">
      <c r="A31" s="134"/>
      <c r="B31" s="140"/>
      <c r="C31" s="134"/>
      <c r="D31" s="134"/>
      <c r="E31" s="134"/>
    </row>
    <row r="32" spans="1:5">
      <c r="A32" s="134"/>
      <c r="B32" s="140"/>
      <c r="C32" s="134"/>
      <c r="D32" s="134"/>
      <c r="E32" s="134"/>
    </row>
    <row r="33" spans="1:5">
      <c r="A33" s="134"/>
      <c r="B33" s="140"/>
      <c r="C33" s="134"/>
      <c r="D33" s="134"/>
      <c r="E33" s="134"/>
    </row>
  </sheetData>
  <pageMargins left="0.7" right="0.7" top="0.75" bottom="0.75" header="0.3" footer="0.3"/>
  <pageSetup paperSize="9" scale="61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nBUWrIh6XIIyue5IdkQ0fWe8Hlv9GsaVMQGcEoeSLBM=</DigestValue>
    </Reference>
    <Reference Type="http://www.w3.org/2000/09/xmldsig#Object" URI="#idOfficeObject">
      <DigestMethod Algorithm="http://www.w3.org/2001/04/xmlenc#sha256"/>
      <DigestValue>mMhDg13avR0TbmD76l16kdU9GVTCMpjhV3s+FEg/R0Q=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ALNnBJcoAMxhLdbndpIp70EaKBl7JJSHkdCmZ+ILeUo=</DigestValue>
    </Reference>
  </SignedInfo>
  <SignatureValue>h0EAwf34uBfSxgK9pQ8/NRyJrJPvyMsXCB2L0oTgqYbtkOj82H9a5heWX5+N8XH9C0ziYkiw7dUg
bsQAlTPmuDkgLOm76R1rjcFCqW4QehTEK75zDrt5AMtUmbtRPO3qEJy8nOJSlxgEqJAPrmydi6sb
aH94vT8CcCmSGwkf58DDUrGbAKxJyLz2KDPdwza0p3K3VDM1r/FLCqDRDSwKRDNdfN4bp7rzq3AN
VrbTxDz/7AwFkeXcSd1tEJZHaBU1+/Q7fAdwH/LLhjGmKzobz2Pfv2EnNYZ8ZC7abuTDESDJzFpG
3JpwwG8JLv6sGcz0daQJrRr8J8EumlhjARaQkg==</SignatureValue>
  <KeyInfo>
    <X509Data>
      <X509Certificate>MIIGOjCCBSKgAwIBAgIKcePTfAACAAEQOjANBgkqhkiG9w0BAQsFADBKMRIwEAYKCZImiZPyLGQBGRYCZ2UxEzARBgoJkiaJk/IsZAEZFgNuYmcxHzAdBgNVBAMTFk5CRyBDbGFzcyAyIElOVCBTdWIgQ0EwHhcNMTkwMjI2MTIyODMxWhcNMjEwMjI1MTIyODMxWjA4MRgwFgYDVQQKEw9KU0MgTGliZXR5IEJhbmsxHDAaBgNVBAMTE0JMQiAtIE5vZGFyIFRzb21haWEwggEiMA0GCSqGSIb3DQEBAQUAA4IBDwAwggEKAoIBAQDQwoTITr1vmJtk/MzzjDFnwTYq/wOIK7vuPF7aUvBXF0JRcTA/70m2eschrWDkLy6QVJjbG6deanUqpttJ4WpyH0XERarnBw4CHP3BBJfs3XszcwgfJx89qQUB4gMInbm8l4llOqFH/j1MuqCJGO/Cxq31kPgWjn1GbdgjMxTojRGdH9mLA2UYa2JgoCv38uMwUAmVMevSQl3ZV7WLsYD2x7reIToIKT3h0weJILJUiANhbM88ZqToEnPfRhGLJauA7emFXXvs996PyndphaRZJUQhLkeoUYMJlBGO6UTzRMI3kSuc5t6iX+IVbx0a+mvp73b/M8FUXijLzyOq4G/5AgMBAAGjggMyMIIDLjA8BgkrBgEEAYI3FQcELzAtBiUrBgEEAYI3FQjmsmCDjfVEhoGZCYO4oUqDvoRxBIPEkTOEg4hdAgFkAgEjMB0GA1UdJQQWMBQGCCsGAQUFBwMCBggrBgEFBQcDBDALBgNVHQ8EBAMCB4AwJwYJKwYBBAGCNxUKBBowGDAKBggrBgEFBQcDAjAKBggrBgEFBQcDBDAdBgNVHQ4EFgQU8CjPxT7t2OQJjVQFpiMlqpIvNbI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IVem2EGizhfhx9EAwBkyb6jAw8iFAHjbtWF3VLYkb8T5XI1JqvdXc9eL1LPc87sOa6IEADGWbXM45ZfMXjTll6n9zSa6PF2ZAe7bH7TcuEYtQ3QOHaVxsM5DiXiVBsHbCIZX/4yCbjKLegggOGStXTKk3yUeYK+/9h1VUK/SYLrVLbQW9um/ypV+eouokj+Whwk4nEQEmuYL5kBL/T1LGPAbtkAZMM8AomM1ihgcBCcWJLK9ZZ2M/DwRUiuMR2+9wu3fb7qN6CR8NvKJcEFBV6BcgRXUcgQrOJJomUaa7aXGdGHYrp/LlnzrvZRwK7rKmAaSoZk9ZBNgdUIUVVEPHQ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B4o1llxGM+NDPrtohm4hsDKsV8QucvwTOr4IaEjgdgo=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tYfGK0Ba408+wOHJC52m+ZnDz6ohGZiDi4Ugm9jzDx0=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C9s5xwnEtalbOwJzF85MkMqAvKYdeOelZEXH7vwzA94=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AS0w9MImGBOOpye7P9TWIxSyt9vnU9MQDqU2n46Ks1M=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QTPcYV2odkFE3Efgv0bORiNxXhn8jrnq1cd26l93omA=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USpPBmd+lLVulaw5O3bMoAm3gPWj7l493cUEGuUyT34=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USpPBmd+lLVulaw5O3bMoAm3gPWj7l493cUEGuUyT34=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QTPcYV2odkFE3Efgv0bORiNxXhn8jrnq1cd26l93omA=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AS0w9MImGBOOpye7P9TWIxSyt9vnU9MQDqU2n46Ks1M=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QTPcYV2odkFE3Efgv0bORiNxXhn8jrnq1cd26l93omA=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AS0w9MImGBOOpye7P9TWIxSyt9vnU9MQDqU2n46Ks1M=</DigestValue>
      </Reference>
      <Reference URI="/xl/printerSettings/printerSettings18.bin?ContentType=application/vnd.openxmlformats-officedocument.spreadsheetml.printerSettings">
        <DigestMethod Algorithm="http://www.w3.org/2001/04/xmlenc#sha256"/>
        <DigestValue>PZXYSM6d4fetpWMM+vKExz4HORBPw/tmiO6F7jqpgXI=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USpPBmd+lLVulaw5O3bMoAm3gPWj7l493cUEGuUyT34=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USpPBmd+lLVulaw5O3bMoAm3gPWj7l493cUEGuUyT34=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USpPBmd+lLVulaw5O3bMoAm3gPWj7l493cUEGuUyT34=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USpPBmd+lLVulaw5O3bMoAm3gPWj7l493cUEGuUyT34=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QTPcYV2odkFE3Efgv0bORiNxXhn8jrnq1cd26l93omA=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Hzi72pgK7MiasSfjJwKJhSn5riI44MAK+ky8E9VAK1I=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QTPcYV2odkFE3Efgv0bORiNxXhn8jrnq1cd26l93omA=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QTPcYV2odkFE3Efgv0bORiNxXhn8jrnq1cd26l93omA=</DigestValue>
      </Reference>
      <Reference URI="/xl/sharedStrings.xml?ContentType=application/vnd.openxmlformats-officedocument.spreadsheetml.sharedStrings+xml">
        <DigestMethod Algorithm="http://www.w3.org/2001/04/xmlenc#sha256"/>
        <DigestValue>/r+BJpPQPxUVsCvf5BnJsbDtWfI2ftjh+FYadYJp+6o=</DigestValue>
      </Reference>
      <Reference URI="/xl/styles.xml?ContentType=application/vnd.openxmlformats-officedocument.spreadsheetml.styles+xml">
        <DigestMethod Algorithm="http://www.w3.org/2001/04/xmlenc#sha256"/>
        <DigestValue>W/CnueeqP2tUcs2LEkai9i5eBdto7rXWm21Cb0CYmeE=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UIt6PI0YfM1jCHT4uwsEqfenXQJdPfjPTlVdZY8bhgQ=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QiDCyON6/l/Ti8hBcEpg68sz+6NJGWbPiZMQQy/y0eQ=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BW13LjEKaEXRjIa2jXYQllSRmBFgqp8rbML9TX2/npU=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7KnOMn7UlXli3Jy1eYmN5veK0HI9TOlohTDdyttJaLI=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fH1TwhWBheK9uMsAHOyKSuEx5B4pOSs4ROTjGYU1NVc=</DigestValue>
      </Reference>
      <Reference URI="/xl/worksheets/sheet10.xml?ContentType=application/vnd.openxmlformats-officedocument.spreadsheetml.worksheet+xml">
        <DigestMethod Algorithm="http://www.w3.org/2001/04/xmlenc#sha256"/>
        <DigestValue>q8bQLClMyy0vwVIyIcBizGTmsLHT+QHDv3yEcFMICAE=</DigestValue>
      </Reference>
      <Reference URI="/xl/worksheets/sheet11.xml?ContentType=application/vnd.openxmlformats-officedocument.spreadsheetml.worksheet+xml">
        <DigestMethod Algorithm="http://www.w3.org/2001/04/xmlenc#sha256"/>
        <DigestValue>VETL1lhMCBKIMwP2YTgKpC1no0FCosTEjj85QECsm1w=</DigestValue>
      </Reference>
      <Reference URI="/xl/worksheets/sheet12.xml?ContentType=application/vnd.openxmlformats-officedocument.spreadsheetml.worksheet+xml">
        <DigestMethod Algorithm="http://www.w3.org/2001/04/xmlenc#sha256"/>
        <DigestValue>2GSA6H9qy7JzLwYZmxKrZeeHKbMznJmYbziCWT1s3Xk=</DigestValue>
      </Reference>
      <Reference URI="/xl/worksheets/sheet13.xml?ContentType=application/vnd.openxmlformats-officedocument.spreadsheetml.worksheet+xml">
        <DigestMethod Algorithm="http://www.w3.org/2001/04/xmlenc#sha256"/>
        <DigestValue>o3xQ2MF4cfIv37lpiOtWr25ZrENblWwtOUe1CyxHOBQ=</DigestValue>
      </Reference>
      <Reference URI="/xl/worksheets/sheet14.xml?ContentType=application/vnd.openxmlformats-officedocument.spreadsheetml.worksheet+xml">
        <DigestMethod Algorithm="http://www.w3.org/2001/04/xmlenc#sha256"/>
        <DigestValue>/or/HYuC3gYW48U6wfsqFfBekX4mXyezxtDKTwCEcu4=</DigestValue>
      </Reference>
      <Reference URI="/xl/worksheets/sheet15.xml?ContentType=application/vnd.openxmlformats-officedocument.spreadsheetml.worksheet+xml">
        <DigestMethod Algorithm="http://www.w3.org/2001/04/xmlenc#sha256"/>
        <DigestValue>fLwtsW43j74frXc0MevZkRIc1jDrO1Y6eyqFG0YqIkY=</DigestValue>
      </Reference>
      <Reference URI="/xl/worksheets/sheet16.xml?ContentType=application/vnd.openxmlformats-officedocument.spreadsheetml.worksheet+xml">
        <DigestMethod Algorithm="http://www.w3.org/2001/04/xmlenc#sha256"/>
        <DigestValue>q3W3im6YW06Lm64BSALg4wYD2qSUKjQ4CM4hKu4viPU=</DigestValue>
      </Reference>
      <Reference URI="/xl/worksheets/sheet17.xml?ContentType=application/vnd.openxmlformats-officedocument.spreadsheetml.worksheet+xml">
        <DigestMethod Algorithm="http://www.w3.org/2001/04/xmlenc#sha256"/>
        <DigestValue>tITU9yVvzO+psanykxxI2jtsHrSyYzjaKAO1thNXmRQ=</DigestValue>
      </Reference>
      <Reference URI="/xl/worksheets/sheet18.xml?ContentType=application/vnd.openxmlformats-officedocument.spreadsheetml.worksheet+xml">
        <DigestMethod Algorithm="http://www.w3.org/2001/04/xmlenc#sha256"/>
        <DigestValue>P7G2IWhrUXrPX+nrjxPKqDb4qXFabSS3capB9lfg0Tw=</DigestValue>
      </Reference>
      <Reference URI="/xl/worksheets/sheet2.xml?ContentType=application/vnd.openxmlformats-officedocument.spreadsheetml.worksheet+xml">
        <DigestMethod Algorithm="http://www.w3.org/2001/04/xmlenc#sha256"/>
        <DigestValue>ztLbV3KO64JLxzb0NO5Nn8BRtjKyn7l/F2mxAzrDtuk=</DigestValue>
      </Reference>
      <Reference URI="/xl/worksheets/sheet3.xml?ContentType=application/vnd.openxmlformats-officedocument.spreadsheetml.worksheet+xml">
        <DigestMethod Algorithm="http://www.w3.org/2001/04/xmlenc#sha256"/>
        <DigestValue>eh1JAP6vdw5ZBll4IWxT99TFIk/U/rmmV4rt0n8tgCs=</DigestValue>
      </Reference>
      <Reference URI="/xl/worksheets/sheet4.xml?ContentType=application/vnd.openxmlformats-officedocument.spreadsheetml.worksheet+xml">
        <DigestMethod Algorithm="http://www.w3.org/2001/04/xmlenc#sha256"/>
        <DigestValue>Aqa5/eDLz0Qsb1i9BFlBX+4Fv48ge+xuSWwbDXlyx/Q=</DigestValue>
      </Reference>
      <Reference URI="/xl/worksheets/sheet5.xml?ContentType=application/vnd.openxmlformats-officedocument.spreadsheetml.worksheet+xml">
        <DigestMethod Algorithm="http://www.w3.org/2001/04/xmlenc#sha256"/>
        <DigestValue>ei04T7kj/+XHg+wJNVE1dcELoTvYjTDGkAPSTJapAE8=</DigestValue>
      </Reference>
      <Reference URI="/xl/worksheets/sheet6.xml?ContentType=application/vnd.openxmlformats-officedocument.spreadsheetml.worksheet+xml">
        <DigestMethod Algorithm="http://www.w3.org/2001/04/xmlenc#sha256"/>
        <DigestValue>qvy8LPBn7gGoE/BEn8zntCnLDCBvaG1mjHsuPF/cfhM=</DigestValue>
      </Reference>
      <Reference URI="/xl/worksheets/sheet7.xml?ContentType=application/vnd.openxmlformats-officedocument.spreadsheetml.worksheet+xml">
        <DigestMethod Algorithm="http://www.w3.org/2001/04/xmlenc#sha256"/>
        <DigestValue>m+onUi4XFfjnK6HPvrzYdaiJPKqAxxYL4IIHvCybZos=</DigestValue>
      </Reference>
      <Reference URI="/xl/worksheets/sheet8.xml?ContentType=application/vnd.openxmlformats-officedocument.spreadsheetml.worksheet+xml">
        <DigestMethod Algorithm="http://www.w3.org/2001/04/xmlenc#sha256"/>
        <DigestValue>x11X62uFCF4yOwpgMo6DReu8cgr7IKp3fRFwk3/k8bk=</DigestValue>
      </Reference>
      <Reference URI="/xl/worksheets/sheet9.xml?ContentType=application/vnd.openxmlformats-officedocument.spreadsheetml.worksheet+xml">
        <DigestMethod Algorithm="http://www.w3.org/2001/04/xmlenc#sha256"/>
        <DigestValue>qewvZuvBd9uo1ncFWU87GcYwfc5B//RMMb/HbOLyQ/4=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2020-07-29T08:43:28Z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2020-07-29T08:43:28Z</xd:SigningTime>
          <xd:SigningCertificate>
            <xd:Cert>
              <xd:CertDigest>
                <DigestMethod Algorithm="http://www.w3.org/2001/04/xmlenc#sha256"/>
                <DigestValue>5SfvUCnHzO5+o/WsxITNbOIgZa5KHUEaer7dlxwLx+A=</DigestValue>
              </xd:CertDigest>
              <xd:IssuerSerial>
                <X509IssuerName>CN=NBG Class 2 INT Sub CA, DC=nbg, DC=ge</X509IssuerName>
                <X509SerialNumber>537830062524249682284602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RE/+onINx2p7DAO4fcJtXABNWWR2HtZBN+okYbiHE+Q=</DigestValue>
    </Reference>
    <Reference Type="http://www.w3.org/2000/09/xmldsig#Object" URI="#idOfficeObject">
      <DigestMethod Algorithm="http://www.w3.org/2001/04/xmlenc#sha256"/>
      <DigestValue>mMhDg13avR0TbmD76l16kdU9GVTCMpjhV3s+FEg/R0Q=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zLIvLvXBvd5U6IAyfo/6jtpZKWUE6ktNbXOMry1aROI=</DigestValue>
    </Reference>
  </SignedInfo>
  <SignatureValue>3PfCOvbqY77r7DrfuKMgqyM4wTwcCIs6bQhgnK1wd8Qs6W70DKKriTK/Ij0q2cDh9RkZv2Yk34tv
w0bg+1fs/VesM+M8dN7TYpjkQPGb+AaSuGzbrmcosSMsxlmR/fZJiKR6kg88UMPpSloIlPMxTzt7
I5ea5UX25v/CA1UDvor1JIrtbwzoAGNz2ri+fCpLkp+aToWGEdfhaMDPB0V+EPLoCoY5M3yKpYEF
qkQX78IO4m9h4rubq4pyJNpun2c1HzF6GlEGguf0JqNM7XN2IhIIYBkKO/+TBIMFk7nX19SmyBd9
ZsBcgzvWThDJ1oOJaGgwFrOpP/EaU9/81oAb6w==</SignatureValue>
  <KeyInfo>
    <X509Data>
      <X509Certificate>MIIGPDCCBSSgAwIBAgIKcaFonQACAAF7UzANBgkqhkiG9w0BAQsFADBKMRIwEAYKCZImiZPyLGQBGRYCZ2UxEzARBgoJkiaJk/IsZAEZFgNuYmcxHzAdBgNVBAMTFk5CRyBDbGFzcyAyIElOVCBTdWIgQ0EwHhcNMjAwNDE1MDczNjE5WhcNMjExMjIyMDk0NjU2WjA6MRgwFgYDVQQKEw9KU0MgTGliZXR5IEJhbmsxHjAcBgNVBAMTFUJMQiAtIERhdmlkIFRzaWtsYXVyaTCCASIwDQYJKoZIhvcNAQEBBQADggEPADCCAQoCggEBAN6J8pyxzY+BK9nqOh2sm91CpP83MfhpbLN9fHQNBA8sPn7fl6vR31+CVAV7aej+YHAnsg9ra4J8eVf+0TPr9ws63aVKdK7my50sQCIZSxPtq1QQjHTE4l9UsDsOLg+aPFoaFjK9mEC/WjHwO3/p3+wM6ThU+G3m2txjiiLjLMT5+Ka77cYhBUdtyuhsFzfOmJRNKJJzH4zYlDZrzfOM2/VV2+z8yZnvpoZAERiEUG6BjRuUYXG2b/WYg03OI7ymMRzEDOLdgeDpGZR2l/TdCLzIZiF3gsc1WlSjaBqktkPpjXZ1M6WwYzCDSW0qUxsa/0ohRqptJ+Me3sCLIuQH0kECAwEAAaOCAzIwggMuMDwGCSsGAQQBgjcVBwQvMC0GJSsGAQQBgjcVCOayYION9USGgZkJg7ihSoO+hHEEg8SRM4SDiF0CAWQCASMwHQYDVR0lBBYwFAYIKwYBBQUHAwIGCCsGAQUFBwMEMAsGA1UdDwQEAwIHgDAnBgkrBgEEAYI3FQoEGjAYMAoGCCsGAQUFBwMCMAoGCCsGAQUFBwMEMB0GA1UdDgQWBBTekevho0BU+cWz/lVTIDf0UkxFkT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EBLAZ0H388xQn+ZzwHl3R+Gdsxh4jZ4maS6Y0s+v1Mw1jfo2jxm364b8mV0mscG69QvoUIZzDKMTf7AKnWmPJ9EL9BtO3ZJKB8fsgYDTsTN4Lei6e53+Go+TRQw8FTeKWPztYx9go+N4UDlT65AhYMcYbaUxosAdul7eIsi9+Q4kXah5ixHx0HIln9Fb5M2qXdNYypD2+s6LcNVcLDcddrurDXoqO23O3OTN6f+0dgEb28nKUpwmReek5//89Evc1ey+va4KWNWsUQWwR7ZigCY508b9TLSHrIo1v7GZQqpRP4/jEUynyoBUDHqXLt5x2uZnrO3XI7EOpRDMbKI2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B4o1llxGM+NDPrtohm4hsDKsV8QucvwTOr4IaEjgdgo=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tYfGK0Ba408+wOHJC52m+ZnDz6ohGZiDi4Ugm9jzDx0=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C9s5xwnEtalbOwJzF85MkMqAvKYdeOelZEXH7vwzA94=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AS0w9MImGBOOpye7P9TWIxSyt9vnU9MQDqU2n46Ks1M=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QTPcYV2odkFE3Efgv0bORiNxXhn8jrnq1cd26l93omA=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USpPBmd+lLVulaw5O3bMoAm3gPWj7l493cUEGuUyT34=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USpPBmd+lLVulaw5O3bMoAm3gPWj7l493cUEGuUyT34=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QTPcYV2odkFE3Efgv0bORiNxXhn8jrnq1cd26l93omA=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AS0w9MImGBOOpye7P9TWIxSyt9vnU9MQDqU2n46Ks1M=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QTPcYV2odkFE3Efgv0bORiNxXhn8jrnq1cd26l93omA=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AS0w9MImGBOOpye7P9TWIxSyt9vnU9MQDqU2n46Ks1M=</DigestValue>
      </Reference>
      <Reference URI="/xl/printerSettings/printerSettings18.bin?ContentType=application/vnd.openxmlformats-officedocument.spreadsheetml.printerSettings">
        <DigestMethod Algorithm="http://www.w3.org/2001/04/xmlenc#sha256"/>
        <DigestValue>PZXYSM6d4fetpWMM+vKExz4HORBPw/tmiO6F7jqpgXI=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USpPBmd+lLVulaw5O3bMoAm3gPWj7l493cUEGuUyT34=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USpPBmd+lLVulaw5O3bMoAm3gPWj7l493cUEGuUyT34=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USpPBmd+lLVulaw5O3bMoAm3gPWj7l493cUEGuUyT34=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USpPBmd+lLVulaw5O3bMoAm3gPWj7l493cUEGuUyT34=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QTPcYV2odkFE3Efgv0bORiNxXhn8jrnq1cd26l93omA=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Hzi72pgK7MiasSfjJwKJhSn5riI44MAK+ky8E9VAK1I=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QTPcYV2odkFE3Efgv0bORiNxXhn8jrnq1cd26l93omA=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QTPcYV2odkFE3Efgv0bORiNxXhn8jrnq1cd26l93omA=</DigestValue>
      </Reference>
      <Reference URI="/xl/sharedStrings.xml?ContentType=application/vnd.openxmlformats-officedocument.spreadsheetml.sharedStrings+xml">
        <DigestMethod Algorithm="http://www.w3.org/2001/04/xmlenc#sha256"/>
        <DigestValue>/r+BJpPQPxUVsCvf5BnJsbDtWfI2ftjh+FYadYJp+6o=</DigestValue>
      </Reference>
      <Reference URI="/xl/styles.xml?ContentType=application/vnd.openxmlformats-officedocument.spreadsheetml.styles+xml">
        <DigestMethod Algorithm="http://www.w3.org/2001/04/xmlenc#sha256"/>
        <DigestValue>W/CnueeqP2tUcs2LEkai9i5eBdto7rXWm21Cb0CYmeE=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UIt6PI0YfM1jCHT4uwsEqfenXQJdPfjPTlVdZY8bhgQ=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QiDCyON6/l/Ti8hBcEpg68sz+6NJGWbPiZMQQy/y0eQ=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BW13LjEKaEXRjIa2jXYQllSRmBFgqp8rbML9TX2/npU=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7KnOMn7UlXli3Jy1eYmN5veK0HI9TOlohTDdyttJaLI=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fH1TwhWBheK9uMsAHOyKSuEx5B4pOSs4ROTjGYU1NVc=</DigestValue>
      </Reference>
      <Reference URI="/xl/worksheets/sheet10.xml?ContentType=application/vnd.openxmlformats-officedocument.spreadsheetml.worksheet+xml">
        <DigestMethod Algorithm="http://www.w3.org/2001/04/xmlenc#sha256"/>
        <DigestValue>q8bQLClMyy0vwVIyIcBizGTmsLHT+QHDv3yEcFMICAE=</DigestValue>
      </Reference>
      <Reference URI="/xl/worksheets/sheet11.xml?ContentType=application/vnd.openxmlformats-officedocument.spreadsheetml.worksheet+xml">
        <DigestMethod Algorithm="http://www.w3.org/2001/04/xmlenc#sha256"/>
        <DigestValue>VETL1lhMCBKIMwP2YTgKpC1no0FCosTEjj85QECsm1w=</DigestValue>
      </Reference>
      <Reference URI="/xl/worksheets/sheet12.xml?ContentType=application/vnd.openxmlformats-officedocument.spreadsheetml.worksheet+xml">
        <DigestMethod Algorithm="http://www.w3.org/2001/04/xmlenc#sha256"/>
        <DigestValue>2GSA6H9qy7JzLwYZmxKrZeeHKbMznJmYbziCWT1s3Xk=</DigestValue>
      </Reference>
      <Reference URI="/xl/worksheets/sheet13.xml?ContentType=application/vnd.openxmlformats-officedocument.spreadsheetml.worksheet+xml">
        <DigestMethod Algorithm="http://www.w3.org/2001/04/xmlenc#sha256"/>
        <DigestValue>o3xQ2MF4cfIv37lpiOtWr25ZrENblWwtOUe1CyxHOBQ=</DigestValue>
      </Reference>
      <Reference URI="/xl/worksheets/sheet14.xml?ContentType=application/vnd.openxmlformats-officedocument.spreadsheetml.worksheet+xml">
        <DigestMethod Algorithm="http://www.w3.org/2001/04/xmlenc#sha256"/>
        <DigestValue>/or/HYuC3gYW48U6wfsqFfBekX4mXyezxtDKTwCEcu4=</DigestValue>
      </Reference>
      <Reference URI="/xl/worksheets/sheet15.xml?ContentType=application/vnd.openxmlformats-officedocument.spreadsheetml.worksheet+xml">
        <DigestMethod Algorithm="http://www.w3.org/2001/04/xmlenc#sha256"/>
        <DigestValue>fLwtsW43j74frXc0MevZkRIc1jDrO1Y6eyqFG0YqIkY=</DigestValue>
      </Reference>
      <Reference URI="/xl/worksheets/sheet16.xml?ContentType=application/vnd.openxmlformats-officedocument.spreadsheetml.worksheet+xml">
        <DigestMethod Algorithm="http://www.w3.org/2001/04/xmlenc#sha256"/>
        <DigestValue>q3W3im6YW06Lm64BSALg4wYD2qSUKjQ4CM4hKu4viPU=</DigestValue>
      </Reference>
      <Reference URI="/xl/worksheets/sheet17.xml?ContentType=application/vnd.openxmlformats-officedocument.spreadsheetml.worksheet+xml">
        <DigestMethod Algorithm="http://www.w3.org/2001/04/xmlenc#sha256"/>
        <DigestValue>tITU9yVvzO+psanykxxI2jtsHrSyYzjaKAO1thNXmRQ=</DigestValue>
      </Reference>
      <Reference URI="/xl/worksheets/sheet18.xml?ContentType=application/vnd.openxmlformats-officedocument.spreadsheetml.worksheet+xml">
        <DigestMethod Algorithm="http://www.w3.org/2001/04/xmlenc#sha256"/>
        <DigestValue>P7G2IWhrUXrPX+nrjxPKqDb4qXFabSS3capB9lfg0Tw=</DigestValue>
      </Reference>
      <Reference URI="/xl/worksheets/sheet2.xml?ContentType=application/vnd.openxmlformats-officedocument.spreadsheetml.worksheet+xml">
        <DigestMethod Algorithm="http://www.w3.org/2001/04/xmlenc#sha256"/>
        <DigestValue>ztLbV3KO64JLxzb0NO5Nn8BRtjKyn7l/F2mxAzrDtuk=</DigestValue>
      </Reference>
      <Reference URI="/xl/worksheets/sheet3.xml?ContentType=application/vnd.openxmlformats-officedocument.spreadsheetml.worksheet+xml">
        <DigestMethod Algorithm="http://www.w3.org/2001/04/xmlenc#sha256"/>
        <DigestValue>eh1JAP6vdw5ZBll4IWxT99TFIk/U/rmmV4rt0n8tgCs=</DigestValue>
      </Reference>
      <Reference URI="/xl/worksheets/sheet4.xml?ContentType=application/vnd.openxmlformats-officedocument.spreadsheetml.worksheet+xml">
        <DigestMethod Algorithm="http://www.w3.org/2001/04/xmlenc#sha256"/>
        <DigestValue>Aqa5/eDLz0Qsb1i9BFlBX+4Fv48ge+xuSWwbDXlyx/Q=</DigestValue>
      </Reference>
      <Reference URI="/xl/worksheets/sheet5.xml?ContentType=application/vnd.openxmlformats-officedocument.spreadsheetml.worksheet+xml">
        <DigestMethod Algorithm="http://www.w3.org/2001/04/xmlenc#sha256"/>
        <DigestValue>ei04T7kj/+XHg+wJNVE1dcELoTvYjTDGkAPSTJapAE8=</DigestValue>
      </Reference>
      <Reference URI="/xl/worksheets/sheet6.xml?ContentType=application/vnd.openxmlformats-officedocument.spreadsheetml.worksheet+xml">
        <DigestMethod Algorithm="http://www.w3.org/2001/04/xmlenc#sha256"/>
        <DigestValue>qvy8LPBn7gGoE/BEn8zntCnLDCBvaG1mjHsuPF/cfhM=</DigestValue>
      </Reference>
      <Reference URI="/xl/worksheets/sheet7.xml?ContentType=application/vnd.openxmlformats-officedocument.spreadsheetml.worksheet+xml">
        <DigestMethod Algorithm="http://www.w3.org/2001/04/xmlenc#sha256"/>
        <DigestValue>m+onUi4XFfjnK6HPvrzYdaiJPKqAxxYL4IIHvCybZos=</DigestValue>
      </Reference>
      <Reference URI="/xl/worksheets/sheet8.xml?ContentType=application/vnd.openxmlformats-officedocument.spreadsheetml.worksheet+xml">
        <DigestMethod Algorithm="http://www.w3.org/2001/04/xmlenc#sha256"/>
        <DigestValue>x11X62uFCF4yOwpgMo6DReu8cgr7IKp3fRFwk3/k8bk=</DigestValue>
      </Reference>
      <Reference URI="/xl/worksheets/sheet9.xml?ContentType=application/vnd.openxmlformats-officedocument.spreadsheetml.worksheet+xml">
        <DigestMethod Algorithm="http://www.w3.org/2001/04/xmlenc#sha256"/>
        <DigestValue>qewvZuvBd9uo1ncFWU87GcYwfc5B//RMMb/HbOLyQ/4=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2020-07-29T08:43:41Z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2020-07-29T08:43:41Z</xd:SigningTime>
          <xd:SigningCertificate>
            <xd:Cert>
              <xd:CertDigest>
                <DigestMethod Algorithm="http://www.w3.org/2001/04/xmlenc#sha256"/>
                <DigestValue>u86YSGoVIEZ3C0ue/+R01+KbdE0nd5OPVepyYd1MrVQ=</DigestValue>
              </xd:CertDigest>
              <xd:IssuerSerial>
                <X509IssuerName>CN=NBG Class 2 INT Sub CA, DC=nbg, DC=ge</X509IssuerName>
                <X509SerialNumber>536604876541497025067859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Info </vt:lpstr>
      <vt:lpstr>1. key ratios </vt:lpstr>
      <vt:lpstr>2. RC</vt:lpstr>
      <vt:lpstr>3. PL</vt:lpstr>
      <vt:lpstr>4. Off-Balance</vt:lpstr>
      <vt:lpstr>5. RWA </vt:lpstr>
      <vt:lpstr>6. Administrators-shareholders</vt:lpstr>
      <vt:lpstr>7. LI1 </vt:lpstr>
      <vt:lpstr>8. LI2</vt:lpstr>
      <vt:lpstr>9. 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  <vt:lpstr>'9. Capital'!Print_Area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2020-07-27T13:28:40Z</dcterms:modified>
</cp:coreProperties>
</file>