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995" windowWidth="24015" windowHeight="6930" tabRatio="931"/>
  </bookViews>
  <sheets>
    <sheet name="Info " sheetId="82" r:id="rId1"/>
    <sheet name="1. key ratios " sheetId="84" r:id="rId2"/>
    <sheet name="2. RC" sheetId="83" r:id="rId3"/>
    <sheet name="3. 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 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9">#REF!</definedName>
    <definedName name="ACC_BALACC" localSheetId="10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9">#REF!</definedName>
    <definedName name="ACC_CRS" localSheetId="10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9">#REF!</definedName>
    <definedName name="ACC_DBS" localSheetId="10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9">#REF!</definedName>
    <definedName name="ACC_ISO" localSheetId="10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9">#REF!</definedName>
    <definedName name="ACC_SALDO" localSheetId="10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9">#REF!</definedName>
    <definedName name="BS_BALACC" localSheetId="10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9">#REF!</definedName>
    <definedName name="BS_BALANCE" localSheetId="10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9">#REF!</definedName>
    <definedName name="BS_CR" localSheetId="10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9">#REF!</definedName>
    <definedName name="BS_CR_EQU" localSheetId="10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9">#REF!</definedName>
    <definedName name="BS_DB" localSheetId="10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9">#REF!</definedName>
    <definedName name="BS_DB_EQU" localSheetId="10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9">#REF!</definedName>
    <definedName name="BS_DT" localSheetId="10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9">#REF!</definedName>
    <definedName name="BS_ISO" localSheetId="10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9">#REF!</definedName>
    <definedName name="CurrentDate" localSheetId="10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E8" i="88" l="1"/>
  <c r="E9" i="88"/>
  <c r="E10" i="88"/>
  <c r="E11" i="88"/>
  <c r="E12" i="88"/>
  <c r="E13" i="88"/>
  <c r="E14" i="88"/>
  <c r="E15" i="88"/>
  <c r="E16" i="88"/>
  <c r="E17" i="88"/>
  <c r="E18" i="88"/>
  <c r="E19" i="88"/>
  <c r="E20" i="88"/>
  <c r="H53" i="75" l="1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G45" i="75"/>
  <c r="F45" i="75"/>
  <c r="H45" i="75" s="1"/>
  <c r="E45" i="75"/>
  <c r="D45" i="75"/>
  <c r="C45" i="75"/>
  <c r="H44" i="75"/>
  <c r="E44" i="75"/>
  <c r="H43" i="75"/>
  <c r="E43" i="75"/>
  <c r="H42" i="75"/>
  <c r="E42" i="75"/>
  <c r="H41" i="75"/>
  <c r="E41" i="75"/>
  <c r="G40" i="75"/>
  <c r="F40" i="75"/>
  <c r="H40" i="75" s="1"/>
  <c r="D40" i="75"/>
  <c r="C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G32" i="75"/>
  <c r="H32" i="75" s="1"/>
  <c r="F32" i="75"/>
  <c r="D32" i="75"/>
  <c r="C32" i="75"/>
  <c r="E32" i="75" s="1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G22" i="75"/>
  <c r="G19" i="75" s="1"/>
  <c r="F22" i="75"/>
  <c r="D22" i="75"/>
  <c r="C22" i="75"/>
  <c r="E22" i="75" s="1"/>
  <c r="H21" i="75"/>
  <c r="E21" i="75"/>
  <c r="H20" i="75"/>
  <c r="E20" i="75"/>
  <c r="F19" i="75"/>
  <c r="H19" i="75" s="1"/>
  <c r="D19" i="75"/>
  <c r="H18" i="75"/>
  <c r="E18" i="75"/>
  <c r="H17" i="75"/>
  <c r="E17" i="75"/>
  <c r="G16" i="75"/>
  <c r="F16" i="75"/>
  <c r="H16" i="75" s="1"/>
  <c r="D16" i="75"/>
  <c r="C16" i="75"/>
  <c r="E16" i="75" s="1"/>
  <c r="H15" i="75"/>
  <c r="E15" i="75"/>
  <c r="H14" i="75"/>
  <c r="E14" i="75"/>
  <c r="G13" i="75"/>
  <c r="F13" i="75"/>
  <c r="H13" i="75" s="1"/>
  <c r="E13" i="75"/>
  <c r="D13" i="75"/>
  <c r="C13" i="75"/>
  <c r="H12" i="75"/>
  <c r="E12" i="75"/>
  <c r="H11" i="75"/>
  <c r="E11" i="75"/>
  <c r="H10" i="75"/>
  <c r="E10" i="75"/>
  <c r="H9" i="75"/>
  <c r="E9" i="75"/>
  <c r="H8" i="75"/>
  <c r="E8" i="75"/>
  <c r="G7" i="75"/>
  <c r="H7" i="75" s="1"/>
  <c r="F7" i="75"/>
  <c r="E7" i="75"/>
  <c r="D7" i="75"/>
  <c r="C7" i="75"/>
  <c r="H66" i="85"/>
  <c r="E66" i="85"/>
  <c r="H64" i="85"/>
  <c r="E64" i="85"/>
  <c r="G61" i="85"/>
  <c r="H61" i="85" s="1"/>
  <c r="F61" i="85"/>
  <c r="D61" i="85"/>
  <c r="C61" i="85"/>
  <c r="E61" i="85" s="1"/>
  <c r="H60" i="85"/>
  <c r="E60" i="85"/>
  <c r="H59" i="85"/>
  <c r="E59" i="85"/>
  <c r="H58" i="85"/>
  <c r="E58" i="85"/>
  <c r="G53" i="85"/>
  <c r="H53" i="85" s="1"/>
  <c r="F53" i="85"/>
  <c r="D53" i="85"/>
  <c r="C53" i="85"/>
  <c r="E53" i="85" s="1"/>
  <c r="H52" i="85"/>
  <c r="E52" i="85"/>
  <c r="H51" i="85"/>
  <c r="E51" i="85"/>
  <c r="H50" i="85"/>
  <c r="E50" i="85"/>
  <c r="H49" i="85"/>
  <c r="E49" i="85"/>
  <c r="H48" i="85"/>
  <c r="E48" i="85"/>
  <c r="H47" i="85"/>
  <c r="E47" i="85"/>
  <c r="H44" i="85"/>
  <c r="E44" i="85"/>
  <c r="H43" i="85"/>
  <c r="E43" i="85"/>
  <c r="H42" i="85"/>
  <c r="E42" i="85"/>
  <c r="H41" i="85"/>
  <c r="E41" i="85"/>
  <c r="H40" i="85"/>
  <c r="E40" i="85"/>
  <c r="H39" i="85"/>
  <c r="E39" i="85"/>
  <c r="H38" i="85"/>
  <c r="E38" i="85"/>
  <c r="H37" i="85"/>
  <c r="E37" i="85"/>
  <c r="H36" i="85"/>
  <c r="E36" i="85"/>
  <c r="H35" i="85"/>
  <c r="E35" i="85"/>
  <c r="G34" i="85"/>
  <c r="G45" i="85" s="1"/>
  <c r="G54" i="85" s="1"/>
  <c r="F34" i="85"/>
  <c r="F45" i="85" s="1"/>
  <c r="D34" i="85"/>
  <c r="D45" i="85" s="1"/>
  <c r="D54" i="85" s="1"/>
  <c r="C34" i="85"/>
  <c r="C45" i="85" s="1"/>
  <c r="G30" i="85"/>
  <c r="F30" i="85"/>
  <c r="H30" i="85" s="1"/>
  <c r="D30" i="85"/>
  <c r="C30" i="85"/>
  <c r="E30" i="85" s="1"/>
  <c r="H29" i="85"/>
  <c r="E29" i="85"/>
  <c r="H28" i="85"/>
  <c r="E28" i="85"/>
  <c r="H27" i="85"/>
  <c r="E27" i="85"/>
  <c r="H26" i="85"/>
  <c r="E26" i="85"/>
  <c r="H25" i="85"/>
  <c r="E25" i="85"/>
  <c r="H24" i="85"/>
  <c r="E24" i="85"/>
  <c r="H21" i="85"/>
  <c r="E21" i="85"/>
  <c r="H20" i="85"/>
  <c r="E20" i="85"/>
  <c r="H19" i="85"/>
  <c r="E19" i="85"/>
  <c r="H18" i="85"/>
  <c r="E18" i="85"/>
  <c r="H17" i="85"/>
  <c r="E17" i="85"/>
  <c r="H16" i="85"/>
  <c r="E16" i="85"/>
  <c r="H15" i="85"/>
  <c r="E15" i="85"/>
  <c r="H14" i="85"/>
  <c r="E14" i="85"/>
  <c r="H13" i="85"/>
  <c r="E13" i="85"/>
  <c r="H12" i="85"/>
  <c r="E12" i="85"/>
  <c r="H11" i="85"/>
  <c r="E11" i="85"/>
  <c r="H10" i="85"/>
  <c r="E10" i="85"/>
  <c r="G9" i="85"/>
  <c r="G22" i="85" s="1"/>
  <c r="G31" i="85" s="1"/>
  <c r="G56" i="85" s="1"/>
  <c r="G63" i="85" s="1"/>
  <c r="G65" i="85" s="1"/>
  <c r="G67" i="85" s="1"/>
  <c r="F9" i="85"/>
  <c r="F22" i="85" s="1"/>
  <c r="D9" i="85"/>
  <c r="D22" i="85" s="1"/>
  <c r="D31" i="85" s="1"/>
  <c r="D56" i="85" s="1"/>
  <c r="D63" i="85" s="1"/>
  <c r="D65" i="85" s="1"/>
  <c r="D67" i="85" s="1"/>
  <c r="C9" i="85"/>
  <c r="C22" i="85" s="1"/>
  <c r="H8" i="85"/>
  <c r="E8" i="85"/>
  <c r="G41" i="83"/>
  <c r="F41" i="83"/>
  <c r="H41" i="83" s="1"/>
  <c r="C41" i="83"/>
  <c r="H40" i="83"/>
  <c r="E40" i="83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H31" i="83"/>
  <c r="G31" i="83"/>
  <c r="F31" i="83"/>
  <c r="D31" i="83"/>
  <c r="D41" i="83" s="1"/>
  <c r="C31" i="83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19" i="83"/>
  <c r="E19" i="83"/>
  <c r="H18" i="83"/>
  <c r="E18" i="83"/>
  <c r="H17" i="83"/>
  <c r="E17" i="83"/>
  <c r="H16" i="83"/>
  <c r="E16" i="83"/>
  <c r="H15" i="83"/>
  <c r="E15" i="83"/>
  <c r="H14" i="83"/>
  <c r="G14" i="83"/>
  <c r="G20" i="83" s="1"/>
  <c r="F14" i="83"/>
  <c r="F20" i="83" s="1"/>
  <c r="D14" i="83"/>
  <c r="D20" i="83" s="1"/>
  <c r="C14" i="83"/>
  <c r="C20" i="83" s="1"/>
  <c r="E20" i="83" s="1"/>
  <c r="H13" i="83"/>
  <c r="E13" i="83"/>
  <c r="H12" i="83"/>
  <c r="E12" i="83"/>
  <c r="H11" i="83"/>
  <c r="E11" i="83"/>
  <c r="H10" i="83"/>
  <c r="E10" i="83"/>
  <c r="H9" i="83"/>
  <c r="E9" i="83"/>
  <c r="H8" i="83"/>
  <c r="E8" i="83"/>
  <c r="H7" i="83"/>
  <c r="E7" i="83"/>
  <c r="E40" i="75" l="1"/>
  <c r="H22" i="75"/>
  <c r="C19" i="75"/>
  <c r="E19" i="75" s="1"/>
  <c r="H22" i="85"/>
  <c r="F31" i="85"/>
  <c r="H45" i="85"/>
  <c r="F54" i="85"/>
  <c r="H54" i="85" s="1"/>
  <c r="C31" i="85"/>
  <c r="E22" i="85"/>
  <c r="C54" i="85"/>
  <c r="E54" i="85" s="1"/>
  <c r="E45" i="85"/>
  <c r="H9" i="85"/>
  <c r="H34" i="85"/>
  <c r="E9" i="85"/>
  <c r="E34" i="85"/>
  <c r="H20" i="83"/>
  <c r="E41" i="83"/>
  <c r="E14" i="83"/>
  <c r="E31" i="83"/>
  <c r="F56" i="85" l="1"/>
  <c r="H31" i="85"/>
  <c r="C56" i="85"/>
  <c r="E31" i="85"/>
  <c r="C63" i="85" l="1"/>
  <c r="E56" i="85"/>
  <c r="F63" i="85"/>
  <c r="H56" i="85"/>
  <c r="V7" i="64"/>
  <c r="H63" i="85" l="1"/>
  <c r="F65" i="85"/>
  <c r="E63" i="85"/>
  <c r="C65" i="85"/>
  <c r="M14" i="92"/>
  <c r="L14" i="92"/>
  <c r="K14" i="92"/>
  <c r="J14" i="92"/>
  <c r="I14" i="92"/>
  <c r="H14" i="92"/>
  <c r="G14" i="92"/>
  <c r="F14" i="92"/>
  <c r="M7" i="92"/>
  <c r="L7" i="92"/>
  <c r="K7" i="92"/>
  <c r="J7" i="92"/>
  <c r="I7" i="92"/>
  <c r="H7" i="92"/>
  <c r="G7" i="92"/>
  <c r="F7" i="92"/>
  <c r="H14" i="91"/>
  <c r="H21" i="91"/>
  <c r="H18" i="91"/>
  <c r="H17" i="91"/>
  <c r="H16" i="91"/>
  <c r="H15" i="91"/>
  <c r="H13" i="91"/>
  <c r="H8" i="91"/>
  <c r="E65" i="85" l="1"/>
  <c r="C67" i="85"/>
  <c r="E67" i="85" s="1"/>
  <c r="H65" i="85"/>
  <c r="F67" i="85"/>
  <c r="H67" i="85" s="1"/>
  <c r="B17" i="84" l="1"/>
  <c r="B16" i="84"/>
  <c r="B15" i="84"/>
  <c r="C36" i="69" l="1"/>
  <c r="C30" i="95" l="1"/>
  <c r="C26" i="95"/>
  <c r="C18" i="95"/>
  <c r="C8" i="95"/>
  <c r="B2" i="95"/>
  <c r="B1" i="95"/>
  <c r="M21" i="92"/>
  <c r="L21" i="92"/>
  <c r="K21" i="92"/>
  <c r="J21" i="92"/>
  <c r="I21" i="92"/>
  <c r="H21" i="92"/>
  <c r="G21" i="92"/>
  <c r="F21" i="92"/>
  <c r="N20" i="92"/>
  <c r="N19" i="92"/>
  <c r="E19" i="92"/>
  <c r="N18" i="92"/>
  <c r="E18" i="92"/>
  <c r="N17" i="92"/>
  <c r="E17" i="92"/>
  <c r="N16" i="92"/>
  <c r="E16" i="92"/>
  <c r="N15" i="92"/>
  <c r="E15" i="92"/>
  <c r="C14" i="92"/>
  <c r="N13" i="92"/>
  <c r="N12" i="92"/>
  <c r="E12" i="92"/>
  <c r="N11" i="92"/>
  <c r="E11" i="92"/>
  <c r="N10" i="92"/>
  <c r="E10" i="92"/>
  <c r="N9" i="92"/>
  <c r="E9" i="92"/>
  <c r="N8" i="92"/>
  <c r="E8" i="92"/>
  <c r="C7" i="92"/>
  <c r="B2" i="92"/>
  <c r="B1" i="92"/>
  <c r="B2" i="93"/>
  <c r="B1" i="93"/>
  <c r="G22" i="91"/>
  <c r="F22" i="91"/>
  <c r="E22" i="91"/>
  <c r="D22" i="91"/>
  <c r="C22" i="91"/>
  <c r="B2" i="91"/>
  <c r="B1" i="91"/>
  <c r="U21" i="64"/>
  <c r="T21" i="64"/>
  <c r="S21" i="64"/>
  <c r="R21" i="64"/>
  <c r="Q21" i="64"/>
  <c r="P21" i="64"/>
  <c r="O21" i="64"/>
  <c r="N21" i="64"/>
  <c r="M21" i="64"/>
  <c r="L21" i="64"/>
  <c r="K21" i="64"/>
  <c r="J21" i="64"/>
  <c r="I21" i="64"/>
  <c r="H21" i="64"/>
  <c r="G21" i="64"/>
  <c r="F21" i="64"/>
  <c r="E21" i="64"/>
  <c r="D21" i="64"/>
  <c r="C21" i="64"/>
  <c r="V20" i="64"/>
  <c r="V19" i="64"/>
  <c r="V18" i="64"/>
  <c r="V17" i="64"/>
  <c r="V16" i="64"/>
  <c r="V15" i="64"/>
  <c r="V14" i="64"/>
  <c r="V13" i="64"/>
  <c r="V12" i="64"/>
  <c r="V11" i="64"/>
  <c r="V10" i="64"/>
  <c r="V9" i="64"/>
  <c r="V8" i="64"/>
  <c r="B2" i="64"/>
  <c r="B1" i="64"/>
  <c r="R22" i="90"/>
  <c r="Q22" i="90"/>
  <c r="P22" i="90"/>
  <c r="O22" i="90"/>
  <c r="N22" i="90"/>
  <c r="M22" i="90"/>
  <c r="L22" i="90"/>
  <c r="K22" i="90"/>
  <c r="J22" i="90"/>
  <c r="I22" i="90"/>
  <c r="H22" i="90"/>
  <c r="G22" i="90"/>
  <c r="F22" i="90"/>
  <c r="E22" i="90"/>
  <c r="D22" i="90"/>
  <c r="C22" i="90"/>
  <c r="S21" i="90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B2" i="90"/>
  <c r="B1" i="90"/>
  <c r="C44" i="69"/>
  <c r="C14" i="69"/>
  <c r="C24" i="69" s="1"/>
  <c r="B2" i="69"/>
  <c r="B1" i="69"/>
  <c r="B2" i="94"/>
  <c r="B1" i="94"/>
  <c r="C47" i="89"/>
  <c r="C43" i="89"/>
  <c r="C35" i="89"/>
  <c r="C31" i="89"/>
  <c r="C30" i="89" s="1"/>
  <c r="C41" i="89" s="1"/>
  <c r="C12" i="89"/>
  <c r="C6" i="89"/>
  <c r="B2" i="89"/>
  <c r="B1" i="89"/>
  <c r="B2" i="73"/>
  <c r="B1" i="73"/>
  <c r="E21" i="88"/>
  <c r="C5" i="73" s="1"/>
  <c r="C8" i="73" s="1"/>
  <c r="C13" i="73" s="1"/>
  <c r="D21" i="88"/>
  <c r="C21" i="88"/>
  <c r="B2" i="88"/>
  <c r="B1" i="88"/>
  <c r="B2" i="52"/>
  <c r="B1" i="52"/>
  <c r="D6" i="86"/>
  <c r="D13" i="86" s="1"/>
  <c r="C6" i="86"/>
  <c r="C13" i="86" s="1"/>
  <c r="B2" i="86"/>
  <c r="B1" i="86"/>
  <c r="B2" i="75"/>
  <c r="B1" i="75"/>
  <c r="B2" i="85"/>
  <c r="B1" i="85"/>
  <c r="B2" i="83"/>
  <c r="B1" i="83"/>
  <c r="B1" i="84"/>
  <c r="E14" i="92" l="1"/>
  <c r="C28" i="89"/>
  <c r="N7" i="92"/>
  <c r="N21" i="92" s="1"/>
  <c r="C36" i="95"/>
  <c r="C38" i="95" s="1"/>
  <c r="N14" i="92"/>
  <c r="C21" i="92"/>
  <c r="C52" i="89"/>
  <c r="E7" i="92"/>
  <c r="V21" i="64"/>
  <c r="H22" i="91"/>
  <c r="S22" i="90"/>
  <c r="E21" i="92" l="1"/>
</calcChain>
</file>

<file path=xl/sharedStrings.xml><?xml version="1.0" encoding="utf-8"?>
<sst xmlns="http://schemas.openxmlformats.org/spreadsheetml/2006/main" count="742" uniqueCount="525">
  <si>
    <t>a</t>
  </si>
  <si>
    <t>b</t>
  </si>
  <si>
    <t>c</t>
  </si>
  <si>
    <t>d</t>
  </si>
  <si>
    <t>e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</si>
  <si>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</si>
  <si>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</si>
  <si>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</si>
  <si>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</si>
  <si>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</si>
  <si>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</si>
  <si>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</si>
  <si>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</si>
  <si>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</si>
  <si>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</si>
  <si>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</si>
  <si>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</si>
  <si>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</si>
  <si>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</si>
  <si>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</si>
  <si>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</si>
  <si>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</si>
  <si>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</si>
  <si>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</si>
  <si>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</si>
  <si>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</si>
  <si>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</si>
  <si>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</si>
  <si>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</si>
  <si>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</si>
  <si>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</si>
  <si>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</si>
  <si>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</si>
  <si>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</si>
  <si>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</si>
  <si>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</si>
  <si>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</si>
  <si>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</si>
  <si>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</si>
  <si>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</si>
  <si>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</si>
  <si>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</si>
  <si>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</si>
  <si>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</si>
  <si>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</si>
  <si>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</si>
  <si>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</si>
  <si>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</si>
  <si>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</si>
  <si>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</si>
  <si>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</si>
  <si>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</si>
  <si>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</si>
  <si>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</si>
  <si>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</si>
  <si>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</si>
  <si>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</si>
  <si>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</si>
  <si>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</si>
  <si>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</si>
  <si>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</si>
  <si>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</si>
  <si>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</si>
  <si>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</si>
  <si>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</si>
  <si>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</si>
  <si>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</si>
  <si>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</si>
  <si>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</si>
  <si>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</si>
  <si>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</si>
  <si>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</si>
  <si>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</si>
  <si>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</si>
  <si>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</si>
  <si>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</si>
  <si>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</si>
  <si>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</si>
  <si>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</si>
  <si>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</si>
  <si>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</si>
  <si>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</si>
  <si>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</si>
  <si>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</si>
  <si>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</si>
  <si>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</si>
  <si>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</si>
  <si>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</si>
  <si>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</si>
  <si>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</si>
  <si>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</si>
  <si>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</si>
  <si>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</si>
  <si>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</si>
  <si>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</si>
  <si>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</si>
  <si>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</si>
  <si>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</si>
  <si>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</si>
  <si>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</si>
  <si>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</si>
  <si>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</si>
  <si>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</si>
  <si>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</si>
  <si>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</si>
  <si>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</si>
  <si>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</si>
  <si>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</si>
  <si>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</si>
  <si>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</si>
  <si>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</si>
  <si>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</si>
  <si>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</si>
  <si>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</si>
  <si>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</si>
  <si>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</si>
  <si>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</si>
  <si>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</si>
  <si>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</si>
  <si>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</si>
  <si>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</si>
  <si>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</si>
  <si>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</si>
  <si>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</si>
  <si>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</si>
  <si>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</si>
  <si>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</si>
  <si>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</si>
  <si>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</si>
  <si>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</si>
  <si>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</si>
  <si>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</si>
  <si>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</si>
  <si>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</si>
  <si>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</si>
  <si>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</si>
  <si>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</si>
  <si>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</si>
  <si>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</si>
  <si>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</si>
  <si>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</si>
  <si>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</si>
  <si>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</si>
  <si>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</si>
  <si>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</si>
  <si>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</si>
  <si>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</si>
  <si>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</si>
  <si>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</si>
  <si>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</si>
  <si>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</si>
  <si>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</si>
  <si>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</si>
  <si>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</si>
  <si>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</si>
  <si>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</si>
  <si>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</si>
  <si>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</si>
  <si>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</si>
  <si>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</si>
  <si>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</si>
  <si>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</si>
  <si>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</si>
  <si>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</si>
  <si>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</si>
  <si>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</si>
  <si>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</si>
  <si>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</si>
  <si>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</si>
  <si>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</si>
  <si>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</si>
  <si>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</si>
  <si>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</si>
  <si>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</si>
  <si>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</si>
  <si>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</si>
  <si>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</si>
  <si>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</si>
  <si>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</si>
  <si>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</si>
  <si>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</si>
  <si>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</si>
  <si>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</si>
  <si>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</si>
  <si>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</si>
  <si>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</si>
  <si>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</si>
  <si>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</si>
  <si>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</si>
  <si>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</si>
  <si>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</si>
  <si>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</si>
  <si>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</si>
  <si>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</si>
  <si>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</si>
  <si>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</si>
  <si>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</si>
  <si>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</si>
  <si>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</si>
  <si>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</si>
  <si>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</si>
  <si>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</si>
  <si>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</si>
  <si>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</si>
  <si>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</si>
  <si>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</si>
  <si>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</si>
  <si>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</si>
  <si>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</si>
  <si>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</si>
  <si>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</si>
  <si>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</si>
  <si>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</si>
  <si>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</si>
  <si>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</si>
  <si>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</si>
  <si>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</si>
  <si>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</si>
  <si>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</si>
  <si>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</si>
  <si>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</si>
  <si>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</si>
  <si>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</si>
  <si>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</si>
  <si>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</si>
  <si>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</si>
  <si>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</si>
  <si>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</si>
  <si>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</si>
  <si>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</si>
  <si>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</si>
  <si>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</si>
  <si>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</si>
  <si>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</si>
  <si>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</si>
  <si>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</si>
  <si>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</si>
  <si>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</si>
  <si>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</si>
  <si>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</si>
  <si>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</si>
  <si>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</si>
  <si>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</si>
  <si>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</si>
  <si>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</si>
  <si>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</si>
  <si>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</si>
  <si>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</si>
  <si>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</si>
  <si>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</si>
  <si>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</si>
  <si>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</si>
  <si>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</si>
  <si>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</si>
  <si>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</si>
  <si>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</si>
  <si>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</si>
  <si>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</si>
  <si>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</si>
  <si>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</si>
  <si>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</si>
  <si>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</si>
  <si>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</si>
  <si>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</si>
  <si>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</si>
  <si>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</si>
  <si>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</si>
  <si>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</si>
  <si>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</si>
  <si>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</si>
  <si>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</si>
  <si>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</si>
  <si>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</si>
  <si>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</si>
  <si>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</si>
  <si>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</si>
  <si>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</si>
  <si>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</si>
  <si>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</si>
  <si>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</si>
  <si>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</si>
  <si>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</si>
  <si>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</si>
  <si>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</si>
  <si>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</si>
  <si>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</si>
  <si>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</si>
  <si>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</si>
  <si>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</si>
  <si>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</si>
  <si>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</si>
  <si>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</si>
  <si>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</si>
  <si>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</si>
  <si>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</si>
  <si>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</si>
  <si>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</si>
  <si>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</si>
  <si>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</si>
  <si>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</si>
  <si>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</si>
  <si>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</si>
  <si>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</si>
  <si>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</si>
  <si>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</si>
  <si>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</si>
  <si>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</si>
  <si>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</si>
  <si>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</si>
  <si>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</si>
  <si>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</si>
  <si>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</si>
  <si>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</si>
  <si>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</si>
  <si>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</si>
  <si>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</si>
  <si>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</si>
  <si>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</si>
  <si>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</si>
  <si>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</si>
  <si>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</si>
  <si>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</si>
  <si>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</si>
  <si>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</si>
  <si>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</si>
  <si>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</si>
  <si>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</si>
  <si>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</si>
  <si>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</si>
  <si>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</si>
  <si>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</si>
  <si>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</si>
  <si>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</si>
  <si>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</si>
  <si>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</si>
  <si>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</si>
  <si>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</si>
  <si>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</si>
  <si>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</si>
  <si>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</si>
  <si>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</si>
  <si>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</si>
  <si>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</si>
  <si>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</si>
  <si>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</si>
  <si>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</si>
  <si>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</si>
  <si>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</si>
  <si>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</si>
  <si>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</si>
  <si>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</si>
  <si>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</si>
  <si>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</si>
  <si>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</si>
  <si>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</si>
  <si>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</si>
  <si>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</si>
  <si>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</si>
  <si>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</si>
  <si>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</si>
  <si>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</si>
  <si>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</si>
  <si>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</si>
  <si>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</si>
  <si>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</si>
  <si>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</si>
  <si>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</si>
  <si>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</si>
  <si>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</si>
  <si>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</si>
  <si>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</si>
  <si>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</si>
  <si>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</si>
  <si>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</si>
  <si>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</si>
  <si>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</si>
  <si>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</si>
  <si>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</si>
  <si>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</si>
  <si>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</si>
  <si>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</si>
  <si>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</si>
  <si>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</si>
  <si>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</si>
  <si>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</si>
  <si>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</si>
  <si>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</si>
  <si>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</si>
  <si>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</si>
  <si>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</si>
  <si>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</si>
  <si>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</si>
  <si>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</si>
  <si>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</si>
  <si>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</si>
  <si>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</si>
  <si>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</si>
  <si>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</si>
  <si>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</si>
  <si>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</si>
  <si>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</si>
  <si>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</si>
  <si>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</si>
  <si>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</si>
  <si>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</si>
  <si>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</si>
  <si>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</si>
  <si>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</si>
  <si>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</si>
  <si>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</si>
  <si>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</si>
  <si>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</si>
  <si>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</si>
  <si>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</si>
  <si>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</si>
  <si>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</si>
  <si>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</si>
  <si>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</si>
  <si>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</si>
  <si>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</si>
  <si>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</si>
  <si>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</si>
  <si>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</si>
  <si>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</si>
  <si>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</si>
  <si>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</si>
  <si>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</si>
  <si>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</si>
  <si>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</si>
  <si>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</si>
  <si>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</si>
  <si>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</si>
  <si>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</si>
  <si>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</si>
  <si>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</si>
  <si>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</si>
  <si>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</si>
  <si>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</si>
  <si>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</si>
  <si>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</si>
  <si>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</si>
  <si>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</si>
  <si>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</si>
  <si>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</si>
  <si>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</si>
  <si>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</si>
  <si>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</si>
  <si>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</si>
  <si>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</si>
  <si>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</si>
  <si>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</si>
  <si>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</si>
  <si>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</si>
  <si>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</si>
  <si>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</si>
  <si>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</si>
  <si>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</si>
  <si>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</si>
  <si>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</si>
  <si>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</si>
  <si>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</si>
  <si>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</si>
  <si>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</si>
  <si>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</si>
  <si>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</si>
  <si>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</si>
  <si>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</si>
  <si>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</si>
  <si>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</si>
  <si>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</si>
  <si>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</si>
  <si>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</si>
  <si>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</si>
  <si>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</si>
  <si>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</si>
  <si>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</si>
  <si>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</si>
  <si>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</si>
  <si>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</si>
  <si>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</si>
  <si>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</si>
  <si>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</si>
  <si>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</si>
  <si>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</si>
  <si>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</si>
  <si>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</si>
  <si>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</si>
  <si>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Irakli Otar Rukhadze</t>
  </si>
  <si>
    <t>David Shonia</t>
  </si>
  <si>
    <t>Levan Lekishvili</t>
  </si>
  <si>
    <t>Levan Tkhelidze</t>
  </si>
  <si>
    <t>Mamuka Kvaratskhelia</t>
  </si>
  <si>
    <t>David Verulashvili</t>
  </si>
  <si>
    <t xml:space="preserve">Benjamin Albert Marson </t>
  </si>
  <si>
    <t>Igor Alexeev</t>
  </si>
  <si>
    <t>Georgian Financial Group B.V.</t>
  </si>
  <si>
    <t>JSC "Heritage Securities" (Nominal owner)</t>
  </si>
  <si>
    <t>JSC "GALT &amp; TAGGART" (Nominal owner)</t>
  </si>
  <si>
    <t>JSC "Georgian Central Securities Depository" (Nominal owner)</t>
  </si>
  <si>
    <t>Other shareholders</t>
  </si>
  <si>
    <t>JSC "Liberty Bank"</t>
  </si>
  <si>
    <t>www.libertybank.ge</t>
  </si>
  <si>
    <t>4Q 2018</t>
  </si>
  <si>
    <t>3Q 2018</t>
  </si>
  <si>
    <t>nmf</t>
  </si>
  <si>
    <t>6.2.1</t>
  </si>
  <si>
    <t>of which off-balance general reserves</t>
  </si>
  <si>
    <t>of which loan loss general reserves</t>
  </si>
  <si>
    <t>table 9 (Capital), N39</t>
  </si>
  <si>
    <t>table 9 (Capital), N17</t>
  </si>
  <si>
    <t>table 9 (Capital), N37</t>
  </si>
  <si>
    <t>table 9 (Capital), N2</t>
  </si>
  <si>
    <t>table 9 (Capital), N26</t>
  </si>
  <si>
    <t>table 9 (Capital), N3 &amp; N28</t>
  </si>
  <si>
    <t>table 9 (Capital), N5</t>
  </si>
  <si>
    <t>table 9 (Capital), N6</t>
  </si>
  <si>
    <t>table 9 (Capital), N4 &amp; N8</t>
  </si>
  <si>
    <t>Mamuka Tsereteli</t>
  </si>
  <si>
    <t>table 9 (Capital), N2 &amp; N26</t>
  </si>
  <si>
    <t>1Q 2019</t>
  </si>
  <si>
    <t>2Q 2019</t>
  </si>
  <si>
    <t>Murtaz Kikoria</t>
  </si>
  <si>
    <t>Levan Lekishvili   Act.</t>
  </si>
  <si>
    <t>3Q 2019</t>
  </si>
  <si>
    <t>Magda Magradze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</si>
</sst>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theme="1"/>
      <name val="Sylfaen"/>
      <family val="1"/>
      <charset val="204"/>
    </font>
    <font>
      <u/>
      <sz val="10"/>
      <color indexed="12"/>
      <name val="Sylfae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85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Fill="1"/>
    <xf numFmtId="0" fontId="88" fillId="0" borderId="0" xfId="0" applyFont="1"/>
    <xf numFmtId="0" fontId="46" fillId="0" borderId="0" xfId="0" applyFont="1" applyFill="1" applyBorder="1" applyAlignment="1" applyProtection="1">
      <alignment horizontal="right"/>
      <protection locked="0"/>
    </xf>
    <xf numFmtId="0" fontId="88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0" fontId="2" fillId="3" borderId="7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67" fontId="84" fillId="0" borderId="65" xfId="0" applyNumberFormat="1" applyFont="1" applyBorder="1" applyAlignment="1">
      <alignment horizontal="center"/>
    </xf>
    <xf numFmtId="167" fontId="87" fillId="0" borderId="65" xfId="0" applyNumberFormat="1" applyFont="1" applyBorder="1" applyAlignment="1">
      <alignment horizontal="center"/>
    </xf>
    <xf numFmtId="167" fontId="91" fillId="0" borderId="0" xfId="0" applyNumberFormat="1" applyFont="1" applyBorder="1" applyAlignment="1">
      <alignment horizontal="center"/>
    </xf>
    <xf numFmtId="0" fontId="87" fillId="0" borderId="11" xfId="0" applyFont="1" applyBorder="1" applyAlignment="1">
      <alignment horizontal="right" wrapText="1"/>
    </xf>
    <xf numFmtId="167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67" fontId="86" fillId="36" borderId="60" xfId="0" applyNumberFormat="1" applyFont="1" applyFill="1" applyBorder="1" applyAlignment="1">
      <alignment horizontal="center"/>
    </xf>
    <xf numFmtId="167" fontId="89" fillId="0" borderId="0" xfId="0" applyNumberFormat="1" applyFont="1" applyFill="1" applyBorder="1" applyAlignment="1">
      <alignment horizontal="center"/>
    </xf>
    <xf numFmtId="167" fontId="84" fillId="0" borderId="64" xfId="0" applyNumberFormat="1" applyFont="1" applyBorder="1" applyAlignment="1">
      <alignment horizontal="center"/>
    </xf>
    <xf numFmtId="0" fontId="87" fillId="0" borderId="12" xfId="0" applyFont="1" applyBorder="1" applyAlignment="1">
      <alignment horizontal="right" wrapText="1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0" fontId="88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0" fontId="45" fillId="3" borderId="26" xfId="16" applyFont="1" applyFill="1" applyBorder="1" applyAlignment="1" applyProtection="1">
      <protection locked="0"/>
    </xf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8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90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2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0" fontId="84" fillId="0" borderId="0" xfId="0" applyFont="1" applyAlignment="1"/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7" fillId="0" borderId="11" xfId="0" applyFont="1" applyBorder="1" applyAlignment="1">
      <alignment horizontal="left" wrapText="1" indent="1"/>
    </xf>
    <xf numFmtId="0" fontId="87" fillId="0" borderId="11" xfId="0" applyFont="1" applyFill="1" applyBorder="1" applyAlignment="1">
      <alignment horizontal="right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3" fillId="0" borderId="0" xfId="11" applyFont="1" applyFill="1" applyBorder="1" applyAlignment="1" applyProtection="1"/>
    <xf numFmtId="0" fontId="94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6" fillId="0" borderId="0" xfId="0" applyFont="1"/>
    <xf numFmtId="0" fontId="3" fillId="0" borderId="69" xfId="0" applyFont="1" applyBorder="1"/>
    <xf numFmtId="0" fontId="3" fillId="0" borderId="0" xfId="0" applyFont="1"/>
    <xf numFmtId="0" fontId="3" fillId="0" borderId="3" xfId="0" applyFont="1" applyFill="1" applyBorder="1" applyAlignment="1">
      <alignment horizontal="center" vertical="center" wrapText="1"/>
    </xf>
    <xf numFmtId="193" fontId="3" fillId="36" borderId="25" xfId="0" applyNumberFormat="1" applyFont="1" applyFill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0" fontId="3" fillId="0" borderId="0" xfId="0" applyFont="1" applyFill="1"/>
    <xf numFmtId="0" fontId="86" fillId="0" borderId="86" xfId="0" applyFont="1" applyFill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6" xfId="0" applyFont="1" applyFill="1" applyBorder="1"/>
    <xf numFmtId="0" fontId="84" fillId="0" borderId="86" xfId="0" applyFont="1" applyFill="1" applyBorder="1" applyAlignment="1">
      <alignment horizontal="left" indent="1"/>
    </xf>
    <xf numFmtId="0" fontId="87" fillId="0" borderId="86" xfId="0" applyFont="1" applyFill="1" applyBorder="1" applyAlignment="1">
      <alignment horizontal="left" indent="1"/>
    </xf>
    <xf numFmtId="0" fontId="93" fillId="0" borderId="0" xfId="11" applyFont="1" applyFill="1" applyBorder="1" applyProtection="1"/>
    <xf numFmtId="0" fontId="95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98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98" fillId="0" borderId="0" xfId="0" applyFont="1" applyFill="1" applyAlignment="1">
      <alignment horizontal="left" vertical="center"/>
    </xf>
    <xf numFmtId="49" fontId="99" fillId="0" borderId="24" xfId="5" applyNumberFormat="1" applyFont="1" applyFill="1" applyBorder="1" applyAlignment="1" applyProtection="1">
      <alignment horizontal="left" vertical="center"/>
      <protection locked="0"/>
    </xf>
    <xf numFmtId="0" fontId="100" fillId="0" borderId="25" xfId="9" applyFont="1" applyFill="1" applyBorder="1" applyAlignment="1" applyProtection="1">
      <alignment horizontal="left" vertical="center" wrapText="1"/>
      <protection locked="0"/>
    </xf>
    <xf numFmtId="0" fontId="6" fillId="0" borderId="86" xfId="17" applyFill="1" applyBorder="1" applyAlignment="1" applyProtection="1"/>
    <xf numFmtId="49" fontId="84" fillId="0" borderId="86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0" fillId="0" borderId="0" xfId="0" applyAlignment="1">
      <alignment wrapText="1"/>
    </xf>
    <xf numFmtId="0" fontId="45" fillId="77" borderId="103" xfId="20964" applyFont="1" applyFill="1" applyBorder="1" applyAlignment="1">
      <alignment vertical="center"/>
    </xf>
    <xf numFmtId="0" fontId="45" fillId="77" borderId="104" xfId="20964" applyFont="1" applyFill="1" applyBorder="1" applyAlignment="1">
      <alignment vertical="center"/>
    </xf>
    <xf numFmtId="0" fontId="45" fillId="77" borderId="101" xfId="20964" applyFont="1" applyFill="1" applyBorder="1" applyAlignment="1">
      <alignment vertical="center"/>
    </xf>
    <xf numFmtId="0" fontId="102" fillId="70" borderId="100" xfId="20964" applyFont="1" applyFill="1" applyBorder="1" applyAlignment="1">
      <alignment horizontal="center" vertical="center"/>
    </xf>
    <xf numFmtId="0" fontId="102" fillId="70" borderId="101" xfId="20964" applyFont="1" applyFill="1" applyBorder="1" applyAlignment="1">
      <alignment horizontal="left" vertical="center" wrapText="1"/>
    </xf>
    <xf numFmtId="164" fontId="102" fillId="0" borderId="102" xfId="7" applyNumberFormat="1" applyFont="1" applyFill="1" applyBorder="1" applyAlignment="1" applyProtection="1">
      <alignment horizontal="right" vertical="center"/>
      <protection locked="0"/>
    </xf>
    <xf numFmtId="0" fontId="101" fillId="78" borderId="102" xfId="20964" applyFont="1" applyFill="1" applyBorder="1" applyAlignment="1">
      <alignment horizontal="center" vertical="center"/>
    </xf>
    <xf numFmtId="0" fontId="101" fillId="78" borderId="104" xfId="20964" applyFont="1" applyFill="1" applyBorder="1" applyAlignment="1">
      <alignment vertical="top" wrapText="1"/>
    </xf>
    <xf numFmtId="164" fontId="45" fillId="77" borderId="101" xfId="7" applyNumberFormat="1" applyFont="1" applyFill="1" applyBorder="1" applyAlignment="1">
      <alignment horizontal="right" vertical="center"/>
    </xf>
    <xf numFmtId="0" fontId="103" fillId="70" borderId="100" xfId="20964" applyFont="1" applyFill="1" applyBorder="1" applyAlignment="1">
      <alignment horizontal="center" vertical="center"/>
    </xf>
    <xf numFmtId="0" fontId="102" fillId="70" borderId="104" xfId="20964" applyFont="1" applyFill="1" applyBorder="1" applyAlignment="1">
      <alignment vertical="center" wrapText="1"/>
    </xf>
    <xf numFmtId="0" fontId="102" fillId="70" borderId="101" xfId="20964" applyFont="1" applyFill="1" applyBorder="1" applyAlignment="1">
      <alignment horizontal="left" vertical="center"/>
    </xf>
    <xf numFmtId="0" fontId="103" fillId="3" borderId="100" xfId="20964" applyFont="1" applyFill="1" applyBorder="1" applyAlignment="1">
      <alignment horizontal="center" vertical="center"/>
    </xf>
    <xf numFmtId="0" fontId="102" fillId="3" borderId="101" xfId="20964" applyFont="1" applyFill="1" applyBorder="1" applyAlignment="1">
      <alignment horizontal="left" vertical="center"/>
    </xf>
    <xf numFmtId="0" fontId="103" fillId="0" borderId="100" xfId="20964" applyFont="1" applyFill="1" applyBorder="1" applyAlignment="1">
      <alignment horizontal="center" vertical="center"/>
    </xf>
    <xf numFmtId="0" fontId="102" fillId="0" borderId="101" xfId="20964" applyFont="1" applyFill="1" applyBorder="1" applyAlignment="1">
      <alignment horizontal="left" vertical="center"/>
    </xf>
    <xf numFmtId="0" fontId="104" fillId="78" borderId="102" xfId="20964" applyFont="1" applyFill="1" applyBorder="1" applyAlignment="1">
      <alignment horizontal="center" vertical="center"/>
    </xf>
    <xf numFmtId="0" fontId="101" fillId="78" borderId="104" xfId="20964" applyFont="1" applyFill="1" applyBorder="1" applyAlignment="1">
      <alignment vertical="center"/>
    </xf>
    <xf numFmtId="164" fontId="102" fillId="78" borderId="102" xfId="7" applyNumberFormat="1" applyFont="1" applyFill="1" applyBorder="1" applyAlignment="1" applyProtection="1">
      <alignment horizontal="right" vertical="center"/>
      <protection locked="0"/>
    </xf>
    <xf numFmtId="0" fontId="101" fillId="77" borderId="103" xfId="20964" applyFont="1" applyFill="1" applyBorder="1" applyAlignment="1">
      <alignment vertical="center"/>
    </xf>
    <xf numFmtId="0" fontId="101" fillId="77" borderId="104" xfId="20964" applyFont="1" applyFill="1" applyBorder="1" applyAlignment="1">
      <alignment vertical="center"/>
    </xf>
    <xf numFmtId="164" fontId="101" fillId="77" borderId="101" xfId="7" applyNumberFormat="1" applyFont="1" applyFill="1" applyBorder="1" applyAlignment="1">
      <alignment horizontal="right" vertical="center"/>
    </xf>
    <xf numFmtId="0" fontId="106" fillId="3" borderId="100" xfId="20964" applyFont="1" applyFill="1" applyBorder="1" applyAlignment="1">
      <alignment horizontal="center" vertical="center"/>
    </xf>
    <xf numFmtId="0" fontId="107" fillId="78" borderId="102" xfId="20964" applyFont="1" applyFill="1" applyBorder="1" applyAlignment="1">
      <alignment horizontal="center" vertical="center"/>
    </xf>
    <xf numFmtId="0" fontId="45" fillId="78" borderId="104" xfId="20964" applyFont="1" applyFill="1" applyBorder="1" applyAlignment="1">
      <alignment vertical="center"/>
    </xf>
    <xf numFmtId="0" fontId="106" fillId="70" borderId="100" xfId="20964" applyFont="1" applyFill="1" applyBorder="1" applyAlignment="1">
      <alignment horizontal="center" vertical="center"/>
    </xf>
    <xf numFmtId="164" fontId="102" fillId="3" borderId="102" xfId="7" applyNumberFormat="1" applyFont="1" applyFill="1" applyBorder="1" applyAlignment="1" applyProtection="1">
      <alignment horizontal="right" vertical="center"/>
      <protection locked="0"/>
    </xf>
    <xf numFmtId="0" fontId="107" fillId="3" borderId="102" xfId="20964" applyFont="1" applyFill="1" applyBorder="1" applyAlignment="1">
      <alignment horizontal="center" vertical="center"/>
    </xf>
    <xf numFmtId="0" fontId="45" fillId="3" borderId="104" xfId="20964" applyFont="1" applyFill="1" applyBorder="1" applyAlignment="1">
      <alignment vertical="center"/>
    </xf>
    <xf numFmtId="0" fontId="103" fillId="70" borderId="102" xfId="20964" applyFont="1" applyFill="1" applyBorder="1" applyAlignment="1">
      <alignment horizontal="center" vertical="center"/>
    </xf>
    <xf numFmtId="0" fontId="19" fillId="70" borderId="102" xfId="20964" applyFont="1" applyFill="1" applyBorder="1" applyAlignment="1">
      <alignment horizontal="center" vertical="center"/>
    </xf>
    <xf numFmtId="0" fontId="98" fillId="0" borderId="102" xfId="0" applyFont="1" applyFill="1" applyBorder="1" applyAlignment="1">
      <alignment horizontal="left" vertical="center" wrapText="1"/>
    </xf>
    <xf numFmtId="10" fontId="95" fillId="0" borderId="102" xfId="20962" applyNumberFormat="1" applyFont="1" applyFill="1" applyBorder="1" applyAlignment="1">
      <alignment horizontal="left" vertical="center" wrapText="1"/>
    </xf>
    <xf numFmtId="10" fontId="3" fillId="0" borderId="102" xfId="20962" applyNumberFormat="1" applyFont="1" applyFill="1" applyBorder="1" applyAlignment="1">
      <alignment horizontal="left" vertical="center" wrapText="1"/>
    </xf>
    <xf numFmtId="10" fontId="4" fillId="36" borderId="102" xfId="0" applyNumberFormat="1" applyFont="1" applyFill="1" applyBorder="1" applyAlignment="1">
      <alignment horizontal="left" vertical="center" wrapText="1"/>
    </xf>
    <xf numFmtId="10" fontId="98" fillId="0" borderId="102" xfId="20962" applyNumberFormat="1" applyFont="1" applyFill="1" applyBorder="1" applyAlignment="1">
      <alignment horizontal="left" vertical="center" wrapText="1"/>
    </xf>
    <xf numFmtId="10" fontId="4" fillId="36" borderId="102" xfId="20962" applyNumberFormat="1" applyFont="1" applyFill="1" applyBorder="1" applyAlignment="1">
      <alignment horizontal="left" vertical="center" wrapText="1"/>
    </xf>
    <xf numFmtId="10" fontId="4" fillId="36" borderId="102" xfId="0" applyNumberFormat="1" applyFont="1" applyFill="1" applyBorder="1" applyAlignment="1">
      <alignment horizontal="center" vertical="center" wrapText="1"/>
    </xf>
    <xf numFmtId="10" fontId="100" fillId="0" borderId="25" xfId="20962" applyNumberFormat="1" applyFont="1" applyFill="1" applyBorder="1" applyAlignment="1" applyProtection="1">
      <alignment horizontal="left" vertical="center"/>
    </xf>
    <xf numFmtId="0" fontId="4" fillId="36" borderId="102" xfId="0" applyFont="1" applyFill="1" applyBorder="1" applyAlignment="1">
      <alignment horizontal="left" vertical="center" wrapText="1"/>
    </xf>
    <xf numFmtId="0" fontId="3" fillId="0" borderId="102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vertical="center" wrapText="1"/>
    </xf>
    <xf numFmtId="0" fontId="4" fillId="36" borderId="101" xfId="0" applyFont="1" applyFill="1" applyBorder="1" applyAlignment="1">
      <alignment vertical="center" wrapText="1"/>
    </xf>
    <xf numFmtId="0" fontId="4" fillId="36" borderId="76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2" xfId="0" applyFont="1" applyBorder="1"/>
    <xf numFmtId="0" fontId="6" fillId="0" borderId="102" xfId="17" applyFill="1" applyBorder="1" applyAlignment="1" applyProtection="1">
      <alignment horizontal="left" vertical="center"/>
    </xf>
    <xf numFmtId="0" fontId="6" fillId="0" borderId="102" xfId="17" applyBorder="1" applyAlignment="1" applyProtection="1"/>
    <xf numFmtId="0" fontId="84" fillId="0" borderId="102" xfId="0" applyFont="1" applyFill="1" applyBorder="1"/>
    <xf numFmtId="0" fontId="6" fillId="0" borderId="102" xfId="17" applyFill="1" applyBorder="1" applyAlignment="1" applyProtection="1">
      <alignment horizontal="left" vertical="center" wrapText="1"/>
    </xf>
    <xf numFmtId="0" fontId="6" fillId="0" borderId="102" xfId="17" applyFill="1" applyBorder="1" applyAlignment="1" applyProtection="1"/>
    <xf numFmtId="0" fontId="108" fillId="0" borderId="102" xfId="0" applyFont="1" applyBorder="1"/>
    <xf numFmtId="0" fontId="109" fillId="0" borderId="102" xfId="17" applyFont="1" applyBorder="1" applyAlignment="1" applyProtection="1"/>
    <xf numFmtId="14" fontId="110" fillId="0" borderId="0" xfId="0" applyNumberFormat="1" applyFont="1" applyBorder="1" applyAlignment="1">
      <alignment horizontal="left"/>
    </xf>
    <xf numFmtId="0" fontId="112" fillId="0" borderId="19" xfId="0" applyFont="1" applyFill="1" applyBorder="1" applyAlignment="1">
      <alignment horizontal="center" vertical="center" wrapText="1"/>
    </xf>
    <xf numFmtId="0" fontId="112" fillId="0" borderId="20" xfId="0" applyFont="1" applyFill="1" applyBorder="1" applyAlignment="1">
      <alignment horizontal="center" vertical="center" wrapText="1"/>
    </xf>
    <xf numFmtId="193" fontId="112" fillId="0" borderId="102" xfId="0" applyNumberFormat="1" applyFont="1" applyFill="1" applyBorder="1" applyAlignment="1" applyProtection="1">
      <alignment vertical="center" wrapText="1"/>
      <protection locked="0"/>
    </xf>
    <xf numFmtId="193" fontId="112" fillId="0" borderId="87" xfId="0" applyNumberFormat="1" applyFont="1" applyFill="1" applyBorder="1" applyAlignment="1" applyProtection="1">
      <alignment vertical="center" wrapText="1"/>
      <protection locked="0"/>
    </xf>
    <xf numFmtId="169" fontId="113" fillId="37" borderId="0" xfId="20" applyFont="1" applyBorder="1"/>
    <xf numFmtId="169" fontId="113" fillId="37" borderId="99" xfId="20" applyFont="1" applyBorder="1"/>
    <xf numFmtId="10" fontId="113" fillId="0" borderId="102" xfId="20641" applyNumberFormat="1" applyFont="1" applyFill="1" applyBorder="1" applyAlignment="1" applyProtection="1">
      <alignment vertical="center" wrapText="1"/>
      <protection locked="0"/>
    </xf>
    <xf numFmtId="10" fontId="113" fillId="0" borderId="102" xfId="20641" applyNumberFormat="1" applyFont="1" applyBorder="1" applyAlignment="1" applyProtection="1">
      <alignment vertical="center" wrapText="1"/>
      <protection locked="0"/>
    </xf>
    <xf numFmtId="10" fontId="113" fillId="0" borderId="87" xfId="20641" applyNumberFormat="1" applyFont="1" applyFill="1" applyBorder="1" applyAlignment="1" applyProtection="1">
      <alignment vertical="center" wrapText="1"/>
      <protection locked="0"/>
    </xf>
    <xf numFmtId="164" fontId="113" fillId="0" borderId="102" xfId="7" applyNumberFormat="1" applyFont="1" applyFill="1" applyBorder="1" applyAlignment="1" applyProtection="1">
      <alignment horizontal="right" vertical="center" wrapText="1"/>
      <protection locked="0"/>
    </xf>
    <xf numFmtId="164" fontId="113" fillId="0" borderId="87" xfId="7" applyNumberFormat="1" applyFont="1" applyFill="1" applyBorder="1" applyAlignment="1" applyProtection="1">
      <alignment horizontal="right" vertical="center" wrapText="1"/>
      <protection locked="0"/>
    </xf>
    <xf numFmtId="10" fontId="113" fillId="0" borderId="25" xfId="20641" applyNumberFormat="1" applyFont="1" applyFill="1" applyBorder="1" applyAlignment="1" applyProtection="1">
      <alignment vertical="center"/>
      <protection locked="0"/>
    </xf>
    <xf numFmtId="10" fontId="113" fillId="0" borderId="26" xfId="20641" applyNumberFormat="1" applyFont="1" applyFill="1" applyBorder="1" applyAlignment="1" applyProtection="1">
      <alignment vertical="center"/>
      <protection locked="0"/>
    </xf>
    <xf numFmtId="0" fontId="5" fillId="0" borderId="0" xfId="11" applyFont="1" applyFill="1" applyBorder="1" applyProtection="1"/>
    <xf numFmtId="0" fontId="115" fillId="0" borderId="0" xfId="0" applyFont="1"/>
    <xf numFmtId="0" fontId="116" fillId="0" borderId="0" xfId="0" applyFont="1"/>
    <xf numFmtId="14" fontId="115" fillId="0" borderId="0" xfId="0" applyNumberFormat="1" applyFont="1" applyAlignment="1">
      <alignment horizontal="left"/>
    </xf>
    <xf numFmtId="14" fontId="2" fillId="0" borderId="0" xfId="11" applyNumberFormat="1" applyFont="1" applyFill="1" applyBorder="1" applyAlignment="1" applyProtection="1">
      <alignment horizontal="left"/>
    </xf>
    <xf numFmtId="14" fontId="84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  <xf numFmtId="14" fontId="93" fillId="0" borderId="0" xfId="11" applyNumberFormat="1" applyFont="1" applyFill="1" applyBorder="1" applyAlignment="1" applyProtection="1">
      <alignment horizontal="left"/>
    </xf>
    <xf numFmtId="14" fontId="0" fillId="0" borderId="0" xfId="0" applyNumberFormat="1" applyAlignment="1">
      <alignment horizontal="left"/>
    </xf>
    <xf numFmtId="3" fontId="112" fillId="0" borderId="29" xfId="0" applyNumberFormat="1" applyFont="1" applyFill="1" applyBorder="1" applyAlignment="1">
      <alignment vertical="center"/>
    </xf>
    <xf numFmtId="3" fontId="112" fillId="0" borderId="20" xfId="0" applyNumberFormat="1" applyFont="1" applyFill="1" applyBorder="1" applyAlignment="1">
      <alignment vertical="center"/>
    </xf>
    <xf numFmtId="3" fontId="112" fillId="0" borderId="93" xfId="0" applyNumberFormat="1" applyFont="1" applyFill="1" applyBorder="1" applyAlignment="1">
      <alignment vertical="center"/>
    </xf>
    <xf numFmtId="3" fontId="112" fillId="0" borderId="94" xfId="0" applyNumberFormat="1" applyFont="1" applyFill="1" applyBorder="1" applyAlignment="1">
      <alignment vertical="center"/>
    </xf>
    <xf numFmtId="10" fontId="112" fillId="0" borderId="97" xfId="20962" applyNumberFormat="1" applyFont="1" applyFill="1" applyBorder="1" applyAlignment="1">
      <alignment vertical="center"/>
    </xf>
    <xf numFmtId="10" fontId="112" fillId="0" borderId="98" xfId="20962" applyNumberFormat="1" applyFont="1" applyFill="1" applyBorder="1" applyAlignment="1">
      <alignment vertical="center"/>
    </xf>
    <xf numFmtId="0" fontId="112" fillId="0" borderId="0" xfId="0" applyFont="1"/>
    <xf numFmtId="14" fontId="112" fillId="0" borderId="0" xfId="0" applyNumberFormat="1" applyFont="1" applyFill="1" applyAlignment="1">
      <alignment horizontal="left"/>
    </xf>
    <xf numFmtId="0" fontId="112" fillId="0" borderId="0" xfId="0" applyFont="1" applyFill="1"/>
    <xf numFmtId="0" fontId="110" fillId="0" borderId="0" xfId="0" applyFont="1" applyFill="1" applyAlignment="1">
      <alignment horizontal="center"/>
    </xf>
    <xf numFmtId="0" fontId="117" fillId="3" borderId="85" xfId="0" applyFont="1" applyFill="1" applyBorder="1" applyAlignment="1">
      <alignment horizontal="left"/>
    </xf>
    <xf numFmtId="0" fontId="110" fillId="3" borderId="88" xfId="0" applyFont="1" applyFill="1" applyBorder="1" applyAlignment="1">
      <alignment vertical="center"/>
    </xf>
    <xf numFmtId="0" fontId="112" fillId="3" borderId="89" xfId="0" applyFont="1" applyFill="1" applyBorder="1" applyAlignment="1">
      <alignment vertical="center"/>
    </xf>
    <xf numFmtId="0" fontId="112" fillId="0" borderId="73" xfId="0" applyFont="1" applyFill="1" applyBorder="1" applyAlignment="1">
      <alignment horizontal="center" vertical="center"/>
    </xf>
    <xf numFmtId="0" fontId="112" fillId="0" borderId="7" xfId="0" applyFont="1" applyFill="1" applyBorder="1" applyAlignment="1">
      <alignment vertical="center"/>
    </xf>
    <xf numFmtId="3" fontId="112" fillId="0" borderId="90" xfId="0" applyNumberFormat="1" applyFont="1" applyFill="1" applyBorder="1" applyAlignment="1">
      <alignment vertical="center"/>
    </xf>
    <xf numFmtId="3" fontId="112" fillId="0" borderId="70" xfId="0" applyNumberFormat="1" applyFont="1" applyFill="1" applyBorder="1" applyAlignment="1">
      <alignment vertical="center"/>
    </xf>
    <xf numFmtId="3" fontId="112" fillId="3" borderId="89" xfId="0" applyNumberFormat="1" applyFont="1" applyFill="1" applyBorder="1" applyAlignment="1">
      <alignment vertical="center"/>
    </xf>
    <xf numFmtId="0" fontId="112" fillId="0" borderId="21" xfId="0" applyFont="1" applyFill="1" applyBorder="1" applyAlignment="1">
      <alignment horizontal="center" vertical="center"/>
    </xf>
    <xf numFmtId="3" fontId="112" fillId="0" borderId="87" xfId="0" applyNumberFormat="1" applyFont="1" applyFill="1" applyBorder="1" applyAlignment="1">
      <alignment vertical="center"/>
    </xf>
    <xf numFmtId="0" fontId="112" fillId="0" borderId="24" xfId="0" applyFont="1" applyFill="1" applyBorder="1" applyAlignment="1">
      <alignment horizontal="center" vertical="center"/>
    </xf>
    <xf numFmtId="0" fontId="110" fillId="0" borderId="25" xfId="0" applyFont="1" applyFill="1" applyBorder="1" applyAlignment="1">
      <alignment vertical="center"/>
    </xf>
    <xf numFmtId="3" fontId="112" fillId="0" borderId="25" xfId="0" applyNumberFormat="1" applyFont="1" applyFill="1" applyBorder="1" applyAlignment="1">
      <alignment vertical="center"/>
    </xf>
    <xf numFmtId="3" fontId="112" fillId="0" borderId="27" xfId="0" applyNumberFormat="1" applyFont="1" applyFill="1" applyBorder="1" applyAlignment="1">
      <alignment vertical="center"/>
    </xf>
    <xf numFmtId="3" fontId="112" fillId="0" borderId="26" xfId="0" applyNumberFormat="1" applyFont="1" applyFill="1" applyBorder="1" applyAlignment="1">
      <alignment vertical="center"/>
    </xf>
    <xf numFmtId="0" fontId="112" fillId="3" borderId="69" xfId="0" applyFont="1" applyFill="1" applyBorder="1" applyAlignment="1">
      <alignment horizontal="center" vertical="center"/>
    </xf>
    <xf numFmtId="0" fontId="112" fillId="3" borderId="0" xfId="0" applyFont="1" applyFill="1" applyBorder="1" applyAlignment="1">
      <alignment vertical="center"/>
    </xf>
    <xf numFmtId="0" fontId="112" fillId="0" borderId="18" xfId="0" applyFont="1" applyFill="1" applyBorder="1" applyAlignment="1">
      <alignment horizontal="center" vertical="center"/>
    </xf>
    <xf numFmtId="0" fontId="112" fillId="0" borderId="19" xfId="0" applyFont="1" applyFill="1" applyBorder="1" applyAlignment="1">
      <alignment vertical="center"/>
    </xf>
    <xf numFmtId="0" fontId="112" fillId="0" borderId="91" xfId="0" applyFont="1" applyFill="1" applyBorder="1" applyAlignment="1">
      <alignment horizontal="center" vertical="center"/>
    </xf>
    <xf numFmtId="0" fontId="112" fillId="0" borderId="95" xfId="0" applyFont="1" applyFill="1" applyBorder="1" applyAlignment="1">
      <alignment horizontal="center" vertical="center"/>
    </xf>
    <xf numFmtId="0" fontId="112" fillId="0" borderId="96" xfId="0" applyFont="1" applyFill="1" applyBorder="1" applyAlignment="1">
      <alignment vertical="center"/>
    </xf>
    <xf numFmtId="0" fontId="113" fillId="0" borderId="3" xfId="0" applyFont="1" applyFill="1" applyBorder="1" applyAlignment="1">
      <alignment horizontal="center" vertical="center" wrapText="1"/>
    </xf>
    <xf numFmtId="3" fontId="113" fillId="37" borderId="0" xfId="20" applyNumberFormat="1" applyFont="1" applyBorder="1"/>
    <xf numFmtId="169" fontId="113" fillId="37" borderId="59" xfId="20" applyFont="1" applyBorder="1"/>
    <xf numFmtId="169" fontId="113" fillId="37" borderId="27" xfId="20" applyFont="1" applyBorder="1"/>
    <xf numFmtId="169" fontId="113" fillId="37" borderId="92" xfId="20" applyFont="1" applyBorder="1"/>
    <xf numFmtId="169" fontId="113" fillId="37" borderId="28" xfId="20" applyFont="1" applyBorder="1"/>
    <xf numFmtId="169" fontId="113" fillId="37" borderId="33" xfId="20" applyFont="1" applyBorder="1"/>
    <xf numFmtId="0" fontId="113" fillId="0" borderId="0" xfId="0" applyFont="1" applyAlignment="1">
      <alignment wrapText="1"/>
    </xf>
    <xf numFmtId="0" fontId="3" fillId="0" borderId="19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112" fillId="0" borderId="19" xfId="0" applyFont="1" applyBorder="1" applyAlignment="1">
      <alignment horizontal="center" vertical="center" wrapText="1"/>
    </xf>
    <xf numFmtId="0" fontId="112" fillId="0" borderId="20" xfId="0" applyFont="1" applyBorder="1" applyAlignment="1">
      <alignment horizontal="center" vertical="center" wrapText="1"/>
    </xf>
    <xf numFmtId="0" fontId="84" fillId="0" borderId="102" xfId="0" applyFont="1" applyBorder="1" applyAlignment="1">
      <alignment vertical="center" wrapText="1"/>
    </xf>
    <xf numFmtId="14" fontId="2" fillId="3" borderId="102" xfId="8" quotePrefix="1" applyNumberFormat="1" applyFont="1" applyFill="1" applyBorder="1" applyAlignment="1" applyProtection="1">
      <alignment horizontal="left"/>
      <protection locked="0"/>
    </xf>
    <xf numFmtId="164" fontId="114" fillId="36" borderId="102" xfId="7" applyNumberFormat="1" applyFont="1" applyFill="1" applyBorder="1" applyAlignment="1" applyProtection="1">
      <alignment horizontal="right"/>
    </xf>
    <xf numFmtId="164" fontId="113" fillId="0" borderId="102" xfId="7" applyNumberFormat="1" applyFont="1" applyFill="1" applyBorder="1" applyAlignment="1" applyProtection="1">
      <alignment horizontal="right"/>
    </xf>
    <xf numFmtId="164" fontId="113" fillId="36" borderId="102" xfId="7" applyNumberFormat="1" applyFont="1" applyFill="1" applyBorder="1" applyAlignment="1" applyProtection="1">
      <alignment horizontal="right"/>
    </xf>
    <xf numFmtId="164" fontId="114" fillId="36" borderId="25" xfId="7" applyNumberFormat="1" applyFont="1" applyFill="1" applyBorder="1" applyAlignment="1" applyProtection="1">
      <alignment horizontal="right"/>
    </xf>
    <xf numFmtId="0" fontId="114" fillId="0" borderId="10" xfId="0" applyNumberFormat="1" applyFont="1" applyFill="1" applyBorder="1" applyAlignment="1">
      <alignment vertical="center" wrapText="1"/>
    </xf>
    <xf numFmtId="0" fontId="113" fillId="0" borderId="10" xfId="0" applyNumberFormat="1" applyFont="1" applyFill="1" applyBorder="1" applyAlignment="1">
      <alignment horizontal="left" vertical="center" wrapText="1"/>
    </xf>
    <xf numFmtId="0" fontId="113" fillId="0" borderId="0" xfId="11" applyFont="1" applyFill="1" applyBorder="1" applyProtection="1"/>
    <xf numFmtId="0" fontId="118" fillId="0" borderId="0" xfId="0" applyFont="1"/>
    <xf numFmtId="14" fontId="118" fillId="0" borderId="0" xfId="0" applyNumberFormat="1" applyFont="1" applyAlignment="1">
      <alignment horizontal="left"/>
    </xf>
    <xf numFmtId="0" fontId="113" fillId="0" borderId="0" xfId="0" applyFont="1" applyFill="1" applyBorder="1" applyAlignment="1">
      <alignment horizontal="center"/>
    </xf>
    <xf numFmtId="0" fontId="113" fillId="0" borderId="0" xfId="0" applyFont="1" applyFill="1" applyAlignment="1">
      <alignment horizontal="center"/>
    </xf>
    <xf numFmtId="0" fontId="119" fillId="0" borderId="0" xfId="0" applyFont="1" applyFill="1" applyAlignment="1">
      <alignment horizontal="right"/>
    </xf>
    <xf numFmtId="0" fontId="113" fillId="0" borderId="3" xfId="0" applyFont="1" applyFill="1" applyBorder="1" applyAlignment="1" applyProtection="1">
      <alignment horizontal="center" vertical="center" wrapText="1"/>
    </xf>
    <xf numFmtId="0" fontId="113" fillId="0" borderId="22" xfId="0" applyFont="1" applyFill="1" applyBorder="1" applyAlignment="1" applyProtection="1">
      <alignment horizontal="center" vertical="center" wrapText="1"/>
    </xf>
    <xf numFmtId="0" fontId="114" fillId="0" borderId="3" xfId="0" applyFont="1" applyFill="1" applyBorder="1" applyAlignment="1" applyProtection="1">
      <alignment horizontal="left"/>
      <protection locked="0"/>
    </xf>
    <xf numFmtId="0" fontId="118" fillId="0" borderId="0" xfId="0" applyFont="1" applyFill="1"/>
    <xf numFmtId="0" fontId="113" fillId="0" borderId="3" xfId="0" applyFont="1" applyFill="1" applyBorder="1" applyAlignment="1" applyProtection="1">
      <alignment horizontal="left" indent="4"/>
      <protection locked="0"/>
    </xf>
    <xf numFmtId="0" fontId="113" fillId="0" borderId="10" xfId="0" applyNumberFormat="1" applyFont="1" applyFill="1" applyBorder="1" applyAlignment="1">
      <alignment horizontal="left" vertical="center" wrapText="1" indent="4"/>
    </xf>
    <xf numFmtId="0" fontId="113" fillId="0" borderId="3" xfId="0" applyFont="1" applyFill="1" applyBorder="1" applyAlignment="1" applyProtection="1">
      <alignment horizontal="left" vertical="center" indent="11"/>
      <protection locked="0"/>
    </xf>
    <xf numFmtId="0" fontId="119" fillId="0" borderId="3" xfId="0" applyFont="1" applyFill="1" applyBorder="1" applyAlignment="1" applyProtection="1">
      <alignment horizontal="left" vertical="center" indent="17"/>
      <protection locked="0"/>
    </xf>
    <xf numFmtId="0" fontId="114" fillId="0" borderId="28" xfId="0" applyNumberFormat="1" applyFont="1" applyFill="1" applyBorder="1" applyAlignment="1">
      <alignment vertical="center" wrapText="1"/>
    </xf>
    <xf numFmtId="0" fontId="115" fillId="0" borderId="0" xfId="0" applyFont="1" applyAlignment="1">
      <alignment horizontal="left"/>
    </xf>
    <xf numFmtId="0" fontId="5" fillId="0" borderId="0" xfId="0" applyFont="1" applyBorder="1" applyAlignment="1">
      <alignment horizontal="left" wrapText="1"/>
    </xf>
    <xf numFmtId="0" fontId="111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wrapText="1"/>
    </xf>
    <xf numFmtId="0" fontId="5" fillId="0" borderId="18" xfId="0" applyFont="1" applyBorder="1"/>
    <xf numFmtId="0" fontId="5" fillId="0" borderId="21" xfId="0" applyFont="1" applyBorder="1" applyAlignment="1">
      <alignment vertical="center"/>
    </xf>
    <xf numFmtId="0" fontId="5" fillId="0" borderId="103" xfId="0" applyFont="1" applyBorder="1" applyAlignment="1">
      <alignment wrapText="1"/>
    </xf>
    <xf numFmtId="0" fontId="115" fillId="0" borderId="23" xfId="0" applyFont="1" applyBorder="1" applyAlignment="1"/>
    <xf numFmtId="0" fontId="5" fillId="0" borderId="8" xfId="0" applyFont="1" applyBorder="1" applyAlignment="1">
      <alignment wrapText="1"/>
    </xf>
    <xf numFmtId="0" fontId="5" fillId="0" borderId="23" xfId="0" applyFont="1" applyBorder="1" applyAlignment="1"/>
    <xf numFmtId="0" fontId="5" fillId="0" borderId="23" xfId="0" applyFont="1" applyBorder="1" applyAlignment="1">
      <alignment wrapText="1"/>
    </xf>
    <xf numFmtId="0" fontId="5" fillId="0" borderId="103" xfId="0" applyFont="1" applyBorder="1" applyAlignment="1">
      <alignment vertical="top" wrapText="1"/>
    </xf>
    <xf numFmtId="0" fontId="5" fillId="0" borderId="91" xfId="0" applyFont="1" applyBorder="1" applyAlignment="1">
      <alignment vertical="center"/>
    </xf>
    <xf numFmtId="0" fontId="5" fillId="0" borderId="93" xfId="0" applyFont="1" applyBorder="1" applyAlignment="1">
      <alignment wrapText="1"/>
    </xf>
    <xf numFmtId="0" fontId="5" fillId="0" borderId="24" xfId="0" applyFont="1" applyBorder="1"/>
    <xf numFmtId="0" fontId="5" fillId="0" borderId="27" xfId="0" applyFont="1" applyBorder="1" applyAlignment="1">
      <alignment wrapText="1"/>
    </xf>
    <xf numFmtId="0" fontId="115" fillId="0" borderId="42" xfId="0" applyFont="1" applyBorder="1" applyAlignment="1"/>
    <xf numFmtId="0" fontId="113" fillId="0" borderId="0" xfId="0" applyFont="1"/>
    <xf numFmtId="0" fontId="113" fillId="0" borderId="0" xfId="0" applyFont="1" applyBorder="1"/>
    <xf numFmtId="0" fontId="112" fillId="0" borderId="0" xfId="0" applyFont="1" applyBorder="1"/>
    <xf numFmtId="0" fontId="113" fillId="0" borderId="0" xfId="0" applyFont="1" applyFill="1" applyBorder="1" applyProtection="1"/>
    <xf numFmtId="10" fontId="113" fillId="0" borderId="0" xfId="6" applyNumberFormat="1" applyFont="1" applyFill="1" applyBorder="1" applyProtection="1">
      <protection locked="0"/>
    </xf>
    <xf numFmtId="0" fontId="113" fillId="0" borderId="0" xfId="0" applyFont="1" applyFill="1" applyBorder="1" applyProtection="1">
      <protection locked="0"/>
    </xf>
    <xf numFmtId="0" fontId="119" fillId="0" borderId="0" xfId="0" applyFont="1" applyFill="1" applyBorder="1" applyAlignment="1" applyProtection="1">
      <alignment horizontal="right"/>
      <protection locked="0"/>
    </xf>
    <xf numFmtId="0" fontId="113" fillId="0" borderId="22" xfId="0" applyFont="1" applyFill="1" applyBorder="1" applyAlignment="1">
      <alignment horizontal="center" vertical="center" wrapText="1"/>
    </xf>
    <xf numFmtId="38" fontId="113" fillId="0" borderId="3" xfId="0" applyNumberFormat="1" applyFont="1" applyFill="1" applyBorder="1" applyAlignment="1" applyProtection="1">
      <alignment horizontal="right"/>
      <protection locked="0"/>
    </xf>
    <xf numFmtId="38" fontId="113" fillId="0" borderId="22" xfId="0" applyNumberFormat="1" applyFont="1" applyFill="1" applyBorder="1" applyAlignment="1" applyProtection="1">
      <alignment horizontal="right"/>
      <protection locked="0"/>
    </xf>
    <xf numFmtId="14" fontId="113" fillId="0" borderId="0" xfId="0" applyNumberFormat="1" applyFont="1" applyAlignment="1">
      <alignment horizontal="left"/>
    </xf>
    <xf numFmtId="0" fontId="113" fillId="0" borderId="0" xfId="0" applyFont="1" applyFill="1" applyBorder="1"/>
    <xf numFmtId="0" fontId="114" fillId="0" borderId="0" xfId="0" applyFont="1" applyAlignment="1">
      <alignment horizontal="center"/>
    </xf>
    <xf numFmtId="0" fontId="113" fillId="0" borderId="18" xfId="0" applyFont="1" applyFill="1" applyBorder="1" applyAlignment="1">
      <alignment horizontal="left" vertical="center" indent="1"/>
    </xf>
    <xf numFmtId="0" fontId="113" fillId="0" borderId="19" xfId="0" applyFont="1" applyFill="1" applyBorder="1" applyAlignment="1">
      <alignment horizontal="left" vertical="center"/>
    </xf>
    <xf numFmtId="0" fontId="113" fillId="0" borderId="21" xfId="0" applyFont="1" applyFill="1" applyBorder="1" applyAlignment="1">
      <alignment horizontal="left" vertical="center" indent="1"/>
    </xf>
    <xf numFmtId="0" fontId="113" fillId="0" borderId="3" xfId="0" applyFont="1" applyFill="1" applyBorder="1" applyAlignment="1">
      <alignment horizontal="left" vertical="center"/>
    </xf>
    <xf numFmtId="0" fontId="113" fillId="0" borderId="21" xfId="0" applyFont="1" applyFill="1" applyBorder="1" applyAlignment="1">
      <alignment horizontal="left" indent="1"/>
    </xf>
    <xf numFmtId="0" fontId="113" fillId="0" borderId="3" xfId="0" applyFont="1" applyFill="1" applyBorder="1" applyAlignment="1">
      <alignment horizontal="left" wrapText="1" indent="1"/>
    </xf>
    <xf numFmtId="0" fontId="113" fillId="0" borderId="3" xfId="0" applyFont="1" applyFill="1" applyBorder="1" applyAlignment="1">
      <alignment horizontal="left" wrapText="1" indent="2"/>
    </xf>
    <xf numFmtId="0" fontId="114" fillId="0" borderId="3" xfId="0" applyFont="1" applyFill="1" applyBorder="1" applyAlignment="1"/>
    <xf numFmtId="0" fontId="114" fillId="0" borderId="3" xfId="0" applyFont="1" applyFill="1" applyBorder="1" applyAlignment="1">
      <alignment horizontal="left"/>
    </xf>
    <xf numFmtId="0" fontId="114" fillId="0" borderId="3" xfId="0" applyFont="1" applyFill="1" applyBorder="1" applyAlignment="1">
      <alignment horizontal="center"/>
    </xf>
    <xf numFmtId="0" fontId="113" fillId="0" borderId="3" xfId="0" applyFont="1" applyFill="1" applyBorder="1" applyAlignment="1">
      <alignment horizontal="left" indent="1"/>
    </xf>
    <xf numFmtId="0" fontId="112" fillId="0" borderId="0" xfId="0" applyFont="1" applyAlignment="1">
      <alignment horizontal="left" indent="1"/>
    </xf>
    <xf numFmtId="0" fontId="114" fillId="0" borderId="3" xfId="0" applyFont="1" applyFill="1" applyBorder="1" applyAlignment="1">
      <alignment horizontal="left" indent="1"/>
    </xf>
    <xf numFmtId="0" fontId="114" fillId="0" borderId="3" xfId="0" applyFont="1" applyFill="1" applyBorder="1" applyAlignment="1">
      <alignment horizontal="left" vertical="center" wrapText="1"/>
    </xf>
    <xf numFmtId="0" fontId="113" fillId="0" borderId="24" xfId="0" applyFont="1" applyFill="1" applyBorder="1" applyAlignment="1">
      <alignment horizontal="left" vertical="center" indent="1"/>
    </xf>
    <xf numFmtId="0" fontId="114" fillId="0" borderId="25" xfId="0" applyFont="1" applyFill="1" applyBorder="1" applyAlignment="1"/>
    <xf numFmtId="14" fontId="112" fillId="0" borderId="0" xfId="0" applyNumberFormat="1" applyFont="1" applyAlignment="1">
      <alignment horizontal="left"/>
    </xf>
    <xf numFmtId="0" fontId="114" fillId="0" borderId="0" xfId="0" applyFont="1" applyFill="1" applyBorder="1" applyAlignment="1" applyProtection="1">
      <alignment horizontal="center" vertical="center"/>
    </xf>
    <xf numFmtId="0" fontId="119" fillId="0" borderId="0" xfId="0" applyFont="1" applyFill="1" applyBorder="1" applyProtection="1">
      <protection locked="0"/>
    </xf>
    <xf numFmtId="0" fontId="114" fillId="0" borderId="18" xfId="0" applyFont="1" applyFill="1" applyBorder="1" applyAlignment="1" applyProtection="1">
      <alignment horizontal="center" vertical="center"/>
    </xf>
    <xf numFmtId="0" fontId="113" fillId="0" borderId="19" xfId="0" applyFont="1" applyFill="1" applyBorder="1" applyProtection="1"/>
    <xf numFmtId="0" fontId="113" fillId="0" borderId="21" xfId="0" applyFont="1" applyFill="1" applyBorder="1" applyAlignment="1" applyProtection="1">
      <alignment horizontal="left" indent="1"/>
    </xf>
    <xf numFmtId="0" fontId="114" fillId="0" borderId="8" xfId="0" applyFont="1" applyFill="1" applyBorder="1" applyAlignment="1" applyProtection="1">
      <alignment horizontal="center"/>
    </xf>
    <xf numFmtId="0" fontId="113" fillId="0" borderId="8" xfId="0" applyFont="1" applyFill="1" applyBorder="1" applyAlignment="1" applyProtection="1">
      <alignment horizontal="left"/>
    </xf>
    <xf numFmtId="0" fontId="113" fillId="0" borderId="8" xfId="0" applyFont="1" applyFill="1" applyBorder="1" applyAlignment="1" applyProtection="1">
      <alignment horizontal="left" indent="2"/>
    </xf>
    <xf numFmtId="0" fontId="114" fillId="0" borderId="8" xfId="0" applyFont="1" applyFill="1" applyBorder="1" applyAlignment="1" applyProtection="1"/>
    <xf numFmtId="0" fontId="113" fillId="0" borderId="8" xfId="0" applyFont="1" applyFill="1" applyBorder="1" applyAlignment="1" applyProtection="1">
      <alignment horizontal="left" indent="1"/>
    </xf>
    <xf numFmtId="0" fontId="114" fillId="0" borderId="8" xfId="0" applyFont="1" applyFill="1" applyBorder="1" applyAlignment="1" applyProtection="1">
      <alignment horizontal="left"/>
    </xf>
    <xf numFmtId="0" fontId="113" fillId="0" borderId="24" xfId="0" applyFont="1" applyFill="1" applyBorder="1" applyAlignment="1" applyProtection="1">
      <alignment horizontal="left" indent="1"/>
    </xf>
    <xf numFmtId="0" fontId="114" fillId="0" borderId="74" xfId="0" applyFont="1" applyFill="1" applyBorder="1" applyAlignment="1" applyProtection="1"/>
    <xf numFmtId="0" fontId="117" fillId="0" borderId="0" xfId="0" applyFont="1" applyAlignment="1">
      <alignment vertical="center"/>
    </xf>
    <xf numFmtId="0" fontId="114" fillId="0" borderId="21" xfId="0" applyFont="1" applyFill="1" applyBorder="1" applyAlignment="1">
      <alignment horizontal="center" vertical="center" wrapText="1"/>
    </xf>
    <xf numFmtId="0" fontId="114" fillId="0" borderId="0" xfId="0" applyFont="1"/>
    <xf numFmtId="0" fontId="118" fillId="0" borderId="0" xfId="0" applyFont="1" applyBorder="1"/>
    <xf numFmtId="0" fontId="113" fillId="0" borderId="1" xfId="0" applyFont="1" applyBorder="1"/>
    <xf numFmtId="0" fontId="110" fillId="0" borderId="1" xfId="0" applyFont="1" applyBorder="1" applyAlignment="1">
      <alignment horizontal="center" vertical="center"/>
    </xf>
    <xf numFmtId="0" fontId="113" fillId="0" borderId="21" xfId="0" applyFont="1" applyBorder="1" applyAlignment="1">
      <alignment horizontal="right" vertical="center" wrapText="1"/>
    </xf>
    <xf numFmtId="0" fontId="113" fillId="0" borderId="19" xfId="0" applyFont="1" applyBorder="1" applyAlignment="1">
      <alignment vertical="center" wrapText="1"/>
    </xf>
    <xf numFmtId="0" fontId="114" fillId="0" borderId="3" xfId="0" applyFont="1" applyFill="1" applyBorder="1" applyAlignment="1">
      <alignment horizontal="center" vertical="center" wrapText="1"/>
    </xf>
    <xf numFmtId="0" fontId="113" fillId="0" borderId="21" xfId="0" applyFont="1" applyFill="1" applyBorder="1" applyAlignment="1">
      <alignment horizontal="center" vertical="center" wrapText="1"/>
    </xf>
    <xf numFmtId="0" fontId="120" fillId="0" borderId="3" xfId="0" applyFont="1" applyFill="1" applyBorder="1" applyAlignment="1">
      <alignment horizontal="left" vertical="center" wrapText="1"/>
    </xf>
    <xf numFmtId="0" fontId="113" fillId="0" borderId="21" xfId="0" applyFont="1" applyFill="1" applyBorder="1" applyAlignment="1">
      <alignment horizontal="right" vertical="center" wrapText="1"/>
    </xf>
    <xf numFmtId="0" fontId="113" fillId="0" borderId="3" xfId="0" applyFont="1" applyBorder="1" applyAlignment="1">
      <alignment vertical="center" wrapText="1"/>
    </xf>
    <xf numFmtId="0" fontId="120" fillId="0" borderId="3" xfId="0" applyFont="1" applyFill="1" applyBorder="1" applyAlignment="1">
      <alignment horizontal="center" vertical="center" wrapText="1"/>
    </xf>
    <xf numFmtId="0" fontId="113" fillId="2" borderId="21" xfId="0" applyFont="1" applyFill="1" applyBorder="1" applyAlignment="1">
      <alignment horizontal="right" vertical="center"/>
    </xf>
    <xf numFmtId="0" fontId="113" fillId="2" borderId="24" xfId="0" applyFont="1" applyFill="1" applyBorder="1" applyAlignment="1">
      <alignment horizontal="right" vertical="center"/>
    </xf>
    <xf numFmtId="0" fontId="113" fillId="0" borderId="25" xfId="0" applyFont="1" applyBorder="1" applyAlignment="1">
      <alignment vertical="center" wrapText="1"/>
    </xf>
    <xf numFmtId="0" fontId="113" fillId="0" borderId="0" xfId="0" applyFont="1" applyAlignment="1">
      <alignment horizontal="right"/>
    </xf>
    <xf numFmtId="164" fontId="84" fillId="0" borderId="86" xfId="7" applyNumberFormat="1" applyFont="1" applyFill="1" applyBorder="1" applyAlignment="1">
      <alignment horizontal="center" vertical="center"/>
    </xf>
    <xf numFmtId="164" fontId="87" fillId="0" borderId="86" xfId="7" applyNumberFormat="1" applyFont="1" applyFill="1" applyBorder="1" applyAlignment="1">
      <alignment horizontal="center" vertical="center"/>
    </xf>
    <xf numFmtId="193" fontId="86" fillId="36" borderId="25" xfId="0" applyNumberFormat="1" applyFont="1" applyFill="1" applyBorder="1" applyAlignment="1">
      <alignment horizontal="right" vertical="center"/>
    </xf>
    <xf numFmtId="193" fontId="86" fillId="36" borderId="26" xfId="0" applyNumberFormat="1" applyFont="1" applyFill="1" applyBorder="1" applyAlignment="1">
      <alignment horizontal="right" vertical="center"/>
    </xf>
    <xf numFmtId="164" fontId="84" fillId="36" borderId="20" xfId="7" applyNumberFormat="1" applyFont="1" applyFill="1" applyBorder="1" applyAlignment="1">
      <alignment horizontal="center" vertical="center"/>
    </xf>
    <xf numFmtId="164" fontId="84" fillId="0" borderId="22" xfId="7" applyNumberFormat="1" applyFont="1" applyBorder="1" applyAlignment="1"/>
    <xf numFmtId="164" fontId="84" fillId="0" borderId="22" xfId="7" applyNumberFormat="1" applyFont="1" applyBorder="1" applyAlignment="1">
      <alignment wrapText="1"/>
    </xf>
    <xf numFmtId="164" fontId="84" fillId="36" borderId="22" xfId="7" applyNumberFormat="1" applyFont="1" applyFill="1" applyBorder="1" applyAlignment="1">
      <alignment horizontal="center" vertical="center" wrapText="1"/>
    </xf>
    <xf numFmtId="164" fontId="84" fillId="36" borderId="26" xfId="7" applyNumberFormat="1" applyFont="1" applyFill="1" applyBorder="1" applyAlignment="1">
      <alignment horizontal="center" vertical="center" wrapText="1"/>
    </xf>
    <xf numFmtId="164" fontId="2" fillId="36" borderId="22" xfId="7" applyNumberFormat="1" applyFont="1" applyFill="1" applyBorder="1" applyAlignment="1" applyProtection="1">
      <alignment vertical="top"/>
    </xf>
    <xf numFmtId="164" fontId="2" fillId="3" borderId="22" xfId="7" applyNumberFormat="1" applyFont="1" applyFill="1" applyBorder="1" applyAlignment="1" applyProtection="1">
      <alignment vertical="top"/>
      <protection locked="0"/>
    </xf>
    <xf numFmtId="164" fontId="2" fillId="36" borderId="22" xfId="7" applyNumberFormat="1" applyFont="1" applyFill="1" applyBorder="1" applyAlignment="1" applyProtection="1">
      <alignment vertical="top" wrapText="1"/>
    </xf>
    <xf numFmtId="164" fontId="2" fillId="3" borderId="22" xfId="7" applyNumberFormat="1" applyFont="1" applyFill="1" applyBorder="1" applyAlignment="1" applyProtection="1">
      <alignment vertical="top" wrapText="1"/>
      <protection locked="0"/>
    </xf>
    <xf numFmtId="164" fontId="2" fillId="36" borderId="22" xfId="7" applyNumberFormat="1" applyFont="1" applyFill="1" applyBorder="1" applyAlignment="1" applyProtection="1">
      <alignment vertical="top" wrapText="1"/>
      <protection locked="0"/>
    </xf>
    <xf numFmtId="164" fontId="2" fillId="36" borderId="26" xfId="7" applyNumberFormat="1" applyFont="1" applyFill="1" applyBorder="1" applyAlignment="1" applyProtection="1">
      <alignment vertical="top" wrapText="1"/>
    </xf>
    <xf numFmtId="164" fontId="3" fillId="0" borderId="87" xfId="7" applyNumberFormat="1" applyFont="1" applyFill="1" applyBorder="1" applyAlignment="1">
      <alignment horizontal="right" vertical="center" wrapText="1"/>
    </xf>
    <xf numFmtId="164" fontId="4" fillId="36" borderId="87" xfId="7" applyNumberFormat="1" applyFont="1" applyFill="1" applyBorder="1" applyAlignment="1">
      <alignment horizontal="left" vertical="center" wrapText="1"/>
    </xf>
    <xf numFmtId="164" fontId="4" fillId="36" borderId="87" xfId="7" applyNumberFormat="1" applyFont="1" applyFill="1" applyBorder="1" applyAlignment="1">
      <alignment horizontal="center" vertical="center" wrapText="1"/>
    </xf>
    <xf numFmtId="164" fontId="3" fillId="0" borderId="26" xfId="7" applyNumberFormat="1" applyFont="1" applyFill="1" applyBorder="1" applyAlignment="1">
      <alignment horizontal="right" vertical="center" wrapText="1"/>
    </xf>
    <xf numFmtId="164" fontId="84" fillId="0" borderId="3" xfId="7" applyNumberFormat="1" applyFont="1" applyBorder="1" applyAlignment="1"/>
    <xf numFmtId="164" fontId="84" fillId="36" borderId="25" xfId="7" applyNumberFormat="1" applyFont="1" applyFill="1" applyBorder="1"/>
    <xf numFmtId="164" fontId="84" fillId="0" borderId="21" xfId="7" applyNumberFormat="1" applyFont="1" applyBorder="1" applyAlignment="1"/>
    <xf numFmtId="164" fontId="84" fillId="0" borderId="23" xfId="7" applyNumberFormat="1" applyFont="1" applyBorder="1" applyAlignment="1"/>
    <xf numFmtId="164" fontId="84" fillId="36" borderId="24" xfId="7" applyNumberFormat="1" applyFont="1" applyFill="1" applyBorder="1"/>
    <xf numFmtId="164" fontId="84" fillId="36" borderId="26" xfId="7" applyNumberFormat="1" applyFont="1" applyFill="1" applyBorder="1"/>
    <xf numFmtId="164" fontId="84" fillId="36" borderId="57" xfId="7" applyNumberFormat="1" applyFont="1" applyFill="1" applyBorder="1"/>
    <xf numFmtId="164" fontId="84" fillId="36" borderId="56" xfId="7" applyNumberFormat="1" applyFont="1" applyFill="1" applyBorder="1" applyAlignment="1"/>
    <xf numFmtId="164" fontId="2" fillId="3" borderId="25" xfId="7" applyNumberFormat="1" applyFont="1" applyFill="1" applyBorder="1" applyProtection="1">
      <protection locked="0"/>
    </xf>
    <xf numFmtId="164" fontId="45" fillId="36" borderId="26" xfId="7" applyNumberFormat="1" applyFont="1" applyFill="1" applyBorder="1" applyAlignment="1" applyProtection="1">
      <protection locked="0"/>
    </xf>
    <xf numFmtId="164" fontId="113" fillId="0" borderId="101" xfId="7" applyNumberFormat="1" applyFont="1" applyFill="1" applyBorder="1" applyAlignment="1" applyProtection="1">
      <alignment horizontal="right"/>
    </xf>
    <xf numFmtId="164" fontId="113" fillId="36" borderId="87" xfId="7" applyNumberFormat="1" applyFont="1" applyFill="1" applyBorder="1" applyAlignment="1" applyProtection="1">
      <alignment horizontal="right"/>
    </xf>
    <xf numFmtId="164" fontId="114" fillId="36" borderId="87" xfId="7" applyNumberFormat="1" applyFont="1" applyFill="1" applyBorder="1" applyAlignment="1" applyProtection="1">
      <alignment horizontal="right"/>
    </xf>
    <xf numFmtId="164" fontId="113" fillId="0" borderId="102" xfId="7" applyNumberFormat="1" applyFont="1" applyFill="1" applyBorder="1" applyAlignment="1" applyProtection="1">
      <alignment horizontal="right"/>
      <protection locked="0"/>
    </xf>
    <xf numFmtId="164" fontId="113" fillId="0" borderId="101" xfId="7" applyNumberFormat="1" applyFont="1" applyFill="1" applyBorder="1" applyAlignment="1" applyProtection="1">
      <alignment horizontal="right"/>
      <protection locked="0"/>
    </xf>
    <xf numFmtId="164" fontId="113" fillId="0" borderId="87" xfId="7" applyNumberFormat="1" applyFont="1" applyFill="1" applyBorder="1" applyAlignment="1" applyProtection="1">
      <alignment horizontal="right"/>
    </xf>
    <xf numFmtId="164" fontId="114" fillId="0" borderId="102" xfId="7" applyNumberFormat="1" applyFont="1" applyFill="1" applyBorder="1" applyAlignment="1" applyProtection="1">
      <alignment horizontal="right"/>
    </xf>
    <xf numFmtId="164" fontId="114" fillId="0" borderId="102" xfId="7" applyNumberFormat="1" applyFont="1" applyFill="1" applyBorder="1" applyAlignment="1" applyProtection="1">
      <alignment horizontal="right"/>
      <protection locked="0"/>
    </xf>
    <xf numFmtId="164" fontId="114" fillId="0" borderId="101" xfId="7" applyNumberFormat="1" applyFont="1" applyFill="1" applyBorder="1" applyAlignment="1" applyProtection="1">
      <alignment horizontal="right"/>
    </xf>
    <xf numFmtId="164" fontId="114" fillId="36" borderId="26" xfId="7" applyNumberFormat="1" applyFont="1" applyFill="1" applyBorder="1" applyAlignment="1" applyProtection="1">
      <alignment horizontal="right"/>
    </xf>
    <xf numFmtId="164" fontId="113" fillId="36" borderId="102" xfId="7" applyNumberFormat="1" applyFont="1" applyFill="1" applyBorder="1" applyAlignment="1">
      <alignment horizontal="right"/>
    </xf>
    <xf numFmtId="164" fontId="114" fillId="36" borderId="102" xfId="7" applyNumberFormat="1" applyFont="1" applyFill="1" applyBorder="1" applyAlignment="1">
      <alignment horizontal="right"/>
    </xf>
    <xf numFmtId="164" fontId="114" fillId="0" borderId="102" xfId="7" applyNumberFormat="1" applyFont="1" applyFill="1" applyBorder="1" applyAlignment="1">
      <alignment horizontal="center"/>
    </xf>
    <xf numFmtId="164" fontId="114" fillId="0" borderId="87" xfId="7" applyNumberFormat="1" applyFont="1" applyFill="1" applyBorder="1" applyAlignment="1">
      <alignment horizontal="center"/>
    </xf>
    <xf numFmtId="164" fontId="113" fillId="0" borderId="87" xfId="7" applyNumberFormat="1" applyFont="1" applyFill="1" applyBorder="1" applyAlignment="1" applyProtection="1">
      <alignment horizontal="right"/>
      <protection locked="0"/>
    </xf>
    <xf numFmtId="164" fontId="113" fillId="0" borderId="102" xfId="7" applyNumberFormat="1" applyFont="1" applyFill="1" applyBorder="1" applyAlignment="1" applyProtection="1">
      <protection locked="0"/>
    </xf>
    <xf numFmtId="164" fontId="113" fillId="36" borderId="102" xfId="7" applyNumberFormat="1" applyFont="1" applyFill="1" applyBorder="1" applyAlignment="1" applyProtection="1"/>
    <xf numFmtId="164" fontId="113" fillId="36" borderId="87" xfId="7" applyNumberFormat="1" applyFont="1" applyFill="1" applyBorder="1" applyAlignment="1" applyProtection="1"/>
    <xf numFmtId="164" fontId="113" fillId="0" borderId="102" xfId="7" applyNumberFormat="1" applyFont="1" applyFill="1" applyBorder="1" applyAlignment="1" applyProtection="1">
      <alignment horizontal="right" vertical="center"/>
      <protection locked="0"/>
    </xf>
    <xf numFmtId="164" fontId="114" fillId="36" borderId="25" xfId="7" applyNumberFormat="1" applyFont="1" applyFill="1" applyBorder="1" applyAlignment="1">
      <alignment horizontal="right"/>
    </xf>
    <xf numFmtId="164" fontId="84" fillId="0" borderId="34" xfId="7" applyNumberFormat="1" applyFont="1" applyBorder="1" applyAlignment="1">
      <alignment vertical="center"/>
    </xf>
    <xf numFmtId="164" fontId="84" fillId="0" borderId="13" xfId="7" applyNumberFormat="1" applyFont="1" applyBorder="1" applyAlignment="1">
      <alignment vertical="center"/>
    </xf>
    <xf numFmtId="164" fontId="87" fillId="0" borderId="13" xfId="7" applyNumberFormat="1" applyFont="1" applyBorder="1" applyAlignment="1">
      <alignment vertical="center"/>
    </xf>
    <xf numFmtId="164" fontId="84" fillId="36" borderId="13" xfId="7" applyNumberFormat="1" applyFont="1" applyFill="1" applyBorder="1" applyAlignment="1">
      <alignment vertical="center"/>
    </xf>
    <xf numFmtId="164" fontId="84" fillId="0" borderId="14" xfId="7" applyNumberFormat="1" applyFont="1" applyBorder="1" applyAlignment="1">
      <alignment vertical="center"/>
    </xf>
    <xf numFmtId="164" fontId="86" fillId="36" borderId="16" xfId="7" applyNumberFormat="1" applyFont="1" applyFill="1" applyBorder="1" applyAlignment="1">
      <alignment vertical="center"/>
    </xf>
    <xf numFmtId="164" fontId="84" fillId="0" borderId="17" xfId="7" applyNumberFormat="1" applyFont="1" applyBorder="1" applyAlignment="1">
      <alignment vertical="center"/>
    </xf>
    <xf numFmtId="164" fontId="87" fillId="0" borderId="14" xfId="7" applyNumberFormat="1" applyFont="1" applyBorder="1" applyAlignment="1">
      <alignment vertical="center"/>
    </xf>
    <xf numFmtId="164" fontId="86" fillId="36" borderId="62" xfId="7" applyNumberFormat="1" applyFont="1" applyFill="1" applyBorder="1" applyAlignment="1">
      <alignment vertical="center"/>
    </xf>
    <xf numFmtId="10" fontId="102" fillId="0" borderId="102" xfId="20962" applyNumberFormat="1" applyFont="1" applyFill="1" applyBorder="1" applyAlignment="1" applyProtection="1">
      <alignment horizontal="right" vertical="center"/>
      <protection locked="0"/>
    </xf>
    <xf numFmtId="3" fontId="112" fillId="36" borderId="102" xfId="0" applyNumberFormat="1" applyFont="1" applyFill="1" applyBorder="1" applyAlignment="1">
      <alignment vertical="center" wrapText="1"/>
    </xf>
    <xf numFmtId="3" fontId="112" fillId="36" borderId="87" xfId="0" applyNumberFormat="1" applyFont="1" applyFill="1" applyBorder="1" applyAlignment="1">
      <alignment vertical="center" wrapText="1"/>
    </xf>
    <xf numFmtId="164" fontId="112" fillId="0" borderId="102" xfId="7" applyNumberFormat="1" applyFont="1" applyBorder="1" applyAlignment="1">
      <alignment vertical="center" wrapText="1"/>
    </xf>
    <xf numFmtId="164" fontId="112" fillId="0" borderId="87" xfId="7" applyNumberFormat="1" applyFont="1" applyBorder="1" applyAlignment="1">
      <alignment vertical="center" wrapText="1"/>
    </xf>
    <xf numFmtId="164" fontId="112" fillId="0" borderId="102" xfId="7" applyNumberFormat="1" applyFont="1" applyFill="1" applyBorder="1" applyAlignment="1">
      <alignment vertical="center" wrapText="1"/>
    </xf>
    <xf numFmtId="3" fontId="112" fillId="36" borderId="25" xfId="0" applyNumberFormat="1" applyFont="1" applyFill="1" applyBorder="1" applyAlignment="1">
      <alignment vertical="center" wrapText="1"/>
    </xf>
    <xf numFmtId="3" fontId="112" fillId="36" borderId="26" xfId="0" applyNumberFormat="1" applyFont="1" applyFill="1" applyBorder="1" applyAlignment="1">
      <alignment vertical="center" wrapText="1"/>
    </xf>
    <xf numFmtId="0" fontId="2" fillId="3" borderId="102" xfId="5" applyFont="1" applyFill="1" applyBorder="1" applyProtection="1">
      <protection locked="0"/>
    </xf>
    <xf numFmtId="0" fontId="2" fillId="0" borderId="102" xfId="13" applyFont="1" applyFill="1" applyBorder="1" applyAlignment="1" applyProtection="1">
      <alignment horizontal="center" vertical="center" wrapText="1"/>
      <protection locked="0"/>
    </xf>
    <xf numFmtId="0" fontId="2" fillId="3" borderId="102" xfId="13" applyFont="1" applyFill="1" applyBorder="1" applyAlignment="1" applyProtection="1">
      <alignment horizontal="center" vertical="center" wrapText="1"/>
      <protection locked="0"/>
    </xf>
    <xf numFmtId="3" fontId="2" fillId="3" borderId="102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102" xfId="15" applyNumberFormat="1" applyFont="1" applyFill="1" applyBorder="1" applyAlignment="1" applyProtection="1">
      <alignment horizontal="center" vertical="center"/>
      <protection locked="0"/>
    </xf>
    <xf numFmtId="0" fontId="2" fillId="3" borderId="87" xfId="11" applyFont="1" applyFill="1" applyBorder="1" applyAlignment="1">
      <alignment horizontal="center" vertical="center" wrapText="1"/>
    </xf>
    <xf numFmtId="193" fontId="2" fillId="36" borderId="102" xfId="5" applyNumberFormat="1" applyFont="1" applyFill="1" applyBorder="1" applyProtection="1">
      <protection locked="0"/>
    </xf>
    <xf numFmtId="193" fontId="2" fillId="36" borderId="102" xfId="1" applyNumberFormat="1" applyFont="1" applyFill="1" applyBorder="1" applyProtection="1">
      <protection locked="0"/>
    </xf>
    <xf numFmtId="164" fontId="2" fillId="3" borderId="102" xfId="7" applyNumberFormat="1" applyFont="1" applyFill="1" applyBorder="1" applyProtection="1">
      <protection locked="0"/>
    </xf>
    <xf numFmtId="164" fontId="2" fillId="36" borderId="87" xfId="7" applyNumberFormat="1" applyFont="1" applyFill="1" applyBorder="1" applyProtection="1">
      <protection locked="0"/>
    </xf>
    <xf numFmtId="165" fontId="2" fillId="3" borderId="102" xfId="8" applyNumberFormat="1" applyFont="1" applyFill="1" applyBorder="1" applyAlignment="1" applyProtection="1">
      <alignment horizontal="right" wrapText="1"/>
      <protection locked="0"/>
    </xf>
    <xf numFmtId="165" fontId="2" fillId="4" borderId="102" xfId="8" applyNumberFormat="1" applyFont="1" applyFill="1" applyBorder="1" applyAlignment="1" applyProtection="1">
      <alignment horizontal="right" wrapText="1"/>
      <protection locked="0"/>
    </xf>
    <xf numFmtId="193" fontId="2" fillId="3" borderId="102" xfId="5" applyNumberFormat="1" applyFont="1" applyFill="1" applyBorder="1" applyProtection="1">
      <protection locked="0"/>
    </xf>
    <xf numFmtId="193" fontId="2" fillId="0" borderId="102" xfId="1" applyNumberFormat="1" applyFont="1" applyFill="1" applyBorder="1" applyProtection="1">
      <protection locked="0"/>
    </xf>
    <xf numFmtId="0" fontId="117" fillId="3" borderId="106" xfId="0" applyFont="1" applyFill="1" applyBorder="1" applyAlignment="1">
      <alignment horizontal="left"/>
    </xf>
    <xf numFmtId="0" fontId="113" fillId="0" borderId="102" xfId="0" applyFont="1" applyFill="1" applyBorder="1" applyAlignment="1">
      <alignment horizontal="center" vertical="center" wrapText="1"/>
    </xf>
    <xf numFmtId="0" fontId="113" fillId="0" borderId="87" xfId="0" applyFont="1" applyFill="1" applyBorder="1" applyAlignment="1">
      <alignment horizontal="center" vertical="center" wrapText="1"/>
    </xf>
    <xf numFmtId="0" fontId="112" fillId="3" borderId="104" xfId="0" applyFont="1" applyFill="1" applyBorder="1" applyAlignment="1">
      <alignment vertical="center"/>
    </xf>
    <xf numFmtId="3" fontId="112" fillId="3" borderId="104" xfId="0" applyNumberFormat="1" applyFont="1" applyFill="1" applyBorder="1" applyAlignment="1">
      <alignment vertical="center"/>
    </xf>
    <xf numFmtId="0" fontId="112" fillId="0" borderId="102" xfId="0" applyFont="1" applyFill="1" applyBorder="1" applyAlignment="1">
      <alignment vertical="center"/>
    </xf>
    <xf numFmtId="3" fontId="112" fillId="0" borderId="102" xfId="0" applyNumberFormat="1" applyFont="1" applyFill="1" applyBorder="1" applyAlignment="1">
      <alignment vertical="center"/>
    </xf>
    <xf numFmtId="3" fontId="112" fillId="0" borderId="103" xfId="0" applyNumberFormat="1" applyFont="1" applyFill="1" applyBorder="1" applyAlignment="1">
      <alignment vertical="center"/>
    </xf>
    <xf numFmtId="0" fontId="110" fillId="0" borderId="102" xfId="0" applyFont="1" applyFill="1" applyBorder="1" applyAlignment="1">
      <alignment vertical="center"/>
    </xf>
    <xf numFmtId="0" fontId="112" fillId="0" borderId="100" xfId="0" applyFont="1" applyFill="1" applyBorder="1" applyAlignment="1">
      <alignment vertical="center"/>
    </xf>
    <xf numFmtId="0" fontId="84" fillId="0" borderId="102" xfId="0" applyFont="1" applyBorder="1" applyAlignment="1">
      <alignment horizontal="center" vertical="center" wrapText="1"/>
    </xf>
    <xf numFmtId="0" fontId="2" fillId="3" borderId="102" xfId="11" applyFont="1" applyFill="1" applyBorder="1" applyAlignment="1">
      <alignment horizontal="left" vertical="center" wrapText="1"/>
    </xf>
    <xf numFmtId="164" fontId="84" fillId="0" borderId="102" xfId="7" applyNumberFormat="1" applyFont="1" applyBorder="1" applyAlignment="1"/>
    <xf numFmtId="167" fontId="84" fillId="0" borderId="87" xfId="0" applyNumberFormat="1" applyFont="1" applyBorder="1" applyAlignment="1"/>
    <xf numFmtId="167" fontId="84" fillId="36" borderId="26" xfId="0" applyNumberFormat="1" applyFont="1" applyFill="1" applyBorder="1"/>
    <xf numFmtId="167" fontId="112" fillId="0" borderId="87" xfId="0" applyNumberFormat="1" applyFont="1" applyBorder="1" applyAlignment="1">
      <alignment horizontal="center" vertical="center"/>
    </xf>
    <xf numFmtId="164" fontId="3" fillId="0" borderId="102" xfId="7" applyNumberFormat="1" applyFont="1" applyBorder="1"/>
    <xf numFmtId="164" fontId="3" fillId="0" borderId="102" xfId="7" applyNumberFormat="1" applyFont="1" applyFill="1" applyBorder="1"/>
    <xf numFmtId="164" fontId="3" fillId="0" borderId="103" xfId="7" applyNumberFormat="1" applyFont="1" applyBorder="1"/>
    <xf numFmtId="10" fontId="3" fillId="0" borderId="87" xfId="20962" applyNumberFormat="1" applyFont="1" applyBorder="1" applyAlignment="1">
      <alignment horizontal="right"/>
    </xf>
    <xf numFmtId="164" fontId="3" fillId="0" borderId="103" xfId="7" applyNumberFormat="1" applyFont="1" applyFill="1" applyBorder="1"/>
    <xf numFmtId="164" fontId="113" fillId="36" borderId="102" xfId="7" applyNumberFormat="1" applyFont="1" applyFill="1" applyBorder="1" applyProtection="1">
      <protection locked="0"/>
    </xf>
    <xf numFmtId="164" fontId="113" fillId="3" borderId="102" xfId="7" applyNumberFormat="1" applyFont="1" applyFill="1" applyBorder="1" applyProtection="1">
      <protection locked="0"/>
    </xf>
    <xf numFmtId="0" fontId="108" fillId="0" borderId="102" xfId="0" applyFont="1" applyFill="1" applyBorder="1"/>
    <xf numFmtId="0" fontId="115" fillId="0" borderId="89" xfId="0" applyFont="1" applyBorder="1" applyAlignment="1"/>
    <xf numFmtId="0" fontId="5" fillId="0" borderId="103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10" fontId="115" fillId="0" borderId="89" xfId="20962" applyNumberFormat="1" applyFont="1" applyFill="1" applyBorder="1" applyAlignment="1"/>
    <xf numFmtId="10" fontId="115" fillId="0" borderId="105" xfId="20962" applyNumberFormat="1" applyFont="1" applyFill="1" applyBorder="1" applyAlignment="1"/>
    <xf numFmtId="0" fontId="84" fillId="0" borderId="0" xfId="0" applyFont="1" applyAlignment="1">
      <alignment horizontal="center"/>
    </xf>
    <xf numFmtId="0" fontId="2" fillId="3" borderId="21" xfId="11" applyFont="1" applyFill="1" applyBorder="1" applyAlignment="1">
      <alignment horizontal="center" vertical="center"/>
    </xf>
    <xf numFmtId="0" fontId="45" fillId="3" borderId="102" xfId="11" applyFont="1" applyFill="1" applyBorder="1" applyAlignment="1">
      <alignment wrapText="1"/>
    </xf>
    <xf numFmtId="0" fontId="2" fillId="0" borderId="102" xfId="11" applyFont="1" applyFill="1" applyBorder="1" applyAlignment="1">
      <alignment horizontal="left" vertical="center" wrapText="1"/>
    </xf>
    <xf numFmtId="0" fontId="45" fillId="0" borderId="102" xfId="11" applyFont="1" applyFill="1" applyBorder="1" applyAlignment="1">
      <alignment wrapText="1"/>
    </xf>
    <xf numFmtId="0" fontId="45" fillId="3" borderId="25" xfId="20961" applyFont="1" applyFill="1" applyBorder="1" applyAlignment="1" applyProtection="1"/>
    <xf numFmtId="0" fontId="92" fillId="0" borderId="72" xfId="0" applyFont="1" applyBorder="1" applyAlignment="1">
      <alignment horizontal="left" wrapText="1"/>
    </xf>
    <xf numFmtId="0" fontId="92" fillId="0" borderId="71" xfId="0" applyFont="1" applyBorder="1" applyAlignment="1">
      <alignment horizontal="left" wrapText="1"/>
    </xf>
    <xf numFmtId="0" fontId="113" fillId="0" borderId="29" xfId="0" applyFont="1" applyFill="1" applyBorder="1" applyAlignment="1" applyProtection="1">
      <alignment horizontal="center"/>
    </xf>
    <xf numFmtId="0" fontId="113" fillId="0" borderId="30" xfId="0" applyFont="1" applyFill="1" applyBorder="1" applyAlignment="1" applyProtection="1">
      <alignment horizontal="center"/>
    </xf>
    <xf numFmtId="0" fontId="113" fillId="0" borderId="32" xfId="0" applyFont="1" applyFill="1" applyBorder="1" applyAlignment="1" applyProtection="1">
      <alignment horizontal="center"/>
    </xf>
    <xf numFmtId="0" fontId="113" fillId="0" borderId="31" xfId="0" applyFont="1" applyFill="1" applyBorder="1" applyAlignment="1" applyProtection="1">
      <alignment horizontal="center"/>
    </xf>
    <xf numFmtId="0" fontId="110" fillId="0" borderId="4" xfId="0" applyFont="1" applyBorder="1" applyAlignment="1">
      <alignment horizontal="center" vertical="center"/>
    </xf>
    <xf numFmtId="0" fontId="110" fillId="0" borderId="73" xfId="0" applyFont="1" applyBorder="1" applyAlignment="1">
      <alignment horizontal="center" vertical="center"/>
    </xf>
    <xf numFmtId="0" fontId="114" fillId="0" borderId="5" xfId="0" applyFont="1" applyFill="1" applyBorder="1" applyAlignment="1">
      <alignment horizontal="center" vertical="center"/>
    </xf>
    <xf numFmtId="0" fontId="114" fillId="0" borderId="7" xfId="0" applyFont="1" applyFill="1" applyBorder="1" applyAlignment="1">
      <alignment horizontal="center" vertical="center"/>
    </xf>
    <xf numFmtId="0" fontId="111" fillId="0" borderId="19" xfId="0" applyFont="1" applyBorder="1" applyAlignment="1">
      <alignment horizontal="center" vertical="center" wrapText="1"/>
    </xf>
    <xf numFmtId="0" fontId="111" fillId="0" borderId="20" xfId="0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115" fillId="0" borderId="22" xfId="0" applyFont="1" applyBorder="1" applyAlignment="1"/>
    <xf numFmtId="0" fontId="111" fillId="0" borderId="3" xfId="0" applyFont="1" applyBorder="1" applyAlignment="1">
      <alignment horizontal="center" vertical="center" wrapText="1"/>
    </xf>
    <xf numFmtId="0" fontId="111" fillId="0" borderId="22" xfId="0" applyFont="1" applyBorder="1" applyAlignment="1">
      <alignment horizontal="center" vertical="center" wrapText="1"/>
    </xf>
    <xf numFmtId="0" fontId="86" fillId="0" borderId="86" xfId="0" applyFont="1" applyFill="1" applyBorder="1" applyAlignment="1">
      <alignment horizontal="center" vertical="center" wrapText="1"/>
    </xf>
    <xf numFmtId="0" fontId="84" fillId="0" borderId="86" xfId="0" applyFont="1" applyFill="1" applyBorder="1" applyAlignment="1">
      <alignment horizontal="center" vertical="center" wrapText="1"/>
    </xf>
    <xf numFmtId="0" fontId="45" fillId="0" borderId="86" xfId="11" applyFont="1" applyFill="1" applyBorder="1" applyAlignment="1" applyProtection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103" xfId="0" applyNumberFormat="1" applyFont="1" applyBorder="1" applyAlignment="1">
      <alignment horizontal="center" vertical="center"/>
    </xf>
    <xf numFmtId="9" fontId="3" fillId="0" borderId="101" xfId="0" applyNumberFormat="1" applyFont="1" applyBorder="1" applyAlignment="1">
      <alignment horizontal="center" vertical="center"/>
    </xf>
    <xf numFmtId="0" fontId="97" fillId="3" borderId="94" xfId="13" applyFont="1" applyFill="1" applyBorder="1" applyAlignment="1" applyProtection="1">
      <alignment horizontal="center" vertical="center" wrapText="1"/>
      <protection locked="0"/>
    </xf>
    <xf numFmtId="0" fontId="97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10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164" fontId="45" fillId="3" borderId="76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17" fillId="0" borderId="58" xfId="0" applyFont="1" applyFill="1" applyBorder="1" applyAlignment="1">
      <alignment horizontal="left" vertical="center"/>
    </xf>
    <xf numFmtId="0" fontId="117" fillId="0" borderId="59" xfId="0" applyFont="1" applyFill="1" applyBorder="1" applyAlignment="1">
      <alignment horizontal="left" vertical="center"/>
    </xf>
    <xf numFmtId="0" fontId="112" fillId="0" borderId="59" xfId="0" applyFont="1" applyFill="1" applyBorder="1" applyAlignment="1">
      <alignment horizontal="center" vertical="center" wrapText="1"/>
    </xf>
    <xf numFmtId="0" fontId="112" fillId="0" borderId="84" xfId="0" applyFont="1" applyFill="1" applyBorder="1" applyAlignment="1">
      <alignment horizontal="center" vertical="center" wrapText="1"/>
    </xf>
    <xf numFmtId="0" fontId="112" fillId="0" borderId="66" xfId="0" applyFont="1" applyFill="1" applyBorder="1" applyAlignment="1">
      <alignment horizontal="center" vertical="center" wrapText="1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FFFFCC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Normal="100" workbookViewId="0">
      <selection activeCell="J17" sqref="J17"/>
    </sheetView>
  </sheetViews>
  <sheetFormatPr defaultColWidth="9.140625" defaultRowHeight="15.75"/>
  <cols>
    <col min="1" max="1" width="10.28515625" style="4" customWidth="1"/>
    <col min="2" max="2" width="113.7109375" style="5" customWidth="1"/>
    <col min="3" max="3" width="25.28515625" style="5" customWidth="1"/>
    <col min="4" max="6" width="9.140625" style="5"/>
    <col min="7" max="7" width="9.7109375" style="5" customWidth="1"/>
    <col min="8" max="16384" width="9.140625" style="5"/>
  </cols>
  <sheetData>
    <row r="1" spans="1:3">
      <c r="A1" s="95"/>
      <c r="B1" s="109" t="s">
        <v>351</v>
      </c>
      <c r="C1" s="95"/>
    </row>
    <row r="2" spans="1:3">
      <c r="A2" s="110">
        <v>1</v>
      </c>
      <c r="B2" s="192" t="s">
        <v>352</v>
      </c>
      <c r="C2" s="248" t="s">
        <v>500</v>
      </c>
    </row>
    <row r="3" spans="1:3">
      <c r="A3" s="110">
        <v>2</v>
      </c>
      <c r="B3" s="193" t="s">
        <v>348</v>
      </c>
      <c r="C3" s="248" t="s">
        <v>487</v>
      </c>
    </row>
    <row r="4" spans="1:3">
      <c r="A4" s="110">
        <v>3</v>
      </c>
      <c r="B4" s="194" t="s">
        <v>353</v>
      </c>
      <c r="C4" s="522" t="s">
        <v>522</v>
      </c>
    </row>
    <row r="5" spans="1:3">
      <c r="A5" s="111">
        <v>4</v>
      </c>
      <c r="B5" s="195" t="s">
        <v>349</v>
      </c>
      <c r="C5" s="249" t="s">
        <v>501</v>
      </c>
    </row>
    <row r="6" spans="1:3" s="112" customFormat="1" ht="51.75" customHeight="1">
      <c r="A6" s="534" t="s">
        <v>428</v>
      </c>
      <c r="B6" s="535"/>
      <c r="C6" s="535"/>
    </row>
    <row r="7" spans="1:3">
      <c r="A7" s="113" t="s">
        <v>29</v>
      </c>
      <c r="B7" s="109" t="s">
        <v>350</v>
      </c>
    </row>
    <row r="8" spans="1:3">
      <c r="A8" s="95">
        <v>1</v>
      </c>
      <c r="B8" s="142" t="s">
        <v>20</v>
      </c>
    </row>
    <row r="9" spans="1:3">
      <c r="A9" s="95">
        <v>2</v>
      </c>
      <c r="B9" s="143" t="s">
        <v>21</v>
      </c>
    </row>
    <row r="10" spans="1:3">
      <c r="A10" s="95">
        <v>3</v>
      </c>
      <c r="B10" s="143" t="s">
        <v>22</v>
      </c>
    </row>
    <row r="11" spans="1:3">
      <c r="A11" s="95">
        <v>4</v>
      </c>
      <c r="B11" s="143" t="s">
        <v>23</v>
      </c>
      <c r="C11" s="30"/>
    </row>
    <row r="12" spans="1:3">
      <c r="A12" s="95">
        <v>5</v>
      </c>
      <c r="B12" s="143" t="s">
        <v>24</v>
      </c>
    </row>
    <row r="13" spans="1:3">
      <c r="A13" s="95">
        <v>6</v>
      </c>
      <c r="B13" s="144" t="s">
        <v>360</v>
      </c>
    </row>
    <row r="14" spans="1:3">
      <c r="A14" s="95">
        <v>7</v>
      </c>
      <c r="B14" s="143" t="s">
        <v>354</v>
      </c>
    </row>
    <row r="15" spans="1:3">
      <c r="A15" s="95">
        <v>8</v>
      </c>
      <c r="B15" s="143" t="s">
        <v>355</v>
      </c>
    </row>
    <row r="16" spans="1:3">
      <c r="A16" s="95">
        <v>9</v>
      </c>
      <c r="B16" s="143" t="s">
        <v>25</v>
      </c>
    </row>
    <row r="17" spans="1:2">
      <c r="A17" s="191" t="s">
        <v>427</v>
      </c>
      <c r="B17" s="190" t="s">
        <v>413</v>
      </c>
    </row>
    <row r="18" spans="1:2">
      <c r="A18" s="95">
        <v>10</v>
      </c>
      <c r="B18" s="143" t="s">
        <v>26</v>
      </c>
    </row>
    <row r="19" spans="1:2">
      <c r="A19" s="95">
        <v>11</v>
      </c>
      <c r="B19" s="144" t="s">
        <v>356</v>
      </c>
    </row>
    <row r="20" spans="1:2">
      <c r="A20" s="95">
        <v>12</v>
      </c>
      <c r="B20" s="144" t="s">
        <v>27</v>
      </c>
    </row>
    <row r="21" spans="1:2">
      <c r="A21" s="242">
        <v>13</v>
      </c>
      <c r="B21" s="243" t="s">
        <v>357</v>
      </c>
    </row>
    <row r="22" spans="1:2">
      <c r="A22" s="242">
        <v>14</v>
      </c>
      <c r="B22" s="244" t="s">
        <v>384</v>
      </c>
    </row>
    <row r="23" spans="1:2">
      <c r="A23" s="245">
        <v>15</v>
      </c>
      <c r="B23" s="246" t="s">
        <v>28</v>
      </c>
    </row>
    <row r="24" spans="1:2">
      <c r="A24" s="245">
        <v>15.1</v>
      </c>
      <c r="B24" s="247" t="s">
        <v>441</v>
      </c>
    </row>
    <row r="25" spans="1:2">
      <c r="A25" s="33"/>
      <c r="B25" s="8"/>
    </row>
    <row r="26" spans="1:2">
      <c r="A26" s="33"/>
      <c r="B26" s="8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</hyperlinks>
  <pageMargins left="0.7" right="0.7" top="0.75" bottom="0.75" header="0.3" footer="0.3"/>
  <pageSetup paperSize="9"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6" activePane="bottomRight" state="frozen"/>
      <selection activeCell="E10" sqref="E10"/>
      <selection pane="topRight" activeCell="E10" sqref="E10"/>
      <selection pane="bottomLeft" activeCell="E10" sqref="E10"/>
      <selection pane="bottomRight" activeCell="H23" sqref="H23"/>
    </sheetView>
  </sheetViews>
  <sheetFormatPr defaultColWidth="9.140625" defaultRowHeight="13.5"/>
  <cols>
    <col min="1" max="1" width="9.5703125" style="33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30</v>
      </c>
      <c r="B1" s="3" t="str">
        <f>'Info '!C2</f>
        <v>JSC "Liberty Bank"</v>
      </c>
    </row>
    <row r="2" spans="1:3" s="21" customFormat="1" ht="15.75" customHeight="1">
      <c r="A2" s="21" t="s">
        <v>31</v>
      </c>
      <c r="B2" s="268">
        <f>'1. key ratios '!B2</f>
        <v>43738</v>
      </c>
    </row>
    <row r="3" spans="1:3" s="21" customFormat="1" ht="15.75" customHeight="1"/>
    <row r="4" spans="1:3" ht="14.25" thickBot="1">
      <c r="A4" s="33" t="s">
        <v>252</v>
      </c>
      <c r="B4" s="82" t="s">
        <v>251</v>
      </c>
    </row>
    <row r="5" spans="1:3">
      <c r="A5" s="34" t="s">
        <v>6</v>
      </c>
      <c r="B5" s="35"/>
      <c r="C5" s="36" t="s">
        <v>73</v>
      </c>
    </row>
    <row r="6" spans="1:3">
      <c r="A6" s="37">
        <v>1</v>
      </c>
      <c r="B6" s="38" t="s">
        <v>250</v>
      </c>
      <c r="C6" s="428">
        <f>SUM(C7:C11)</f>
        <v>288330207</v>
      </c>
    </row>
    <row r="7" spans="1:3">
      <c r="A7" s="37">
        <v>2</v>
      </c>
      <c r="B7" s="39" t="s">
        <v>249</v>
      </c>
      <c r="C7" s="429">
        <v>44490460</v>
      </c>
    </row>
    <row r="8" spans="1:3">
      <c r="A8" s="37">
        <v>3</v>
      </c>
      <c r="B8" s="40" t="s">
        <v>248</v>
      </c>
      <c r="C8" s="429">
        <v>35132256</v>
      </c>
    </row>
    <row r="9" spans="1:3">
      <c r="A9" s="37">
        <v>4</v>
      </c>
      <c r="B9" s="40" t="s">
        <v>247</v>
      </c>
      <c r="C9" s="429">
        <v>28175602</v>
      </c>
    </row>
    <row r="10" spans="1:3">
      <c r="A10" s="37">
        <v>5</v>
      </c>
      <c r="B10" s="40" t="s">
        <v>246</v>
      </c>
      <c r="C10" s="429">
        <v>1694028</v>
      </c>
    </row>
    <row r="11" spans="1:3">
      <c r="A11" s="37">
        <v>6</v>
      </c>
      <c r="B11" s="41" t="s">
        <v>245</v>
      </c>
      <c r="C11" s="429">
        <v>178837861</v>
      </c>
    </row>
    <row r="12" spans="1:3" s="19" customFormat="1">
      <c r="A12" s="37">
        <v>7</v>
      </c>
      <c r="B12" s="38" t="s">
        <v>244</v>
      </c>
      <c r="C12" s="430">
        <f>SUM(C13:C27)</f>
        <v>76930018.773731396</v>
      </c>
    </row>
    <row r="13" spans="1:3" s="19" customFormat="1">
      <c r="A13" s="37">
        <v>8</v>
      </c>
      <c r="B13" s="42" t="s">
        <v>243</v>
      </c>
      <c r="C13" s="431">
        <v>28175602</v>
      </c>
    </row>
    <row r="14" spans="1:3" s="19" customFormat="1" ht="27">
      <c r="A14" s="37">
        <v>9</v>
      </c>
      <c r="B14" s="43" t="s">
        <v>242</v>
      </c>
      <c r="C14" s="431">
        <v>2692954.6837313883</v>
      </c>
    </row>
    <row r="15" spans="1:3" s="19" customFormat="1">
      <c r="A15" s="37">
        <v>10</v>
      </c>
      <c r="B15" s="44" t="s">
        <v>241</v>
      </c>
      <c r="C15" s="431">
        <v>45954729.090000004</v>
      </c>
    </row>
    <row r="16" spans="1:3" s="19" customFormat="1">
      <c r="A16" s="37">
        <v>11</v>
      </c>
      <c r="B16" s="45" t="s">
        <v>240</v>
      </c>
      <c r="C16" s="431">
        <v>0</v>
      </c>
    </row>
    <row r="17" spans="1:3" s="19" customFormat="1">
      <c r="A17" s="37">
        <v>12</v>
      </c>
      <c r="B17" s="44" t="s">
        <v>239</v>
      </c>
      <c r="C17" s="431">
        <v>0</v>
      </c>
    </row>
    <row r="18" spans="1:3" s="19" customFormat="1">
      <c r="A18" s="37">
        <v>13</v>
      </c>
      <c r="B18" s="44" t="s">
        <v>238</v>
      </c>
      <c r="C18" s="431">
        <v>0</v>
      </c>
    </row>
    <row r="19" spans="1:3" s="19" customFormat="1">
      <c r="A19" s="37">
        <v>14</v>
      </c>
      <c r="B19" s="44" t="s">
        <v>237</v>
      </c>
      <c r="C19" s="431">
        <v>0</v>
      </c>
    </row>
    <row r="20" spans="1:3" s="19" customFormat="1">
      <c r="A20" s="37">
        <v>15</v>
      </c>
      <c r="B20" s="44" t="s">
        <v>236</v>
      </c>
      <c r="C20" s="431">
        <v>0</v>
      </c>
    </row>
    <row r="21" spans="1:3" s="19" customFormat="1" ht="27">
      <c r="A21" s="37">
        <v>16</v>
      </c>
      <c r="B21" s="43" t="s">
        <v>235</v>
      </c>
      <c r="C21" s="431">
        <v>0</v>
      </c>
    </row>
    <row r="22" spans="1:3" s="19" customFormat="1">
      <c r="A22" s="37">
        <v>17</v>
      </c>
      <c r="B22" s="46" t="s">
        <v>234</v>
      </c>
      <c r="C22" s="431">
        <v>106733</v>
      </c>
    </row>
    <row r="23" spans="1:3" s="19" customFormat="1">
      <c r="A23" s="37">
        <v>18</v>
      </c>
      <c r="B23" s="43" t="s">
        <v>233</v>
      </c>
      <c r="C23" s="431">
        <v>0</v>
      </c>
    </row>
    <row r="24" spans="1:3" s="19" customFormat="1" ht="27">
      <c r="A24" s="37">
        <v>19</v>
      </c>
      <c r="B24" s="43" t="s">
        <v>210</v>
      </c>
      <c r="C24" s="431">
        <v>0</v>
      </c>
    </row>
    <row r="25" spans="1:3" s="19" customFormat="1">
      <c r="A25" s="37">
        <v>20</v>
      </c>
      <c r="B25" s="47" t="s">
        <v>232</v>
      </c>
      <c r="C25" s="431">
        <v>0</v>
      </c>
    </row>
    <row r="26" spans="1:3" s="19" customFormat="1">
      <c r="A26" s="37">
        <v>21</v>
      </c>
      <c r="B26" s="47" t="s">
        <v>231</v>
      </c>
      <c r="C26" s="431">
        <v>0</v>
      </c>
    </row>
    <row r="27" spans="1:3" s="19" customFormat="1">
      <c r="A27" s="37">
        <v>22</v>
      </c>
      <c r="B27" s="47" t="s">
        <v>230</v>
      </c>
      <c r="C27" s="431">
        <v>0</v>
      </c>
    </row>
    <row r="28" spans="1:3" s="19" customFormat="1">
      <c r="A28" s="37">
        <v>23</v>
      </c>
      <c r="B28" s="48" t="s">
        <v>229</v>
      </c>
      <c r="C28" s="430">
        <f>C6-C12</f>
        <v>211400188.22626859</v>
      </c>
    </row>
    <row r="29" spans="1:3" s="19" customFormat="1">
      <c r="A29" s="49"/>
      <c r="B29" s="50"/>
      <c r="C29" s="431"/>
    </row>
    <row r="30" spans="1:3" s="19" customFormat="1">
      <c r="A30" s="49">
        <v>24</v>
      </c>
      <c r="B30" s="48" t="s">
        <v>228</v>
      </c>
      <c r="C30" s="430">
        <f>C31+C34</f>
        <v>4565384</v>
      </c>
    </row>
    <row r="31" spans="1:3" s="19" customFormat="1">
      <c r="A31" s="49">
        <v>25</v>
      </c>
      <c r="B31" s="40" t="s">
        <v>227</v>
      </c>
      <c r="C31" s="432">
        <f>C32+C33</f>
        <v>45654</v>
      </c>
    </row>
    <row r="32" spans="1:3" s="19" customFormat="1">
      <c r="A32" s="49">
        <v>26</v>
      </c>
      <c r="B32" s="51" t="s">
        <v>309</v>
      </c>
      <c r="C32" s="431">
        <v>45654</v>
      </c>
    </row>
    <row r="33" spans="1:3" s="19" customFormat="1">
      <c r="A33" s="49">
        <v>27</v>
      </c>
      <c r="B33" s="51" t="s">
        <v>226</v>
      </c>
      <c r="C33" s="431">
        <v>0</v>
      </c>
    </row>
    <row r="34" spans="1:3" s="19" customFormat="1">
      <c r="A34" s="49">
        <v>28</v>
      </c>
      <c r="B34" s="40" t="s">
        <v>225</v>
      </c>
      <c r="C34" s="431">
        <v>4519730</v>
      </c>
    </row>
    <row r="35" spans="1:3" s="19" customFormat="1">
      <c r="A35" s="49">
        <v>29</v>
      </c>
      <c r="B35" s="48" t="s">
        <v>224</v>
      </c>
      <c r="C35" s="430">
        <f>SUM(C36:C40)</f>
        <v>0</v>
      </c>
    </row>
    <row r="36" spans="1:3" s="19" customFormat="1">
      <c r="A36" s="49">
        <v>30</v>
      </c>
      <c r="B36" s="43" t="s">
        <v>223</v>
      </c>
      <c r="C36" s="431">
        <v>0</v>
      </c>
    </row>
    <row r="37" spans="1:3" s="19" customFormat="1">
      <c r="A37" s="49">
        <v>31</v>
      </c>
      <c r="B37" s="44" t="s">
        <v>222</v>
      </c>
      <c r="C37" s="431">
        <v>0</v>
      </c>
    </row>
    <row r="38" spans="1:3" s="19" customFormat="1" ht="27">
      <c r="A38" s="49">
        <v>32</v>
      </c>
      <c r="B38" s="43" t="s">
        <v>221</v>
      </c>
      <c r="C38" s="431">
        <v>0</v>
      </c>
    </row>
    <row r="39" spans="1:3" s="19" customFormat="1" ht="27">
      <c r="A39" s="49">
        <v>33</v>
      </c>
      <c r="B39" s="43" t="s">
        <v>210</v>
      </c>
      <c r="C39" s="431">
        <v>0</v>
      </c>
    </row>
    <row r="40" spans="1:3" s="19" customFormat="1">
      <c r="A40" s="49">
        <v>34</v>
      </c>
      <c r="B40" s="47" t="s">
        <v>220</v>
      </c>
      <c r="C40" s="431">
        <v>0</v>
      </c>
    </row>
    <row r="41" spans="1:3" s="19" customFormat="1">
      <c r="A41" s="49">
        <v>35</v>
      </c>
      <c r="B41" s="48" t="s">
        <v>219</v>
      </c>
      <c r="C41" s="430">
        <f>C30-C35</f>
        <v>4565384</v>
      </c>
    </row>
    <row r="42" spans="1:3" s="19" customFormat="1">
      <c r="A42" s="49"/>
      <c r="B42" s="50"/>
      <c r="C42" s="431"/>
    </row>
    <row r="43" spans="1:3" s="19" customFormat="1">
      <c r="A43" s="49">
        <v>36</v>
      </c>
      <c r="B43" s="52" t="s">
        <v>218</v>
      </c>
      <c r="C43" s="430">
        <f>SUM(C44:C46)</f>
        <v>113449575.66460414</v>
      </c>
    </row>
    <row r="44" spans="1:3" s="19" customFormat="1">
      <c r="A44" s="49">
        <v>37</v>
      </c>
      <c r="B44" s="40" t="s">
        <v>217</v>
      </c>
      <c r="C44" s="431">
        <v>96599577.680000007</v>
      </c>
    </row>
    <row r="45" spans="1:3" s="19" customFormat="1">
      <c r="A45" s="49">
        <v>38</v>
      </c>
      <c r="B45" s="40" t="s">
        <v>216</v>
      </c>
      <c r="C45" s="431">
        <v>0</v>
      </c>
    </row>
    <row r="46" spans="1:3" s="19" customFormat="1">
      <c r="A46" s="49">
        <v>39</v>
      </c>
      <c r="B46" s="40" t="s">
        <v>215</v>
      </c>
      <c r="C46" s="431">
        <v>16849997.984604131</v>
      </c>
    </row>
    <row r="47" spans="1:3" s="19" customFormat="1">
      <c r="A47" s="49">
        <v>40</v>
      </c>
      <c r="B47" s="52" t="s">
        <v>214</v>
      </c>
      <c r="C47" s="430">
        <f>SUM(C48:C51)</f>
        <v>0</v>
      </c>
    </row>
    <row r="48" spans="1:3" s="19" customFormat="1">
      <c r="A48" s="49">
        <v>41</v>
      </c>
      <c r="B48" s="43" t="s">
        <v>213</v>
      </c>
      <c r="C48" s="431">
        <v>0</v>
      </c>
    </row>
    <row r="49" spans="1:3" s="19" customFormat="1">
      <c r="A49" s="49">
        <v>42</v>
      </c>
      <c r="B49" s="44" t="s">
        <v>212</v>
      </c>
      <c r="C49" s="431">
        <v>0</v>
      </c>
    </row>
    <row r="50" spans="1:3" s="19" customFormat="1">
      <c r="A50" s="49">
        <v>43</v>
      </c>
      <c r="B50" s="43" t="s">
        <v>211</v>
      </c>
      <c r="C50" s="431">
        <v>0</v>
      </c>
    </row>
    <row r="51" spans="1:3" s="19" customFormat="1" ht="27">
      <c r="A51" s="49">
        <v>44</v>
      </c>
      <c r="B51" s="43" t="s">
        <v>210</v>
      </c>
      <c r="C51" s="431">
        <v>0</v>
      </c>
    </row>
    <row r="52" spans="1:3" s="19" customFormat="1" ht="14.25" thickBot="1">
      <c r="A52" s="53">
        <v>45</v>
      </c>
      <c r="B52" s="54" t="s">
        <v>209</v>
      </c>
      <c r="C52" s="433">
        <f>C43-C47</f>
        <v>113449575.66460414</v>
      </c>
    </row>
    <row r="55" spans="1:3">
      <c r="B55" s="4" t="s">
        <v>7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  <pageSetup scale="5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G40" sqref="G40"/>
    </sheetView>
  </sheetViews>
  <sheetFormatPr defaultColWidth="9.140625" defaultRowHeight="12.75"/>
  <cols>
    <col min="1" max="1" width="9.42578125" style="155" bestFit="1" customWidth="1"/>
    <col min="2" max="2" width="49.42578125" style="155" customWidth="1"/>
    <col min="3" max="3" width="16.7109375" style="155" bestFit="1" customWidth="1"/>
    <col min="4" max="4" width="15.5703125" style="155" customWidth="1"/>
    <col min="5" max="16384" width="9.140625" style="155"/>
  </cols>
  <sheetData>
    <row r="1" spans="1:4" ht="15">
      <c r="A1" s="175" t="s">
        <v>30</v>
      </c>
      <c r="B1" s="176" t="str">
        <f>'Info '!C2</f>
        <v>JSC "Liberty Bank"</v>
      </c>
    </row>
    <row r="2" spans="1:4" s="130" customFormat="1" ht="15.75" customHeight="1">
      <c r="A2" s="130" t="s">
        <v>31</v>
      </c>
      <c r="B2" s="271">
        <f>'1. key ratios '!B2</f>
        <v>43738</v>
      </c>
    </row>
    <row r="3" spans="1:4" s="130" customFormat="1" ht="15.75" customHeight="1"/>
    <row r="4" spans="1:4" ht="13.5" thickBot="1">
      <c r="A4" s="169" t="s">
        <v>412</v>
      </c>
      <c r="B4" s="184" t="s">
        <v>413</v>
      </c>
    </row>
    <row r="5" spans="1:4" s="185" customFormat="1" ht="12.75" customHeight="1">
      <c r="A5" s="240"/>
      <c r="B5" s="241" t="s">
        <v>416</v>
      </c>
      <c r="C5" s="177" t="s">
        <v>414</v>
      </c>
      <c r="D5" s="178" t="s">
        <v>415</v>
      </c>
    </row>
    <row r="6" spans="1:4" s="186" customFormat="1">
      <c r="A6" s="179">
        <v>1</v>
      </c>
      <c r="B6" s="236" t="s">
        <v>417</v>
      </c>
      <c r="C6" s="236"/>
      <c r="D6" s="180"/>
    </row>
    <row r="7" spans="1:4" s="186" customFormat="1">
      <c r="A7" s="181" t="s">
        <v>403</v>
      </c>
      <c r="B7" s="237" t="s">
        <v>418</v>
      </c>
      <c r="C7" s="229">
        <v>4.4999999999999998E-2</v>
      </c>
      <c r="D7" s="434">
        <v>78343229.008090869</v>
      </c>
    </row>
    <row r="8" spans="1:4" s="186" customFormat="1">
      <c r="A8" s="181" t="s">
        <v>404</v>
      </c>
      <c r="B8" s="237" t="s">
        <v>419</v>
      </c>
      <c r="C8" s="230">
        <v>0.06</v>
      </c>
      <c r="D8" s="434">
        <v>104457638.67745449</v>
      </c>
    </row>
    <row r="9" spans="1:4" s="186" customFormat="1">
      <c r="A9" s="181" t="s">
        <v>405</v>
      </c>
      <c r="B9" s="237" t="s">
        <v>420</v>
      </c>
      <c r="C9" s="230">
        <v>0.08</v>
      </c>
      <c r="D9" s="434">
        <v>139276851.56993932</v>
      </c>
    </row>
    <row r="10" spans="1:4" s="186" customFormat="1">
      <c r="A10" s="179" t="s">
        <v>406</v>
      </c>
      <c r="B10" s="236" t="s">
        <v>421</v>
      </c>
      <c r="C10" s="231"/>
      <c r="D10" s="435"/>
    </row>
    <row r="11" spans="1:4" s="187" customFormat="1">
      <c r="A11" s="182" t="s">
        <v>407</v>
      </c>
      <c r="B11" s="228" t="s">
        <v>422</v>
      </c>
      <c r="C11" s="232">
        <v>2.5000000000000001E-2</v>
      </c>
      <c r="D11" s="434">
        <v>43524016.11560604</v>
      </c>
    </row>
    <row r="12" spans="1:4" s="187" customFormat="1">
      <c r="A12" s="182" t="s">
        <v>408</v>
      </c>
      <c r="B12" s="228" t="s">
        <v>423</v>
      </c>
      <c r="C12" s="232">
        <v>0</v>
      </c>
      <c r="D12" s="434">
        <v>0</v>
      </c>
    </row>
    <row r="13" spans="1:4" s="187" customFormat="1">
      <c r="A13" s="182" t="s">
        <v>409</v>
      </c>
      <c r="B13" s="228" t="s">
        <v>424</v>
      </c>
      <c r="C13" s="232">
        <v>6.0000000000000001E-3</v>
      </c>
      <c r="D13" s="434">
        <v>10445763.86774545</v>
      </c>
    </row>
    <row r="14" spans="1:4" s="187" customFormat="1">
      <c r="A14" s="179" t="s">
        <v>410</v>
      </c>
      <c r="B14" s="236" t="s">
        <v>486</v>
      </c>
      <c r="C14" s="233"/>
      <c r="D14" s="435"/>
    </row>
    <row r="15" spans="1:4" s="187" customFormat="1">
      <c r="A15" s="182">
        <v>3.1</v>
      </c>
      <c r="B15" s="228" t="s">
        <v>429</v>
      </c>
      <c r="C15" s="232">
        <v>1.45306461190211E-2</v>
      </c>
      <c r="D15" s="434">
        <v>25297283.034177706</v>
      </c>
    </row>
    <row r="16" spans="1:4" s="187" customFormat="1">
      <c r="A16" s="182">
        <v>3.2</v>
      </c>
      <c r="B16" s="228" t="s">
        <v>430</v>
      </c>
      <c r="C16" s="232">
        <v>1.9409784901374169E-2</v>
      </c>
      <c r="D16" s="434">
        <v>33791671.63391424</v>
      </c>
    </row>
    <row r="17" spans="1:6" s="186" customFormat="1">
      <c r="A17" s="182">
        <v>3.3</v>
      </c>
      <c r="B17" s="228" t="s">
        <v>431</v>
      </c>
      <c r="C17" s="232">
        <v>6.7687111796390906E-2</v>
      </c>
      <c r="D17" s="434">
        <v>117840597.78579783</v>
      </c>
    </row>
    <row r="18" spans="1:6" s="185" customFormat="1" ht="12.75" customHeight="1">
      <c r="A18" s="238"/>
      <c r="B18" s="239" t="s">
        <v>485</v>
      </c>
      <c r="C18" s="234" t="s">
        <v>414</v>
      </c>
      <c r="D18" s="436" t="s">
        <v>415</v>
      </c>
    </row>
    <row r="19" spans="1:6" s="186" customFormat="1">
      <c r="A19" s="183">
        <v>4</v>
      </c>
      <c r="B19" s="228" t="s">
        <v>425</v>
      </c>
      <c r="C19" s="232">
        <v>9.0530646119021091E-2</v>
      </c>
      <c r="D19" s="434">
        <v>157610292.02562004</v>
      </c>
    </row>
    <row r="20" spans="1:6" s="186" customFormat="1">
      <c r="A20" s="183">
        <v>5</v>
      </c>
      <c r="B20" s="228" t="s">
        <v>141</v>
      </c>
      <c r="C20" s="232">
        <v>0.11040978490137417</v>
      </c>
      <c r="D20" s="434">
        <v>192219090.29472023</v>
      </c>
    </row>
    <row r="21" spans="1:6" s="186" customFormat="1" ht="13.5" thickBot="1">
      <c r="A21" s="188" t="s">
        <v>411</v>
      </c>
      <c r="B21" s="189" t="s">
        <v>426</v>
      </c>
      <c r="C21" s="235">
        <v>0.17868711179639091</v>
      </c>
      <c r="D21" s="437">
        <v>311087229.33908862</v>
      </c>
    </row>
    <row r="22" spans="1:6">
      <c r="F22" s="169"/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Normal="100" workbookViewId="0">
      <pane xSplit="1" ySplit="5" topLeftCell="B6" activePane="bottomRight" state="frozen"/>
      <selection activeCell="E10" sqref="E10"/>
      <selection pane="topRight" activeCell="E10" sqref="E10"/>
      <selection pane="bottomLeft" activeCell="E10" sqref="E10"/>
      <selection pane="bottomRight" activeCell="G23" sqref="G23"/>
    </sheetView>
  </sheetViews>
  <sheetFormatPr defaultColWidth="9.140625" defaultRowHeight="15.75"/>
  <cols>
    <col min="1" max="1" width="10.7109375" style="4" customWidth="1"/>
    <col min="2" max="2" width="69" style="4" customWidth="1"/>
    <col min="3" max="3" width="32.7109375" style="4" customWidth="1"/>
    <col min="4" max="4" width="29.7109375" style="4" customWidth="1"/>
    <col min="5" max="5" width="9.42578125" style="5" customWidth="1"/>
    <col min="6" max="16384" width="9.140625" style="5"/>
  </cols>
  <sheetData>
    <row r="1" spans="1:6">
      <c r="A1" s="2" t="s">
        <v>30</v>
      </c>
      <c r="B1" s="3" t="str">
        <f>'Info '!C2</f>
        <v>JSC "Liberty Bank"</v>
      </c>
      <c r="E1" s="4"/>
      <c r="F1" s="4"/>
    </row>
    <row r="2" spans="1:6" s="21" customFormat="1" ht="15.75" customHeight="1">
      <c r="A2" s="2" t="s">
        <v>31</v>
      </c>
      <c r="B2" s="268">
        <f>'1. key ratios '!B2</f>
        <v>43738</v>
      </c>
    </row>
    <row r="3" spans="1:6" s="21" customFormat="1" ht="15.75" customHeight="1">
      <c r="A3" s="55"/>
    </row>
    <row r="4" spans="1:6" s="21" customFormat="1" ht="15.75" customHeight="1" thickBot="1">
      <c r="A4" s="21" t="s">
        <v>86</v>
      </c>
      <c r="B4" s="122" t="s">
        <v>293</v>
      </c>
      <c r="D4" s="10" t="s">
        <v>73</v>
      </c>
    </row>
    <row r="5" spans="1:6" ht="49.5" customHeight="1">
      <c r="A5" s="56" t="s">
        <v>6</v>
      </c>
      <c r="B5" s="146" t="s">
        <v>347</v>
      </c>
      <c r="C5" s="57" t="s">
        <v>94</v>
      </c>
      <c r="D5" s="58" t="s">
        <v>95</v>
      </c>
    </row>
    <row r="6" spans="1:6">
      <c r="A6" s="26">
        <v>1</v>
      </c>
      <c r="B6" s="59" t="s">
        <v>35</v>
      </c>
      <c r="C6" s="468">
        <v>197468735</v>
      </c>
      <c r="D6" s="60"/>
      <c r="E6" s="61"/>
    </row>
    <row r="7" spans="1:6">
      <c r="A7" s="26">
        <v>2</v>
      </c>
      <c r="B7" s="62" t="s">
        <v>36</v>
      </c>
      <c r="C7" s="469">
        <v>221473631</v>
      </c>
      <c r="D7" s="63"/>
      <c r="E7" s="61"/>
    </row>
    <row r="8" spans="1:6">
      <c r="A8" s="26">
        <v>3</v>
      </c>
      <c r="B8" s="62" t="s">
        <v>37</v>
      </c>
      <c r="C8" s="469">
        <v>86131877</v>
      </c>
      <c r="D8" s="63"/>
      <c r="E8" s="61"/>
    </row>
    <row r="9" spans="1:6">
      <c r="A9" s="26">
        <v>4</v>
      </c>
      <c r="B9" s="62" t="s">
        <v>38</v>
      </c>
      <c r="C9" s="469">
        <v>0</v>
      </c>
      <c r="D9" s="63"/>
      <c r="E9" s="61"/>
    </row>
    <row r="10" spans="1:6">
      <c r="A10" s="26">
        <v>5</v>
      </c>
      <c r="B10" s="62" t="s">
        <v>39</v>
      </c>
      <c r="C10" s="469">
        <v>145679574</v>
      </c>
      <c r="D10" s="63"/>
      <c r="E10" s="61"/>
    </row>
    <row r="11" spans="1:6">
      <c r="A11" s="26">
        <v>6.1</v>
      </c>
      <c r="B11" s="123" t="s">
        <v>40</v>
      </c>
      <c r="C11" s="470">
        <v>1201810707.9903159</v>
      </c>
      <c r="D11" s="64"/>
      <c r="E11" s="65"/>
    </row>
    <row r="12" spans="1:6">
      <c r="A12" s="26">
        <v>6.2</v>
      </c>
      <c r="B12" s="124" t="s">
        <v>41</v>
      </c>
      <c r="C12" s="470">
        <v>-87781438.001397327</v>
      </c>
      <c r="D12" s="64"/>
      <c r="E12" s="65"/>
    </row>
    <row r="13" spans="1:6">
      <c r="A13" s="164" t="s">
        <v>505</v>
      </c>
      <c r="B13" s="66" t="s">
        <v>507</v>
      </c>
      <c r="C13" s="470">
        <v>16849997.984604131</v>
      </c>
      <c r="D13" s="67" t="s">
        <v>508</v>
      </c>
      <c r="E13" s="65"/>
    </row>
    <row r="14" spans="1:6">
      <c r="A14" s="26">
        <v>6</v>
      </c>
      <c r="B14" s="62" t="s">
        <v>42</v>
      </c>
      <c r="C14" s="471">
        <f>C11+C12</f>
        <v>1114029269.9889185</v>
      </c>
      <c r="D14" s="64"/>
      <c r="E14" s="61"/>
    </row>
    <row r="15" spans="1:6">
      <c r="A15" s="26">
        <v>7</v>
      </c>
      <c r="B15" s="62" t="s">
        <v>43</v>
      </c>
      <c r="C15" s="469">
        <v>13245554</v>
      </c>
      <c r="D15" s="63"/>
      <c r="E15" s="61"/>
    </row>
    <row r="16" spans="1:6">
      <c r="A16" s="26">
        <v>8</v>
      </c>
      <c r="B16" s="145" t="s">
        <v>205</v>
      </c>
      <c r="C16" s="469">
        <v>54770</v>
      </c>
      <c r="D16" s="63"/>
      <c r="E16" s="61"/>
    </row>
    <row r="17" spans="1:5">
      <c r="A17" s="26">
        <v>9</v>
      </c>
      <c r="B17" s="62" t="s">
        <v>44</v>
      </c>
      <c r="C17" s="469">
        <v>106733</v>
      </c>
      <c r="D17" s="63"/>
      <c r="E17" s="61"/>
    </row>
    <row r="18" spans="1:5">
      <c r="A18" s="26">
        <v>9.1</v>
      </c>
      <c r="B18" s="66" t="s">
        <v>89</v>
      </c>
      <c r="C18" s="470">
        <v>106733</v>
      </c>
      <c r="D18" s="67" t="s">
        <v>509</v>
      </c>
      <c r="E18" s="61"/>
    </row>
    <row r="19" spans="1:5">
      <c r="A19" s="26">
        <v>9.1999999999999993</v>
      </c>
      <c r="B19" s="66" t="s">
        <v>90</v>
      </c>
      <c r="C19" s="470">
        <v>0</v>
      </c>
      <c r="D19" s="63"/>
      <c r="E19" s="61"/>
    </row>
    <row r="20" spans="1:5">
      <c r="A20" s="26">
        <v>9.3000000000000007</v>
      </c>
      <c r="B20" s="125" t="s">
        <v>275</v>
      </c>
      <c r="C20" s="470">
        <v>0</v>
      </c>
      <c r="D20" s="63"/>
      <c r="E20" s="61"/>
    </row>
    <row r="21" spans="1:5">
      <c r="A21" s="26">
        <v>10</v>
      </c>
      <c r="B21" s="62" t="s">
        <v>45</v>
      </c>
      <c r="C21" s="469">
        <v>196250781</v>
      </c>
      <c r="D21" s="63"/>
      <c r="E21" s="61"/>
    </row>
    <row r="22" spans="1:5">
      <c r="A22" s="26">
        <v>10.1</v>
      </c>
      <c r="B22" s="66" t="s">
        <v>91</v>
      </c>
      <c r="C22" s="469">
        <v>45954729.090000004</v>
      </c>
      <c r="D22" s="67" t="s">
        <v>93</v>
      </c>
      <c r="E22" s="61"/>
    </row>
    <row r="23" spans="1:5">
      <c r="A23" s="26">
        <v>11</v>
      </c>
      <c r="B23" s="68" t="s">
        <v>46</v>
      </c>
      <c r="C23" s="472">
        <v>99923334</v>
      </c>
      <c r="D23" s="69"/>
      <c r="E23" s="61"/>
    </row>
    <row r="24" spans="1:5">
      <c r="A24" s="26">
        <v>12</v>
      </c>
      <c r="B24" s="70" t="s">
        <v>47</v>
      </c>
      <c r="C24" s="473">
        <f>SUM(C6:C10,C14:C17,C21,C23)</f>
        <v>2074364258.9889185</v>
      </c>
      <c r="D24" s="71"/>
      <c r="E24" s="72"/>
    </row>
    <row r="25" spans="1:5">
      <c r="A25" s="26">
        <v>13</v>
      </c>
      <c r="B25" s="62" t="s">
        <v>49</v>
      </c>
      <c r="C25" s="474">
        <v>39748594</v>
      </c>
      <c r="D25" s="73"/>
      <c r="E25" s="61"/>
    </row>
    <row r="26" spans="1:5">
      <c r="A26" s="26">
        <v>14</v>
      </c>
      <c r="B26" s="62" t="s">
        <v>50</v>
      </c>
      <c r="C26" s="469">
        <v>607745068.94464159</v>
      </c>
      <c r="D26" s="63"/>
      <c r="E26" s="61"/>
    </row>
    <row r="27" spans="1:5">
      <c r="A27" s="26">
        <v>15</v>
      </c>
      <c r="B27" s="62" t="s">
        <v>51</v>
      </c>
      <c r="C27" s="469">
        <v>301308090.10817999</v>
      </c>
      <c r="D27" s="63"/>
      <c r="E27" s="61"/>
    </row>
    <row r="28" spans="1:5">
      <c r="A28" s="26">
        <v>16</v>
      </c>
      <c r="B28" s="62" t="s">
        <v>52</v>
      </c>
      <c r="C28" s="469">
        <v>647872324.39909387</v>
      </c>
      <c r="D28" s="63"/>
      <c r="E28" s="61"/>
    </row>
    <row r="29" spans="1:5">
      <c r="A29" s="26">
        <v>17</v>
      </c>
      <c r="B29" s="62" t="s">
        <v>53</v>
      </c>
      <c r="C29" s="469">
        <v>0</v>
      </c>
      <c r="D29" s="63"/>
      <c r="E29" s="61"/>
    </row>
    <row r="30" spans="1:5">
      <c r="A30" s="26">
        <v>18</v>
      </c>
      <c r="B30" s="62" t="s">
        <v>54</v>
      </c>
      <c r="C30" s="469">
        <v>0</v>
      </c>
      <c r="D30" s="63"/>
      <c r="E30" s="61"/>
    </row>
    <row r="31" spans="1:5">
      <c r="A31" s="26">
        <v>19</v>
      </c>
      <c r="B31" s="62" t="s">
        <v>55</v>
      </c>
      <c r="C31" s="469">
        <v>6320303</v>
      </c>
      <c r="D31" s="63"/>
      <c r="E31" s="61"/>
    </row>
    <row r="32" spans="1:5">
      <c r="A32" s="164">
        <v>20</v>
      </c>
      <c r="B32" s="62" t="s">
        <v>56</v>
      </c>
      <c r="C32" s="469">
        <v>76035153</v>
      </c>
      <c r="D32" s="63"/>
      <c r="E32" s="61"/>
    </row>
    <row r="33" spans="1:5">
      <c r="A33" s="164">
        <v>20.100000000000001</v>
      </c>
      <c r="B33" s="74" t="s">
        <v>506</v>
      </c>
      <c r="C33" s="472">
        <v>-65054.050600000002</v>
      </c>
      <c r="D33" s="69"/>
      <c r="E33" s="61"/>
    </row>
    <row r="34" spans="1:5">
      <c r="A34" s="164">
        <v>21</v>
      </c>
      <c r="B34" s="68" t="s">
        <v>57</v>
      </c>
      <c r="C34" s="472">
        <v>102439135</v>
      </c>
      <c r="D34" s="69"/>
      <c r="E34" s="61"/>
    </row>
    <row r="35" spans="1:5">
      <c r="A35" s="26">
        <v>21.1</v>
      </c>
      <c r="B35" s="74" t="s">
        <v>92</v>
      </c>
      <c r="C35" s="475">
        <v>96599577.680000007</v>
      </c>
      <c r="D35" s="67" t="s">
        <v>510</v>
      </c>
      <c r="E35" s="61"/>
    </row>
    <row r="36" spans="1:5">
      <c r="A36" s="26">
        <v>22</v>
      </c>
      <c r="B36" s="70" t="s">
        <v>58</v>
      </c>
      <c r="C36" s="473">
        <f>SUM(C25:C32,C34)</f>
        <v>1781468668.4519155</v>
      </c>
      <c r="D36" s="71"/>
      <c r="E36" s="72"/>
    </row>
    <row r="37" spans="1:5">
      <c r="A37" s="26">
        <v>23</v>
      </c>
      <c r="B37" s="68" t="s">
        <v>60</v>
      </c>
      <c r="C37" s="469">
        <v>54628743</v>
      </c>
      <c r="D37" s="67" t="s">
        <v>511</v>
      </c>
      <c r="E37" s="61"/>
    </row>
    <row r="38" spans="1:5">
      <c r="A38" s="26">
        <v>24</v>
      </c>
      <c r="B38" s="68" t="s">
        <v>61</v>
      </c>
      <c r="C38" s="469">
        <v>61391</v>
      </c>
      <c r="D38" s="67" t="s">
        <v>512</v>
      </c>
      <c r="E38" s="61"/>
    </row>
    <row r="39" spans="1:5">
      <c r="A39" s="26">
        <v>25</v>
      </c>
      <c r="B39" s="68" t="s">
        <v>62</v>
      </c>
      <c r="C39" s="469">
        <v>-10154020</v>
      </c>
      <c r="D39" s="67" t="s">
        <v>518</v>
      </c>
      <c r="E39" s="61"/>
    </row>
    <row r="40" spans="1:5">
      <c r="A40" s="26">
        <v>26</v>
      </c>
      <c r="B40" s="68" t="s">
        <v>63</v>
      </c>
      <c r="C40" s="469">
        <v>39651986</v>
      </c>
      <c r="D40" s="67" t="s">
        <v>513</v>
      </c>
      <c r="E40" s="61"/>
    </row>
    <row r="41" spans="1:5">
      <c r="A41" s="26">
        <v>27</v>
      </c>
      <c r="B41" s="68" t="s">
        <v>64</v>
      </c>
      <c r="C41" s="469">
        <v>1694028</v>
      </c>
      <c r="D41" s="67" t="s">
        <v>514</v>
      </c>
      <c r="E41" s="61"/>
    </row>
    <row r="42" spans="1:5">
      <c r="A42" s="26">
        <v>28</v>
      </c>
      <c r="B42" s="68" t="s">
        <v>65</v>
      </c>
      <c r="C42" s="469">
        <v>178837861</v>
      </c>
      <c r="D42" s="67" t="s">
        <v>515</v>
      </c>
      <c r="E42" s="61"/>
    </row>
    <row r="43" spans="1:5">
      <c r="A43" s="26">
        <v>29</v>
      </c>
      <c r="B43" s="68" t="s">
        <v>66</v>
      </c>
      <c r="C43" s="469">
        <v>28175602</v>
      </c>
      <c r="D43" s="67" t="s">
        <v>516</v>
      </c>
      <c r="E43" s="61"/>
    </row>
    <row r="44" spans="1:5" ht="16.5" thickBot="1">
      <c r="A44" s="75">
        <v>30</v>
      </c>
      <c r="B44" s="76" t="s">
        <v>273</v>
      </c>
      <c r="C44" s="476">
        <f>SUM(C37:C43)</f>
        <v>292895591</v>
      </c>
      <c r="D44" s="77"/>
      <c r="E44" s="72"/>
    </row>
  </sheetData>
  <pageMargins left="0.7" right="0.7" top="0.75" bottom="0.75" header="0.3" footer="0.3"/>
  <pageSetup paperSize="9" scale="4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Normal="100" workbookViewId="0">
      <pane xSplit="1" ySplit="4" topLeftCell="B5" activePane="bottomRight" state="frozen"/>
      <selection activeCell="E10" sqref="E10"/>
      <selection pane="topRight" activeCell="E10" sqref="E10"/>
      <selection pane="bottomLeft" activeCell="E10" sqref="E10"/>
      <selection pane="bottomRight" activeCell="B29" sqref="B29"/>
    </sheetView>
  </sheetViews>
  <sheetFormatPr defaultColWidth="9.140625" defaultRowHeight="13.5"/>
  <cols>
    <col min="1" max="1" width="10.5703125" style="4" bestFit="1" customWidth="1"/>
    <col min="2" max="2" width="74" style="4" customWidth="1"/>
    <col min="3" max="3" width="15" style="4" bestFit="1" customWidth="1"/>
    <col min="4" max="4" width="16.5703125" style="4" bestFit="1" customWidth="1"/>
    <col min="5" max="5" width="15" style="4" bestFit="1" customWidth="1"/>
    <col min="6" max="6" width="16.5703125" style="4" bestFit="1" customWidth="1"/>
    <col min="7" max="7" width="14" style="4" bestFit="1" customWidth="1"/>
    <col min="8" max="8" width="13.42578125" style="4" bestFit="1" customWidth="1"/>
    <col min="9" max="9" width="13.140625" style="4" bestFit="1" customWidth="1"/>
    <col min="10" max="10" width="13.42578125" style="4" bestFit="1" customWidth="1"/>
    <col min="11" max="11" width="15" style="4" bestFit="1" customWidth="1"/>
    <col min="12" max="12" width="13.140625" style="9" bestFit="1" customWidth="1"/>
    <col min="13" max="13" width="15" style="9" bestFit="1" customWidth="1"/>
    <col min="14" max="15" width="14" style="9" bestFit="1" customWidth="1"/>
    <col min="16" max="16" width="13.140625" style="9" bestFit="1" customWidth="1"/>
    <col min="17" max="17" width="14.7109375" style="9" customWidth="1"/>
    <col min="18" max="18" width="13.140625" style="9" bestFit="1" customWidth="1"/>
    <col min="19" max="19" width="21.7109375" style="9" customWidth="1"/>
    <col min="20" max="16384" width="9.140625" style="9"/>
  </cols>
  <sheetData>
    <row r="1" spans="1:19">
      <c r="A1" s="2" t="s">
        <v>30</v>
      </c>
      <c r="B1" s="4" t="str">
        <f>'Info '!C2</f>
        <v>JSC "Liberty Bank"</v>
      </c>
    </row>
    <row r="2" spans="1:19">
      <c r="A2" s="2" t="s">
        <v>31</v>
      </c>
      <c r="B2" s="269">
        <f>'1. key ratios '!B2</f>
        <v>43738</v>
      </c>
    </row>
    <row r="4" spans="1:19" ht="27" thickBot="1">
      <c r="A4" s="4" t="s">
        <v>255</v>
      </c>
      <c r="B4" s="159" t="s">
        <v>382</v>
      </c>
    </row>
    <row r="5" spans="1:19" s="153" customFormat="1" ht="12.75">
      <c r="A5" s="148"/>
      <c r="B5" s="149"/>
      <c r="C5" s="150" t="s">
        <v>0</v>
      </c>
      <c r="D5" s="150" t="s">
        <v>1</v>
      </c>
      <c r="E5" s="150" t="s">
        <v>2</v>
      </c>
      <c r="F5" s="150" t="s">
        <v>3</v>
      </c>
      <c r="G5" s="150" t="s">
        <v>4</v>
      </c>
      <c r="H5" s="150" t="s">
        <v>5</v>
      </c>
      <c r="I5" s="150" t="s">
        <v>8</v>
      </c>
      <c r="J5" s="150" t="s">
        <v>9</v>
      </c>
      <c r="K5" s="150" t="s">
        <v>10</v>
      </c>
      <c r="L5" s="150" t="s">
        <v>11</v>
      </c>
      <c r="M5" s="150" t="s">
        <v>12</v>
      </c>
      <c r="N5" s="150" t="s">
        <v>13</v>
      </c>
      <c r="O5" s="150" t="s">
        <v>365</v>
      </c>
      <c r="P5" s="150" t="s">
        <v>366</v>
      </c>
      <c r="Q5" s="150" t="s">
        <v>367</v>
      </c>
      <c r="R5" s="151" t="s">
        <v>368</v>
      </c>
      <c r="S5" s="152" t="s">
        <v>369</v>
      </c>
    </row>
    <row r="6" spans="1:19" s="153" customFormat="1" ht="47.25" customHeight="1">
      <c r="A6" s="154"/>
      <c r="B6" s="560" t="s">
        <v>370</v>
      </c>
      <c r="C6" s="556">
        <v>0</v>
      </c>
      <c r="D6" s="557"/>
      <c r="E6" s="556">
        <v>0.2</v>
      </c>
      <c r="F6" s="557"/>
      <c r="G6" s="556">
        <v>0.35</v>
      </c>
      <c r="H6" s="557"/>
      <c r="I6" s="556">
        <v>0.5</v>
      </c>
      <c r="J6" s="557"/>
      <c r="K6" s="556">
        <v>0.75</v>
      </c>
      <c r="L6" s="557"/>
      <c r="M6" s="556">
        <v>1</v>
      </c>
      <c r="N6" s="557"/>
      <c r="O6" s="556">
        <v>1.5</v>
      </c>
      <c r="P6" s="557"/>
      <c r="Q6" s="556">
        <v>2.5</v>
      </c>
      <c r="R6" s="557"/>
      <c r="S6" s="558" t="s">
        <v>254</v>
      </c>
    </row>
    <row r="7" spans="1:19" s="153" customFormat="1" ht="51" customHeight="1">
      <c r="A7" s="154"/>
      <c r="B7" s="561"/>
      <c r="C7" s="509" t="s">
        <v>257</v>
      </c>
      <c r="D7" s="509" t="s">
        <v>256</v>
      </c>
      <c r="E7" s="509" t="s">
        <v>257</v>
      </c>
      <c r="F7" s="509" t="s">
        <v>256</v>
      </c>
      <c r="G7" s="509" t="s">
        <v>257</v>
      </c>
      <c r="H7" s="509" t="s">
        <v>256</v>
      </c>
      <c r="I7" s="509" t="s">
        <v>257</v>
      </c>
      <c r="J7" s="509" t="s">
        <v>256</v>
      </c>
      <c r="K7" s="509" t="s">
        <v>257</v>
      </c>
      <c r="L7" s="509" t="s">
        <v>256</v>
      </c>
      <c r="M7" s="509" t="s">
        <v>257</v>
      </c>
      <c r="N7" s="509" t="s">
        <v>256</v>
      </c>
      <c r="O7" s="509" t="s">
        <v>257</v>
      </c>
      <c r="P7" s="509" t="s">
        <v>256</v>
      </c>
      <c r="Q7" s="509" t="s">
        <v>257</v>
      </c>
      <c r="R7" s="509" t="s">
        <v>256</v>
      </c>
      <c r="S7" s="559"/>
    </row>
    <row r="8" spans="1:19" s="79" customFormat="1">
      <c r="A8" s="78">
        <v>1</v>
      </c>
      <c r="B8" s="510" t="s">
        <v>97</v>
      </c>
      <c r="C8" s="511">
        <v>255967688.70000002</v>
      </c>
      <c r="D8" s="511">
        <v>0</v>
      </c>
      <c r="E8" s="511">
        <v>0</v>
      </c>
      <c r="F8" s="511">
        <v>0</v>
      </c>
      <c r="G8" s="511">
        <v>0</v>
      </c>
      <c r="H8" s="511">
        <v>0</v>
      </c>
      <c r="I8" s="511">
        <v>0</v>
      </c>
      <c r="J8" s="511">
        <v>0</v>
      </c>
      <c r="K8" s="511">
        <v>0</v>
      </c>
      <c r="L8" s="511">
        <v>0</v>
      </c>
      <c r="M8" s="511">
        <v>124631508.01890999</v>
      </c>
      <c r="N8" s="511">
        <v>0</v>
      </c>
      <c r="O8" s="511">
        <v>0</v>
      </c>
      <c r="P8" s="511">
        <v>0</v>
      </c>
      <c r="Q8" s="511">
        <v>0</v>
      </c>
      <c r="R8" s="511">
        <v>0</v>
      </c>
      <c r="S8" s="512">
        <f>$C$6*SUM(C8:D8)+$E$6*SUM(E8:F8)+$G$6*SUM(G8:H8)+$I$6*SUM(I8:J8)+$K$6*SUM(K8:L8)+$M$6*SUM(M8:N8)+$O$6*SUM(O8:P8)+$Q$6*SUM(Q8:R8)</f>
        <v>124631508.01890999</v>
      </c>
    </row>
    <row r="9" spans="1:19" s="79" customFormat="1">
      <c r="A9" s="78">
        <v>2</v>
      </c>
      <c r="B9" s="510" t="s">
        <v>98</v>
      </c>
      <c r="C9" s="511">
        <v>0</v>
      </c>
      <c r="D9" s="511">
        <v>0</v>
      </c>
      <c r="E9" s="511">
        <v>0</v>
      </c>
      <c r="F9" s="511">
        <v>0</v>
      </c>
      <c r="G9" s="511">
        <v>0</v>
      </c>
      <c r="H9" s="511">
        <v>0</v>
      </c>
      <c r="I9" s="511">
        <v>0</v>
      </c>
      <c r="J9" s="511">
        <v>0</v>
      </c>
      <c r="K9" s="511">
        <v>0</v>
      </c>
      <c r="L9" s="511">
        <v>0</v>
      </c>
      <c r="M9" s="511">
        <v>0</v>
      </c>
      <c r="N9" s="511">
        <v>0</v>
      </c>
      <c r="O9" s="511">
        <v>0</v>
      </c>
      <c r="P9" s="511">
        <v>0</v>
      </c>
      <c r="Q9" s="511">
        <v>0</v>
      </c>
      <c r="R9" s="511">
        <v>0</v>
      </c>
      <c r="S9" s="512">
        <f t="shared" ref="S9:S21" si="0">$C$6*SUM(C9:D9)+$E$6*SUM(E9:F9)+$G$6*SUM(G9:H9)+$I$6*SUM(I9:J9)+$K$6*SUM(K9:L9)+$M$6*SUM(M9:N9)+$O$6*SUM(O9:P9)+$Q$6*SUM(Q9:R9)</f>
        <v>0</v>
      </c>
    </row>
    <row r="10" spans="1:19" s="79" customFormat="1">
      <c r="A10" s="78">
        <v>3</v>
      </c>
      <c r="B10" s="510" t="s">
        <v>276</v>
      </c>
      <c r="C10" s="511">
        <v>0</v>
      </c>
      <c r="D10" s="511">
        <v>0</v>
      </c>
      <c r="E10" s="511">
        <v>0</v>
      </c>
      <c r="F10" s="511">
        <v>0</v>
      </c>
      <c r="G10" s="511">
        <v>0</v>
      </c>
      <c r="H10" s="511">
        <v>0</v>
      </c>
      <c r="I10" s="511">
        <v>0</v>
      </c>
      <c r="J10" s="511">
        <v>0</v>
      </c>
      <c r="K10" s="511">
        <v>0</v>
      </c>
      <c r="L10" s="511">
        <v>0</v>
      </c>
      <c r="M10" s="511">
        <v>0</v>
      </c>
      <c r="N10" s="511">
        <v>0</v>
      </c>
      <c r="O10" s="511">
        <v>0</v>
      </c>
      <c r="P10" s="511">
        <v>0</v>
      </c>
      <c r="Q10" s="511">
        <v>0</v>
      </c>
      <c r="R10" s="511">
        <v>0</v>
      </c>
      <c r="S10" s="512">
        <f t="shared" si="0"/>
        <v>0</v>
      </c>
    </row>
    <row r="11" spans="1:19" s="79" customFormat="1">
      <c r="A11" s="78">
        <v>4</v>
      </c>
      <c r="B11" s="510" t="s">
        <v>99</v>
      </c>
      <c r="C11" s="511">
        <v>0</v>
      </c>
      <c r="D11" s="511">
        <v>0</v>
      </c>
      <c r="E11" s="511">
        <v>0</v>
      </c>
      <c r="F11" s="511">
        <v>0</v>
      </c>
      <c r="G11" s="511">
        <v>0</v>
      </c>
      <c r="H11" s="511">
        <v>0</v>
      </c>
      <c r="I11" s="511">
        <v>0</v>
      </c>
      <c r="J11" s="511">
        <v>0</v>
      </c>
      <c r="K11" s="511">
        <v>0</v>
      </c>
      <c r="L11" s="511">
        <v>0</v>
      </c>
      <c r="M11" s="511">
        <v>0</v>
      </c>
      <c r="N11" s="511">
        <v>0</v>
      </c>
      <c r="O11" s="511">
        <v>0</v>
      </c>
      <c r="P11" s="511">
        <v>0</v>
      </c>
      <c r="Q11" s="511">
        <v>0</v>
      </c>
      <c r="R11" s="511">
        <v>0</v>
      </c>
      <c r="S11" s="512">
        <f t="shared" si="0"/>
        <v>0</v>
      </c>
    </row>
    <row r="12" spans="1:19" s="79" customFormat="1">
      <c r="A12" s="78">
        <v>5</v>
      </c>
      <c r="B12" s="510" t="s">
        <v>100</v>
      </c>
      <c r="C12" s="511">
        <v>0</v>
      </c>
      <c r="D12" s="511">
        <v>0</v>
      </c>
      <c r="E12" s="511">
        <v>0</v>
      </c>
      <c r="F12" s="511">
        <v>0</v>
      </c>
      <c r="G12" s="511">
        <v>0</v>
      </c>
      <c r="H12" s="511">
        <v>0</v>
      </c>
      <c r="I12" s="511">
        <v>0</v>
      </c>
      <c r="J12" s="511">
        <v>0</v>
      </c>
      <c r="K12" s="511">
        <v>0</v>
      </c>
      <c r="L12" s="511">
        <v>0</v>
      </c>
      <c r="M12" s="511">
        <v>0</v>
      </c>
      <c r="N12" s="511">
        <v>0</v>
      </c>
      <c r="O12" s="511">
        <v>0</v>
      </c>
      <c r="P12" s="511">
        <v>0</v>
      </c>
      <c r="Q12" s="511">
        <v>0</v>
      </c>
      <c r="R12" s="511">
        <v>0</v>
      </c>
      <c r="S12" s="512">
        <f t="shared" si="0"/>
        <v>0</v>
      </c>
    </row>
    <row r="13" spans="1:19" s="79" customFormat="1">
      <c r="A13" s="78">
        <v>6</v>
      </c>
      <c r="B13" s="510" t="s">
        <v>101</v>
      </c>
      <c r="C13" s="511">
        <v>29925000</v>
      </c>
      <c r="D13" s="511">
        <v>0</v>
      </c>
      <c r="E13" s="511">
        <v>84934229.322339311</v>
      </c>
      <c r="F13" s="511">
        <v>0</v>
      </c>
      <c r="G13" s="511">
        <v>0</v>
      </c>
      <c r="H13" s="511">
        <v>0</v>
      </c>
      <c r="I13" s="511">
        <v>376160.22750400001</v>
      </c>
      <c r="J13" s="511">
        <v>0</v>
      </c>
      <c r="K13" s="511">
        <v>0</v>
      </c>
      <c r="L13" s="511">
        <v>0</v>
      </c>
      <c r="M13" s="511">
        <v>6291664.7919679992</v>
      </c>
      <c r="N13" s="511">
        <v>0</v>
      </c>
      <c r="O13" s="511">
        <v>0</v>
      </c>
      <c r="P13" s="511">
        <v>0</v>
      </c>
      <c r="Q13" s="511">
        <v>0</v>
      </c>
      <c r="R13" s="511">
        <v>0</v>
      </c>
      <c r="S13" s="512">
        <f t="shared" si="0"/>
        <v>23466590.770187862</v>
      </c>
    </row>
    <row r="14" spans="1:19" s="79" customFormat="1">
      <c r="A14" s="78">
        <v>7</v>
      </c>
      <c r="B14" s="510" t="s">
        <v>102</v>
      </c>
      <c r="C14" s="511">
        <v>0</v>
      </c>
      <c r="D14" s="511">
        <v>0</v>
      </c>
      <c r="E14" s="511">
        <v>0</v>
      </c>
      <c r="F14" s="511">
        <v>0</v>
      </c>
      <c r="G14" s="511">
        <v>0</v>
      </c>
      <c r="H14" s="511">
        <v>0</v>
      </c>
      <c r="I14" s="511">
        <v>4351275.6449999996</v>
      </c>
      <c r="J14" s="511">
        <v>0</v>
      </c>
      <c r="K14" s="511">
        <v>0</v>
      </c>
      <c r="L14" s="511">
        <v>0</v>
      </c>
      <c r="M14" s="511">
        <v>425302420.85709691</v>
      </c>
      <c r="N14" s="511">
        <v>11704000.688648</v>
      </c>
      <c r="O14" s="511">
        <v>0</v>
      </c>
      <c r="P14" s="511">
        <v>0</v>
      </c>
      <c r="Q14" s="511">
        <v>0</v>
      </c>
      <c r="R14" s="511">
        <v>0</v>
      </c>
      <c r="S14" s="512">
        <f t="shared" si="0"/>
        <v>439182059.36824489</v>
      </c>
    </row>
    <row r="15" spans="1:19" s="79" customFormat="1">
      <c r="A15" s="78">
        <v>8</v>
      </c>
      <c r="B15" s="510" t="s">
        <v>103</v>
      </c>
      <c r="C15" s="511">
        <v>0</v>
      </c>
      <c r="D15" s="511">
        <v>0</v>
      </c>
      <c r="E15" s="511">
        <v>0</v>
      </c>
      <c r="F15" s="511">
        <v>0</v>
      </c>
      <c r="G15" s="511">
        <v>0</v>
      </c>
      <c r="H15" s="511">
        <v>0</v>
      </c>
      <c r="I15" s="511">
        <v>0</v>
      </c>
      <c r="J15" s="511">
        <v>0</v>
      </c>
      <c r="K15" s="511">
        <v>582418735.02950823</v>
      </c>
      <c r="L15" s="511">
        <v>15014919.404999934</v>
      </c>
      <c r="M15" s="511">
        <v>0</v>
      </c>
      <c r="N15" s="511">
        <v>0</v>
      </c>
      <c r="O15" s="511">
        <v>0</v>
      </c>
      <c r="P15" s="511">
        <v>0</v>
      </c>
      <c r="Q15" s="511">
        <v>0</v>
      </c>
      <c r="R15" s="511">
        <v>0</v>
      </c>
      <c r="S15" s="512">
        <f t="shared" si="0"/>
        <v>448075240.82588112</v>
      </c>
    </row>
    <row r="16" spans="1:19" s="79" customFormat="1">
      <c r="A16" s="78">
        <v>9</v>
      </c>
      <c r="B16" s="510" t="s">
        <v>104</v>
      </c>
      <c r="C16" s="511">
        <v>0</v>
      </c>
      <c r="D16" s="511">
        <v>0</v>
      </c>
      <c r="E16" s="511">
        <v>0</v>
      </c>
      <c r="F16" s="511">
        <v>0</v>
      </c>
      <c r="G16" s="511">
        <v>59457464.153309897</v>
      </c>
      <c r="H16" s="511">
        <v>0</v>
      </c>
      <c r="I16" s="511">
        <v>0</v>
      </c>
      <c r="J16" s="511">
        <v>0</v>
      </c>
      <c r="K16" s="511">
        <v>0</v>
      </c>
      <c r="L16" s="511">
        <v>0</v>
      </c>
      <c r="M16" s="511">
        <v>0</v>
      </c>
      <c r="N16" s="511">
        <v>0</v>
      </c>
      <c r="O16" s="511">
        <v>0</v>
      </c>
      <c r="P16" s="511">
        <v>0</v>
      </c>
      <c r="Q16" s="511">
        <v>0</v>
      </c>
      <c r="R16" s="511">
        <v>0</v>
      </c>
      <c r="S16" s="512">
        <f t="shared" si="0"/>
        <v>20810112.453658462</v>
      </c>
    </row>
    <row r="17" spans="1:19" s="79" customFormat="1">
      <c r="A17" s="78">
        <v>10</v>
      </c>
      <c r="B17" s="510" t="s">
        <v>105</v>
      </c>
      <c r="C17" s="511">
        <v>0</v>
      </c>
      <c r="D17" s="511">
        <v>0</v>
      </c>
      <c r="E17" s="511">
        <v>0</v>
      </c>
      <c r="F17" s="511">
        <v>0</v>
      </c>
      <c r="G17" s="511">
        <v>0</v>
      </c>
      <c r="H17" s="511">
        <v>0</v>
      </c>
      <c r="I17" s="511">
        <v>176228.565</v>
      </c>
      <c r="J17" s="511">
        <v>0</v>
      </c>
      <c r="K17" s="511">
        <v>0</v>
      </c>
      <c r="L17" s="511">
        <v>0</v>
      </c>
      <c r="M17" s="511">
        <v>2897067.8429999999</v>
      </c>
      <c r="N17" s="511">
        <v>0</v>
      </c>
      <c r="O17" s="511">
        <v>1057508.4080000001</v>
      </c>
      <c r="P17" s="511">
        <v>0</v>
      </c>
      <c r="Q17" s="511">
        <v>0</v>
      </c>
      <c r="R17" s="511">
        <v>0</v>
      </c>
      <c r="S17" s="512">
        <f t="shared" si="0"/>
        <v>4571444.7375000007</v>
      </c>
    </row>
    <row r="18" spans="1:19" s="79" customFormat="1">
      <c r="A18" s="78">
        <v>11</v>
      </c>
      <c r="B18" s="510" t="s">
        <v>106</v>
      </c>
      <c r="C18" s="511">
        <v>0</v>
      </c>
      <c r="D18" s="511">
        <v>0</v>
      </c>
      <c r="E18" s="511">
        <v>0</v>
      </c>
      <c r="F18" s="511">
        <v>0</v>
      </c>
      <c r="G18" s="511">
        <v>0</v>
      </c>
      <c r="H18" s="511">
        <v>0</v>
      </c>
      <c r="I18" s="511">
        <v>0</v>
      </c>
      <c r="J18" s="511">
        <v>0</v>
      </c>
      <c r="K18" s="511">
        <v>0</v>
      </c>
      <c r="L18" s="511">
        <v>0</v>
      </c>
      <c r="M18" s="511">
        <v>16909223.2782575</v>
      </c>
      <c r="N18" s="511">
        <v>0</v>
      </c>
      <c r="O18" s="511">
        <v>55665265.427029796</v>
      </c>
      <c r="P18" s="511">
        <v>0</v>
      </c>
      <c r="Q18" s="511">
        <v>1736605</v>
      </c>
      <c r="R18" s="511">
        <v>0</v>
      </c>
      <c r="S18" s="512">
        <f t="shared" si="0"/>
        <v>104748633.9188022</v>
      </c>
    </row>
    <row r="19" spans="1:19" s="79" customFormat="1">
      <c r="A19" s="78">
        <v>12</v>
      </c>
      <c r="B19" s="510" t="s">
        <v>107</v>
      </c>
      <c r="C19" s="511">
        <v>0</v>
      </c>
      <c r="D19" s="511">
        <v>0</v>
      </c>
      <c r="E19" s="511">
        <v>0</v>
      </c>
      <c r="F19" s="511">
        <v>0</v>
      </c>
      <c r="G19" s="511">
        <v>0</v>
      </c>
      <c r="H19" s="511">
        <v>0</v>
      </c>
      <c r="I19" s="511">
        <v>0</v>
      </c>
      <c r="J19" s="511">
        <v>0</v>
      </c>
      <c r="K19" s="511">
        <v>0</v>
      </c>
      <c r="L19" s="511">
        <v>0</v>
      </c>
      <c r="M19" s="511">
        <v>0</v>
      </c>
      <c r="N19" s="511">
        <v>0</v>
      </c>
      <c r="O19" s="511">
        <v>0</v>
      </c>
      <c r="P19" s="511">
        <v>0</v>
      </c>
      <c r="Q19" s="511">
        <v>0</v>
      </c>
      <c r="R19" s="511">
        <v>0</v>
      </c>
      <c r="S19" s="512">
        <f t="shared" si="0"/>
        <v>0</v>
      </c>
    </row>
    <row r="20" spans="1:19" s="79" customFormat="1">
      <c r="A20" s="78">
        <v>13</v>
      </c>
      <c r="B20" s="510" t="s">
        <v>253</v>
      </c>
      <c r="C20" s="511">
        <v>0</v>
      </c>
      <c r="D20" s="511">
        <v>0</v>
      </c>
      <c r="E20" s="511">
        <v>0</v>
      </c>
      <c r="F20" s="511">
        <v>0</v>
      </c>
      <c r="G20" s="511">
        <v>0</v>
      </c>
      <c r="H20" s="511">
        <v>0</v>
      </c>
      <c r="I20" s="511">
        <v>0</v>
      </c>
      <c r="J20" s="511">
        <v>0</v>
      </c>
      <c r="K20" s="511">
        <v>0</v>
      </c>
      <c r="L20" s="511">
        <v>0</v>
      </c>
      <c r="M20" s="511">
        <v>0</v>
      </c>
      <c r="N20" s="511">
        <v>0</v>
      </c>
      <c r="O20" s="511">
        <v>0</v>
      </c>
      <c r="P20" s="511">
        <v>0</v>
      </c>
      <c r="Q20" s="511">
        <v>0</v>
      </c>
      <c r="R20" s="511">
        <v>0</v>
      </c>
      <c r="S20" s="512">
        <f t="shared" si="0"/>
        <v>0</v>
      </c>
    </row>
    <row r="21" spans="1:19" s="79" customFormat="1">
      <c r="A21" s="78">
        <v>14</v>
      </c>
      <c r="B21" s="510" t="s">
        <v>109</v>
      </c>
      <c r="C21" s="511">
        <v>196977579.38499999</v>
      </c>
      <c r="D21" s="511">
        <v>0</v>
      </c>
      <c r="E21" s="511">
        <v>1561325.91</v>
      </c>
      <c r="F21" s="511">
        <v>0</v>
      </c>
      <c r="G21" s="511">
        <v>0</v>
      </c>
      <c r="H21" s="511">
        <v>0</v>
      </c>
      <c r="I21" s="511">
        <v>0</v>
      </c>
      <c r="J21" s="511">
        <v>0</v>
      </c>
      <c r="K21" s="511">
        <v>0</v>
      </c>
      <c r="L21" s="511">
        <v>0</v>
      </c>
      <c r="M21" s="511">
        <v>198306797.25000006</v>
      </c>
      <c r="N21" s="511">
        <v>0</v>
      </c>
      <c r="O21" s="511">
        <v>0</v>
      </c>
      <c r="P21" s="511">
        <v>0</v>
      </c>
      <c r="Q21" s="511">
        <v>0</v>
      </c>
      <c r="R21" s="511">
        <v>0</v>
      </c>
      <c r="S21" s="512">
        <f t="shared" si="0"/>
        <v>198619062.43200007</v>
      </c>
    </row>
    <row r="22" spans="1:19" ht="14.25" thickBot="1">
      <c r="A22" s="80"/>
      <c r="B22" s="81" t="s">
        <v>110</v>
      </c>
      <c r="C22" s="439">
        <f>SUM(C8:C21)</f>
        <v>482870268.08500004</v>
      </c>
      <c r="D22" s="439">
        <f t="shared" ref="D22:J22" si="1">SUM(D8:D21)</f>
        <v>0</v>
      </c>
      <c r="E22" s="439">
        <f t="shared" si="1"/>
        <v>86495555.232339308</v>
      </c>
      <c r="F22" s="439">
        <f t="shared" si="1"/>
        <v>0</v>
      </c>
      <c r="G22" s="439">
        <f t="shared" si="1"/>
        <v>59457464.153309897</v>
      </c>
      <c r="H22" s="439">
        <f t="shared" si="1"/>
        <v>0</v>
      </c>
      <c r="I22" s="439">
        <f t="shared" si="1"/>
        <v>4903664.437504</v>
      </c>
      <c r="J22" s="439">
        <f t="shared" si="1"/>
        <v>0</v>
      </c>
      <c r="K22" s="439">
        <f t="shared" ref="K22:S22" si="2">SUM(K8:K21)</f>
        <v>582418735.02950823</v>
      </c>
      <c r="L22" s="439">
        <f t="shared" si="2"/>
        <v>15014919.404999934</v>
      </c>
      <c r="M22" s="439">
        <f t="shared" si="2"/>
        <v>774338682.03923249</v>
      </c>
      <c r="N22" s="439">
        <f t="shared" si="2"/>
        <v>11704000.688648</v>
      </c>
      <c r="O22" s="439">
        <f t="shared" si="2"/>
        <v>56722773.835029796</v>
      </c>
      <c r="P22" s="439">
        <f t="shared" si="2"/>
        <v>0</v>
      </c>
      <c r="Q22" s="439">
        <f t="shared" si="2"/>
        <v>1736605</v>
      </c>
      <c r="R22" s="439">
        <f t="shared" si="2"/>
        <v>0</v>
      </c>
      <c r="S22" s="513">
        <f t="shared" si="2"/>
        <v>1364104652.5251846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scale="24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zoomScaleNormal="100" workbookViewId="0">
      <pane xSplit="2" ySplit="6" topLeftCell="O7" activePane="bottomRight" state="frozen"/>
      <selection activeCell="E10" sqref="E10"/>
      <selection pane="topRight" activeCell="E10" sqref="E10"/>
      <selection pane="bottomLeft" activeCell="E10" sqref="E10"/>
      <selection pane="bottomRight" activeCell="V29" sqref="V29"/>
    </sheetView>
  </sheetViews>
  <sheetFormatPr defaultColWidth="9.140625" defaultRowHeight="13.5"/>
  <cols>
    <col min="1" max="1" width="9" style="4" customWidth="1"/>
    <col min="2" max="2" width="63.7109375" style="4" bestFit="1" customWidth="1"/>
    <col min="3" max="3" width="13.7109375" style="4" customWidth="1"/>
    <col min="4" max="4" width="15.85546875" style="4" customWidth="1"/>
    <col min="5" max="5" width="30.28515625" style="4" customWidth="1"/>
    <col min="6" max="6" width="27.85546875" style="4" customWidth="1"/>
    <col min="7" max="7" width="28.5703125" style="4" customWidth="1"/>
    <col min="8" max="8" width="25.5703125" style="4" customWidth="1"/>
    <col min="9" max="9" width="22" style="4" customWidth="1"/>
    <col min="10" max="10" width="20" style="4" customWidth="1"/>
    <col min="11" max="11" width="15.7109375" style="4" customWidth="1"/>
    <col min="12" max="12" width="13.28515625" style="4" customWidth="1"/>
    <col min="13" max="13" width="18.5703125" style="4" customWidth="1"/>
    <col min="14" max="14" width="17" style="4" customWidth="1"/>
    <col min="15" max="15" width="16.42578125" style="4" customWidth="1"/>
    <col min="16" max="16" width="16.140625" style="4" customWidth="1"/>
    <col min="17" max="17" width="16.42578125" style="4" customWidth="1"/>
    <col min="18" max="18" width="15.5703125" style="4" customWidth="1"/>
    <col min="19" max="19" width="28.140625" style="4" customWidth="1"/>
    <col min="20" max="20" width="22.85546875" style="4" customWidth="1"/>
    <col min="21" max="21" width="22.42578125" style="4" customWidth="1"/>
    <col min="22" max="22" width="18.140625" style="4" customWidth="1"/>
    <col min="23" max="16384" width="9.140625" style="9"/>
  </cols>
  <sheetData>
    <row r="1" spans="1:22">
      <c r="A1" s="2" t="s">
        <v>30</v>
      </c>
      <c r="B1" s="4" t="str">
        <f>'Info '!C2</f>
        <v>JSC "Liberty Bank"</v>
      </c>
    </row>
    <row r="2" spans="1:22">
      <c r="A2" s="2" t="s">
        <v>31</v>
      </c>
      <c r="B2" s="269">
        <f>'1. key ratios '!B2</f>
        <v>43738</v>
      </c>
    </row>
    <row r="4" spans="1:22" ht="14.25" thickBot="1">
      <c r="A4" s="4" t="s">
        <v>373</v>
      </c>
      <c r="B4" s="82" t="s">
        <v>96</v>
      </c>
      <c r="V4" s="10" t="s">
        <v>73</v>
      </c>
    </row>
    <row r="5" spans="1:22" ht="18" customHeight="1">
      <c r="A5" s="83"/>
      <c r="B5" s="84"/>
      <c r="C5" s="562" t="s">
        <v>284</v>
      </c>
      <c r="D5" s="563"/>
      <c r="E5" s="563"/>
      <c r="F5" s="563"/>
      <c r="G5" s="563"/>
      <c r="H5" s="563"/>
      <c r="I5" s="563"/>
      <c r="J5" s="563"/>
      <c r="K5" s="563"/>
      <c r="L5" s="564"/>
      <c r="M5" s="565" t="s">
        <v>285</v>
      </c>
      <c r="N5" s="566"/>
      <c r="O5" s="566"/>
      <c r="P5" s="566"/>
      <c r="Q5" s="566"/>
      <c r="R5" s="566"/>
      <c r="S5" s="567"/>
      <c r="T5" s="570" t="s">
        <v>371</v>
      </c>
      <c r="U5" s="570" t="s">
        <v>372</v>
      </c>
      <c r="V5" s="568" t="s">
        <v>122</v>
      </c>
    </row>
    <row r="6" spans="1:22" s="32" customFormat="1" ht="108">
      <c r="A6" s="29"/>
      <c r="B6" s="85"/>
      <c r="C6" s="86" t="s">
        <v>111</v>
      </c>
      <c r="D6" s="127" t="s">
        <v>112</v>
      </c>
      <c r="E6" s="105" t="s">
        <v>287</v>
      </c>
      <c r="F6" s="105" t="s">
        <v>288</v>
      </c>
      <c r="G6" s="127" t="s">
        <v>291</v>
      </c>
      <c r="H6" s="127" t="s">
        <v>286</v>
      </c>
      <c r="I6" s="127" t="s">
        <v>113</v>
      </c>
      <c r="J6" s="127" t="s">
        <v>114</v>
      </c>
      <c r="K6" s="87" t="s">
        <v>115</v>
      </c>
      <c r="L6" s="88" t="s">
        <v>116</v>
      </c>
      <c r="M6" s="86" t="s">
        <v>289</v>
      </c>
      <c r="N6" s="87" t="s">
        <v>117</v>
      </c>
      <c r="O6" s="87" t="s">
        <v>118</v>
      </c>
      <c r="P6" s="87" t="s">
        <v>119</v>
      </c>
      <c r="Q6" s="87" t="s">
        <v>120</v>
      </c>
      <c r="R6" s="87" t="s">
        <v>121</v>
      </c>
      <c r="S6" s="147" t="s">
        <v>290</v>
      </c>
      <c r="T6" s="571"/>
      <c r="U6" s="571"/>
      <c r="V6" s="569"/>
    </row>
    <row r="7" spans="1:22" s="79" customFormat="1">
      <c r="A7" s="89">
        <v>1</v>
      </c>
      <c r="B7" s="1" t="s">
        <v>97</v>
      </c>
      <c r="C7" s="440">
        <v>0</v>
      </c>
      <c r="D7" s="438">
        <v>0</v>
      </c>
      <c r="E7" s="438">
        <v>0</v>
      </c>
      <c r="F7" s="438">
        <v>0</v>
      </c>
      <c r="G7" s="438">
        <v>0</v>
      </c>
      <c r="H7" s="438">
        <v>0</v>
      </c>
      <c r="I7" s="438">
        <v>0</v>
      </c>
      <c r="J7" s="438">
        <v>0</v>
      </c>
      <c r="K7" s="438">
        <v>0</v>
      </c>
      <c r="L7" s="424">
        <v>0</v>
      </c>
      <c r="M7" s="440">
        <v>0</v>
      </c>
      <c r="N7" s="438">
        <v>0</v>
      </c>
      <c r="O7" s="438">
        <v>0</v>
      </c>
      <c r="P7" s="438">
        <v>0</v>
      </c>
      <c r="Q7" s="438">
        <v>0</v>
      </c>
      <c r="R7" s="438">
        <v>0</v>
      </c>
      <c r="S7" s="424">
        <v>0</v>
      </c>
      <c r="T7" s="441">
        <v>0</v>
      </c>
      <c r="U7" s="441">
        <v>0</v>
      </c>
      <c r="V7" s="445">
        <f>SUM(C7:S7)</f>
        <v>0</v>
      </c>
    </row>
    <row r="8" spans="1:22" s="79" customFormat="1">
      <c r="A8" s="89">
        <v>2</v>
      </c>
      <c r="B8" s="1" t="s">
        <v>98</v>
      </c>
      <c r="C8" s="440">
        <v>0</v>
      </c>
      <c r="D8" s="438">
        <v>0</v>
      </c>
      <c r="E8" s="438">
        <v>0</v>
      </c>
      <c r="F8" s="438">
        <v>0</v>
      </c>
      <c r="G8" s="438">
        <v>0</v>
      </c>
      <c r="H8" s="438">
        <v>0</v>
      </c>
      <c r="I8" s="438">
        <v>0</v>
      </c>
      <c r="J8" s="438">
        <v>0</v>
      </c>
      <c r="K8" s="438">
        <v>0</v>
      </c>
      <c r="L8" s="424">
        <v>0</v>
      </c>
      <c r="M8" s="440">
        <v>0</v>
      </c>
      <c r="N8" s="438">
        <v>0</v>
      </c>
      <c r="O8" s="438">
        <v>0</v>
      </c>
      <c r="P8" s="438">
        <v>0</v>
      </c>
      <c r="Q8" s="438">
        <v>0</v>
      </c>
      <c r="R8" s="438">
        <v>0</v>
      </c>
      <c r="S8" s="424">
        <v>0</v>
      </c>
      <c r="T8" s="441">
        <v>0</v>
      </c>
      <c r="U8" s="441">
        <v>0</v>
      </c>
      <c r="V8" s="445">
        <f t="shared" ref="V8:V20" si="0">SUM(C8:S8)</f>
        <v>0</v>
      </c>
    </row>
    <row r="9" spans="1:22" s="79" customFormat="1">
      <c r="A9" s="89">
        <v>3</v>
      </c>
      <c r="B9" s="1" t="s">
        <v>277</v>
      </c>
      <c r="C9" s="440">
        <v>0</v>
      </c>
      <c r="D9" s="438">
        <v>0</v>
      </c>
      <c r="E9" s="438">
        <v>0</v>
      </c>
      <c r="F9" s="438">
        <v>0</v>
      </c>
      <c r="G9" s="438">
        <v>0</v>
      </c>
      <c r="H9" s="438">
        <v>0</v>
      </c>
      <c r="I9" s="438">
        <v>0</v>
      </c>
      <c r="J9" s="438">
        <v>0</v>
      </c>
      <c r="K9" s="438">
        <v>0</v>
      </c>
      <c r="L9" s="424">
        <v>0</v>
      </c>
      <c r="M9" s="440">
        <v>0</v>
      </c>
      <c r="N9" s="438">
        <v>0</v>
      </c>
      <c r="O9" s="438">
        <v>0</v>
      </c>
      <c r="P9" s="438">
        <v>0</v>
      </c>
      <c r="Q9" s="438">
        <v>0</v>
      </c>
      <c r="R9" s="438">
        <v>0</v>
      </c>
      <c r="S9" s="424">
        <v>0</v>
      </c>
      <c r="T9" s="441">
        <v>0</v>
      </c>
      <c r="U9" s="441">
        <v>0</v>
      </c>
      <c r="V9" s="445">
        <f t="shared" si="0"/>
        <v>0</v>
      </c>
    </row>
    <row r="10" spans="1:22" s="79" customFormat="1">
      <c r="A10" s="89">
        <v>4</v>
      </c>
      <c r="B10" s="1" t="s">
        <v>99</v>
      </c>
      <c r="C10" s="440">
        <v>0</v>
      </c>
      <c r="D10" s="438">
        <v>0</v>
      </c>
      <c r="E10" s="438">
        <v>0</v>
      </c>
      <c r="F10" s="438">
        <v>0</v>
      </c>
      <c r="G10" s="438">
        <v>0</v>
      </c>
      <c r="H10" s="438">
        <v>0</v>
      </c>
      <c r="I10" s="438">
        <v>0</v>
      </c>
      <c r="J10" s="438">
        <v>0</v>
      </c>
      <c r="K10" s="438">
        <v>0</v>
      </c>
      <c r="L10" s="424">
        <v>0</v>
      </c>
      <c r="M10" s="440">
        <v>0</v>
      </c>
      <c r="N10" s="438">
        <v>0</v>
      </c>
      <c r="O10" s="438">
        <v>0</v>
      </c>
      <c r="P10" s="438">
        <v>0</v>
      </c>
      <c r="Q10" s="438">
        <v>0</v>
      </c>
      <c r="R10" s="438">
        <v>0</v>
      </c>
      <c r="S10" s="424">
        <v>0</v>
      </c>
      <c r="T10" s="441">
        <v>0</v>
      </c>
      <c r="U10" s="441">
        <v>0</v>
      </c>
      <c r="V10" s="445">
        <f t="shared" si="0"/>
        <v>0</v>
      </c>
    </row>
    <row r="11" spans="1:22" s="79" customFormat="1">
      <c r="A11" s="89">
        <v>5</v>
      </c>
      <c r="B11" s="1" t="s">
        <v>100</v>
      </c>
      <c r="C11" s="440">
        <v>0</v>
      </c>
      <c r="D11" s="438">
        <v>0</v>
      </c>
      <c r="E11" s="438">
        <v>0</v>
      </c>
      <c r="F11" s="438">
        <v>0</v>
      </c>
      <c r="G11" s="438">
        <v>0</v>
      </c>
      <c r="H11" s="438">
        <v>0</v>
      </c>
      <c r="I11" s="438">
        <v>0</v>
      </c>
      <c r="J11" s="438">
        <v>0</v>
      </c>
      <c r="K11" s="438">
        <v>0</v>
      </c>
      <c r="L11" s="424">
        <v>0</v>
      </c>
      <c r="M11" s="440">
        <v>0</v>
      </c>
      <c r="N11" s="438">
        <v>0</v>
      </c>
      <c r="O11" s="438">
        <v>0</v>
      </c>
      <c r="P11" s="438">
        <v>0</v>
      </c>
      <c r="Q11" s="438">
        <v>0</v>
      </c>
      <c r="R11" s="438">
        <v>0</v>
      </c>
      <c r="S11" s="424">
        <v>0</v>
      </c>
      <c r="T11" s="441">
        <v>0</v>
      </c>
      <c r="U11" s="441">
        <v>0</v>
      </c>
      <c r="V11" s="445">
        <f t="shared" si="0"/>
        <v>0</v>
      </c>
    </row>
    <row r="12" spans="1:22" s="79" customFormat="1">
      <c r="A12" s="89">
        <v>6</v>
      </c>
      <c r="B12" s="1" t="s">
        <v>101</v>
      </c>
      <c r="C12" s="440">
        <v>0</v>
      </c>
      <c r="D12" s="438">
        <v>0</v>
      </c>
      <c r="E12" s="438">
        <v>0</v>
      </c>
      <c r="F12" s="438">
        <v>0</v>
      </c>
      <c r="G12" s="438">
        <v>0</v>
      </c>
      <c r="H12" s="438">
        <v>0</v>
      </c>
      <c r="I12" s="438">
        <v>0</v>
      </c>
      <c r="J12" s="438">
        <v>0</v>
      </c>
      <c r="K12" s="438">
        <v>0</v>
      </c>
      <c r="L12" s="424">
        <v>0</v>
      </c>
      <c r="M12" s="440">
        <v>0</v>
      </c>
      <c r="N12" s="438">
        <v>0</v>
      </c>
      <c r="O12" s="438">
        <v>0</v>
      </c>
      <c r="P12" s="438">
        <v>0</v>
      </c>
      <c r="Q12" s="438">
        <v>0</v>
      </c>
      <c r="R12" s="438">
        <v>0</v>
      </c>
      <c r="S12" s="424">
        <v>0</v>
      </c>
      <c r="T12" s="441">
        <v>0</v>
      </c>
      <c r="U12" s="441">
        <v>0</v>
      </c>
      <c r="V12" s="445">
        <f t="shared" si="0"/>
        <v>0</v>
      </c>
    </row>
    <row r="13" spans="1:22" s="79" customFormat="1">
      <c r="A13" s="89">
        <v>7</v>
      </c>
      <c r="B13" s="1" t="s">
        <v>102</v>
      </c>
      <c r="C13" s="440">
        <v>0</v>
      </c>
      <c r="D13" s="438">
        <v>25830948.996875897</v>
      </c>
      <c r="E13" s="438">
        <v>0</v>
      </c>
      <c r="F13" s="438">
        <v>0</v>
      </c>
      <c r="G13" s="438">
        <v>0</v>
      </c>
      <c r="H13" s="438">
        <v>0</v>
      </c>
      <c r="I13" s="438">
        <v>0</v>
      </c>
      <c r="J13" s="438">
        <v>0</v>
      </c>
      <c r="K13" s="438">
        <v>0</v>
      </c>
      <c r="L13" s="424">
        <v>0</v>
      </c>
      <c r="M13" s="440">
        <v>0</v>
      </c>
      <c r="N13" s="438">
        <v>0</v>
      </c>
      <c r="O13" s="438">
        <v>0</v>
      </c>
      <c r="P13" s="438">
        <v>0</v>
      </c>
      <c r="Q13" s="438">
        <v>0</v>
      </c>
      <c r="R13" s="438">
        <v>0</v>
      </c>
      <c r="S13" s="424">
        <v>0</v>
      </c>
      <c r="T13" s="441">
        <v>22214082.465227917</v>
      </c>
      <c r="U13" s="441">
        <v>3616866.5316479998</v>
      </c>
      <c r="V13" s="445">
        <f t="shared" si="0"/>
        <v>25830948.996875897</v>
      </c>
    </row>
    <row r="14" spans="1:22" s="79" customFormat="1">
      <c r="A14" s="89">
        <v>8</v>
      </c>
      <c r="B14" s="1" t="s">
        <v>103</v>
      </c>
      <c r="C14" s="440">
        <v>0</v>
      </c>
      <c r="D14" s="438">
        <v>1444795.9124999999</v>
      </c>
      <c r="E14" s="438">
        <v>0</v>
      </c>
      <c r="F14" s="438">
        <v>0</v>
      </c>
      <c r="G14" s="438">
        <v>0</v>
      </c>
      <c r="H14" s="438">
        <v>0</v>
      </c>
      <c r="I14" s="438">
        <v>0</v>
      </c>
      <c r="J14" s="438">
        <v>0</v>
      </c>
      <c r="K14" s="438">
        <v>0</v>
      </c>
      <c r="L14" s="424">
        <v>0</v>
      </c>
      <c r="M14" s="440">
        <v>0</v>
      </c>
      <c r="N14" s="438">
        <v>0</v>
      </c>
      <c r="O14" s="438">
        <v>0</v>
      </c>
      <c r="P14" s="438">
        <v>0</v>
      </c>
      <c r="Q14" s="438">
        <v>0</v>
      </c>
      <c r="R14" s="438">
        <v>0</v>
      </c>
      <c r="S14" s="424">
        <v>0</v>
      </c>
      <c r="T14" s="441">
        <v>1444795.9124999999</v>
      </c>
      <c r="U14" s="441">
        <v>0</v>
      </c>
      <c r="V14" s="445">
        <f t="shared" si="0"/>
        <v>1444795.9124999999</v>
      </c>
    </row>
    <row r="15" spans="1:22" s="79" customFormat="1">
      <c r="A15" s="89">
        <v>9</v>
      </c>
      <c r="B15" s="1" t="s">
        <v>104</v>
      </c>
      <c r="C15" s="440">
        <v>0</v>
      </c>
      <c r="D15" s="438">
        <v>0</v>
      </c>
      <c r="E15" s="438">
        <v>0</v>
      </c>
      <c r="F15" s="438">
        <v>0</v>
      </c>
      <c r="G15" s="438">
        <v>0</v>
      </c>
      <c r="H15" s="438">
        <v>0</v>
      </c>
      <c r="I15" s="438">
        <v>0</v>
      </c>
      <c r="J15" s="438">
        <v>0</v>
      </c>
      <c r="K15" s="438">
        <v>0</v>
      </c>
      <c r="L15" s="424">
        <v>0</v>
      </c>
      <c r="M15" s="440">
        <v>0</v>
      </c>
      <c r="N15" s="438">
        <v>0</v>
      </c>
      <c r="O15" s="438">
        <v>0</v>
      </c>
      <c r="P15" s="438">
        <v>0</v>
      </c>
      <c r="Q15" s="438">
        <v>0</v>
      </c>
      <c r="R15" s="438">
        <v>0</v>
      </c>
      <c r="S15" s="424">
        <v>0</v>
      </c>
      <c r="T15" s="441">
        <v>0</v>
      </c>
      <c r="U15" s="441">
        <v>0</v>
      </c>
      <c r="V15" s="445">
        <f t="shared" si="0"/>
        <v>0</v>
      </c>
    </row>
    <row r="16" spans="1:22" s="79" customFormat="1">
      <c r="A16" s="89">
        <v>10</v>
      </c>
      <c r="B16" s="1" t="s">
        <v>105</v>
      </c>
      <c r="C16" s="440">
        <v>0</v>
      </c>
      <c r="D16" s="438">
        <v>377619.79499999998</v>
      </c>
      <c r="E16" s="438">
        <v>0</v>
      </c>
      <c r="F16" s="438">
        <v>0</v>
      </c>
      <c r="G16" s="438">
        <v>0</v>
      </c>
      <c r="H16" s="438">
        <v>0</v>
      </c>
      <c r="I16" s="438">
        <v>0</v>
      </c>
      <c r="J16" s="438">
        <v>0</v>
      </c>
      <c r="K16" s="438">
        <v>0</v>
      </c>
      <c r="L16" s="424">
        <v>0</v>
      </c>
      <c r="M16" s="440">
        <v>0</v>
      </c>
      <c r="N16" s="438">
        <v>0</v>
      </c>
      <c r="O16" s="438">
        <v>0</v>
      </c>
      <c r="P16" s="438">
        <v>0</v>
      </c>
      <c r="Q16" s="438">
        <v>0</v>
      </c>
      <c r="R16" s="438">
        <v>0</v>
      </c>
      <c r="S16" s="424">
        <v>0</v>
      </c>
      <c r="T16" s="441">
        <v>377619.79499999998</v>
      </c>
      <c r="U16" s="441">
        <v>0</v>
      </c>
      <c r="V16" s="445">
        <f t="shared" si="0"/>
        <v>377619.79499999998</v>
      </c>
    </row>
    <row r="17" spans="1:22" s="79" customFormat="1">
      <c r="A17" s="89">
        <v>11</v>
      </c>
      <c r="B17" s="1" t="s">
        <v>106</v>
      </c>
      <c r="C17" s="440">
        <v>0</v>
      </c>
      <c r="D17" s="438">
        <v>105952.89</v>
      </c>
      <c r="E17" s="438">
        <v>0</v>
      </c>
      <c r="F17" s="438">
        <v>0</v>
      </c>
      <c r="G17" s="438">
        <v>0</v>
      </c>
      <c r="H17" s="438">
        <v>0</v>
      </c>
      <c r="I17" s="438">
        <v>0</v>
      </c>
      <c r="J17" s="438">
        <v>0</v>
      </c>
      <c r="K17" s="438">
        <v>0</v>
      </c>
      <c r="L17" s="424">
        <v>0</v>
      </c>
      <c r="M17" s="440">
        <v>0</v>
      </c>
      <c r="N17" s="438">
        <v>0</v>
      </c>
      <c r="O17" s="438">
        <v>0</v>
      </c>
      <c r="P17" s="438">
        <v>0</v>
      </c>
      <c r="Q17" s="438">
        <v>0</v>
      </c>
      <c r="R17" s="438">
        <v>0</v>
      </c>
      <c r="S17" s="424">
        <v>0</v>
      </c>
      <c r="T17" s="441">
        <v>105952.89</v>
      </c>
      <c r="U17" s="441">
        <v>0</v>
      </c>
      <c r="V17" s="445">
        <f t="shared" si="0"/>
        <v>105952.89</v>
      </c>
    </row>
    <row r="18" spans="1:22" s="79" customFormat="1">
      <c r="A18" s="89">
        <v>12</v>
      </c>
      <c r="B18" s="1" t="s">
        <v>107</v>
      </c>
      <c r="C18" s="440">
        <v>0</v>
      </c>
      <c r="D18" s="438">
        <v>0</v>
      </c>
      <c r="E18" s="438">
        <v>0</v>
      </c>
      <c r="F18" s="438">
        <v>0</v>
      </c>
      <c r="G18" s="438">
        <v>0</v>
      </c>
      <c r="H18" s="438">
        <v>0</v>
      </c>
      <c r="I18" s="438">
        <v>0</v>
      </c>
      <c r="J18" s="438">
        <v>0</v>
      </c>
      <c r="K18" s="438">
        <v>0</v>
      </c>
      <c r="L18" s="424">
        <v>0</v>
      </c>
      <c r="M18" s="440">
        <v>0</v>
      </c>
      <c r="N18" s="438">
        <v>0</v>
      </c>
      <c r="O18" s="438">
        <v>0</v>
      </c>
      <c r="P18" s="438">
        <v>0</v>
      </c>
      <c r="Q18" s="438">
        <v>0</v>
      </c>
      <c r="R18" s="438">
        <v>0</v>
      </c>
      <c r="S18" s="424">
        <v>0</v>
      </c>
      <c r="T18" s="441">
        <v>0</v>
      </c>
      <c r="U18" s="441">
        <v>0</v>
      </c>
      <c r="V18" s="445">
        <f t="shared" si="0"/>
        <v>0</v>
      </c>
    </row>
    <row r="19" spans="1:22" s="79" customFormat="1">
      <c r="A19" s="89">
        <v>13</v>
      </c>
      <c r="B19" s="1" t="s">
        <v>108</v>
      </c>
      <c r="C19" s="440">
        <v>0</v>
      </c>
      <c r="D19" s="438">
        <v>0</v>
      </c>
      <c r="E19" s="438">
        <v>0</v>
      </c>
      <c r="F19" s="438">
        <v>0</v>
      </c>
      <c r="G19" s="438">
        <v>0</v>
      </c>
      <c r="H19" s="438">
        <v>0</v>
      </c>
      <c r="I19" s="438">
        <v>0</v>
      </c>
      <c r="J19" s="438">
        <v>0</v>
      </c>
      <c r="K19" s="438">
        <v>0</v>
      </c>
      <c r="L19" s="424">
        <v>0</v>
      </c>
      <c r="M19" s="440">
        <v>0</v>
      </c>
      <c r="N19" s="438">
        <v>0</v>
      </c>
      <c r="O19" s="438">
        <v>0</v>
      </c>
      <c r="P19" s="438">
        <v>0</v>
      </c>
      <c r="Q19" s="438">
        <v>0</v>
      </c>
      <c r="R19" s="438">
        <v>0</v>
      </c>
      <c r="S19" s="424">
        <v>0</v>
      </c>
      <c r="T19" s="441">
        <v>0</v>
      </c>
      <c r="U19" s="441">
        <v>0</v>
      </c>
      <c r="V19" s="445">
        <f t="shared" si="0"/>
        <v>0</v>
      </c>
    </row>
    <row r="20" spans="1:22" s="79" customFormat="1">
      <c r="A20" s="89">
        <v>14</v>
      </c>
      <c r="B20" s="1" t="s">
        <v>109</v>
      </c>
      <c r="C20" s="440">
        <v>0</v>
      </c>
      <c r="D20" s="438">
        <v>0</v>
      </c>
      <c r="E20" s="438">
        <v>0</v>
      </c>
      <c r="F20" s="438">
        <v>0</v>
      </c>
      <c r="G20" s="438">
        <v>0</v>
      </c>
      <c r="H20" s="438">
        <v>0</v>
      </c>
      <c r="I20" s="438">
        <v>0</v>
      </c>
      <c r="J20" s="438">
        <v>0</v>
      </c>
      <c r="K20" s="438">
        <v>0</v>
      </c>
      <c r="L20" s="424">
        <v>0</v>
      </c>
      <c r="M20" s="440">
        <v>0</v>
      </c>
      <c r="N20" s="438">
        <v>0</v>
      </c>
      <c r="O20" s="438">
        <v>0</v>
      </c>
      <c r="P20" s="438">
        <v>0</v>
      </c>
      <c r="Q20" s="438">
        <v>0</v>
      </c>
      <c r="R20" s="438">
        <v>0</v>
      </c>
      <c r="S20" s="424">
        <v>0</v>
      </c>
      <c r="T20" s="441">
        <v>0</v>
      </c>
      <c r="U20" s="441">
        <v>0</v>
      </c>
      <c r="V20" s="445">
        <f t="shared" si="0"/>
        <v>0</v>
      </c>
    </row>
    <row r="21" spans="1:22" ht="14.25" thickBot="1">
      <c r="A21" s="80"/>
      <c r="B21" s="90" t="s">
        <v>110</v>
      </c>
      <c r="C21" s="442">
        <f>SUM(C7:C20)</f>
        <v>0</v>
      </c>
      <c r="D21" s="439">
        <f t="shared" ref="D21:V21" si="1">SUM(D7:D20)</f>
        <v>27759317.594375901</v>
      </c>
      <c r="E21" s="439">
        <f t="shared" si="1"/>
        <v>0</v>
      </c>
      <c r="F21" s="439">
        <f t="shared" si="1"/>
        <v>0</v>
      </c>
      <c r="G21" s="439">
        <f t="shared" si="1"/>
        <v>0</v>
      </c>
      <c r="H21" s="439">
        <f t="shared" si="1"/>
        <v>0</v>
      </c>
      <c r="I21" s="439">
        <f t="shared" si="1"/>
        <v>0</v>
      </c>
      <c r="J21" s="439">
        <f t="shared" si="1"/>
        <v>0</v>
      </c>
      <c r="K21" s="439">
        <f t="shared" si="1"/>
        <v>0</v>
      </c>
      <c r="L21" s="443">
        <f t="shared" si="1"/>
        <v>0</v>
      </c>
      <c r="M21" s="442">
        <f t="shared" si="1"/>
        <v>0</v>
      </c>
      <c r="N21" s="439">
        <f t="shared" si="1"/>
        <v>0</v>
      </c>
      <c r="O21" s="439">
        <f t="shared" si="1"/>
        <v>0</v>
      </c>
      <c r="P21" s="439">
        <f t="shared" si="1"/>
        <v>0</v>
      </c>
      <c r="Q21" s="439">
        <f t="shared" si="1"/>
        <v>0</v>
      </c>
      <c r="R21" s="439">
        <f t="shared" si="1"/>
        <v>0</v>
      </c>
      <c r="S21" s="443">
        <f>SUM(S7:S20)</f>
        <v>0</v>
      </c>
      <c r="T21" s="443">
        <f>SUM(T7:T20)</f>
        <v>24142451.062727921</v>
      </c>
      <c r="U21" s="443">
        <f>SUM(U7:U20)</f>
        <v>3616866.5316479998</v>
      </c>
      <c r="V21" s="444">
        <f t="shared" si="1"/>
        <v>27759317.594375901</v>
      </c>
    </row>
    <row r="24" spans="1:22">
      <c r="A24" s="7"/>
      <c r="B24" s="7"/>
      <c r="C24" s="17"/>
      <c r="D24" s="17"/>
      <c r="E24" s="17"/>
    </row>
    <row r="25" spans="1:22">
      <c r="A25" s="91"/>
      <c r="B25" s="91"/>
      <c r="C25" s="7"/>
      <c r="D25" s="17"/>
      <c r="E25" s="17"/>
    </row>
    <row r="26" spans="1:22">
      <c r="A26" s="91"/>
      <c r="B26" s="18"/>
      <c r="C26" s="7"/>
      <c r="D26" s="17"/>
      <c r="E26" s="17"/>
    </row>
    <row r="27" spans="1:22">
      <c r="A27" s="91"/>
      <c r="B27" s="91"/>
      <c r="C27" s="7"/>
      <c r="D27" s="17"/>
      <c r="E27" s="17"/>
    </row>
    <row r="28" spans="1:22">
      <c r="A28" s="91"/>
      <c r="B28" s="18"/>
      <c r="C28" s="7"/>
      <c r="D28" s="17"/>
      <c r="E28" s="17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scale="16" orientation="portrait" r:id="rId1"/>
  <ignoredErrors>
    <ignoredError sqref="V8:V20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B8" activePane="bottomRight" state="frozen"/>
      <selection activeCell="E10" sqref="E10"/>
      <selection pane="topRight" activeCell="E10" sqref="E10"/>
      <selection pane="bottomLeft" activeCell="E10" sqref="E10"/>
      <selection pane="bottomRight" activeCell="E32" sqref="E32"/>
    </sheetView>
  </sheetViews>
  <sheetFormatPr defaultColWidth="9.140625" defaultRowHeight="13.5"/>
  <cols>
    <col min="1" max="1" width="10.5703125" style="4" bestFit="1" customWidth="1"/>
    <col min="2" max="2" width="70.28515625" style="4" customWidth="1"/>
    <col min="3" max="3" width="13.7109375" style="155" customWidth="1"/>
    <col min="4" max="4" width="14.85546875" style="155" bestFit="1" customWidth="1"/>
    <col min="5" max="5" width="17.7109375" style="155" customWidth="1"/>
    <col min="6" max="6" width="15.85546875" style="155" customWidth="1"/>
    <col min="7" max="7" width="17.42578125" style="155" customWidth="1"/>
    <col min="8" max="8" width="15.28515625" style="155" customWidth="1"/>
    <col min="9" max="16384" width="9.140625" style="9"/>
  </cols>
  <sheetData>
    <row r="1" spans="1:9">
      <c r="A1" s="2" t="s">
        <v>30</v>
      </c>
      <c r="B1" s="4" t="str">
        <f>'Info '!C2</f>
        <v>JSC "Liberty Bank"</v>
      </c>
    </row>
    <row r="2" spans="1:9">
      <c r="A2" s="2" t="s">
        <v>31</v>
      </c>
      <c r="B2" s="269">
        <f>'1. key ratios '!B2</f>
        <v>43738</v>
      </c>
    </row>
    <row r="4" spans="1:9" ht="14.25" thickBot="1">
      <c r="A4" s="2" t="s">
        <v>259</v>
      </c>
      <c r="B4" s="82" t="s">
        <v>383</v>
      </c>
    </row>
    <row r="5" spans="1:9">
      <c r="A5" s="83"/>
      <c r="B5" s="92"/>
      <c r="C5" s="313" t="s">
        <v>0</v>
      </c>
      <c r="D5" s="313" t="s">
        <v>1</v>
      </c>
      <c r="E5" s="313" t="s">
        <v>2</v>
      </c>
      <c r="F5" s="313" t="s">
        <v>3</v>
      </c>
      <c r="G5" s="314" t="s">
        <v>4</v>
      </c>
      <c r="H5" s="315" t="s">
        <v>5</v>
      </c>
      <c r="I5" s="93"/>
    </row>
    <row r="6" spans="1:9" s="93" customFormat="1" ht="12.75" customHeight="1">
      <c r="A6" s="94"/>
      <c r="B6" s="574" t="s">
        <v>258</v>
      </c>
      <c r="C6" s="576" t="s">
        <v>375</v>
      </c>
      <c r="D6" s="578" t="s">
        <v>374</v>
      </c>
      <c r="E6" s="579"/>
      <c r="F6" s="576" t="s">
        <v>379</v>
      </c>
      <c r="G6" s="576" t="s">
        <v>380</v>
      </c>
      <c r="H6" s="572" t="s">
        <v>378</v>
      </c>
    </row>
    <row r="7" spans="1:9" ht="38.25">
      <c r="A7" s="96"/>
      <c r="B7" s="575"/>
      <c r="C7" s="577"/>
      <c r="D7" s="156" t="s">
        <v>377</v>
      </c>
      <c r="E7" s="156" t="s">
        <v>376</v>
      </c>
      <c r="F7" s="577"/>
      <c r="G7" s="577"/>
      <c r="H7" s="573"/>
      <c r="I7" s="93"/>
    </row>
    <row r="8" spans="1:9">
      <c r="A8" s="94">
        <v>1</v>
      </c>
      <c r="B8" s="1" t="s">
        <v>97</v>
      </c>
      <c r="C8" s="515">
        <v>380599196.71890998</v>
      </c>
      <c r="D8" s="516">
        <v>0</v>
      </c>
      <c r="E8" s="515">
        <v>0</v>
      </c>
      <c r="F8" s="515">
        <v>124631508.01890999</v>
      </c>
      <c r="G8" s="517">
        <v>124631508.01890999</v>
      </c>
      <c r="H8" s="518">
        <f>G8/(C8+E8)</f>
        <v>0.32746130074193536</v>
      </c>
    </row>
    <row r="9" spans="1:9" ht="15" customHeight="1">
      <c r="A9" s="94">
        <v>2</v>
      </c>
      <c r="B9" s="1" t="s">
        <v>98</v>
      </c>
      <c r="C9" s="515">
        <v>0</v>
      </c>
      <c r="D9" s="516">
        <v>0</v>
      </c>
      <c r="E9" s="515">
        <v>0</v>
      </c>
      <c r="F9" s="515">
        <v>0</v>
      </c>
      <c r="G9" s="517">
        <v>0</v>
      </c>
      <c r="H9" s="518" t="s">
        <v>504</v>
      </c>
    </row>
    <row r="10" spans="1:9">
      <c r="A10" s="94">
        <v>3</v>
      </c>
      <c r="B10" s="1" t="s">
        <v>277</v>
      </c>
      <c r="C10" s="515">
        <v>0</v>
      </c>
      <c r="D10" s="516">
        <v>0</v>
      </c>
      <c r="E10" s="515">
        <v>0</v>
      </c>
      <c r="F10" s="515">
        <v>0</v>
      </c>
      <c r="G10" s="517">
        <v>0</v>
      </c>
      <c r="H10" s="518" t="s">
        <v>504</v>
      </c>
    </row>
    <row r="11" spans="1:9">
      <c r="A11" s="94">
        <v>4</v>
      </c>
      <c r="B11" s="1" t="s">
        <v>99</v>
      </c>
      <c r="C11" s="515">
        <v>0</v>
      </c>
      <c r="D11" s="516">
        <v>0</v>
      </c>
      <c r="E11" s="515">
        <v>0</v>
      </c>
      <c r="F11" s="515">
        <v>0</v>
      </c>
      <c r="G11" s="517">
        <v>0</v>
      </c>
      <c r="H11" s="518" t="s">
        <v>504</v>
      </c>
    </row>
    <row r="12" spans="1:9">
      <c r="A12" s="94">
        <v>5</v>
      </c>
      <c r="B12" s="1" t="s">
        <v>100</v>
      </c>
      <c r="C12" s="515">
        <v>0</v>
      </c>
      <c r="D12" s="516">
        <v>0</v>
      </c>
      <c r="E12" s="515">
        <v>0</v>
      </c>
      <c r="F12" s="515">
        <v>0</v>
      </c>
      <c r="G12" s="517">
        <v>0</v>
      </c>
      <c r="H12" s="518" t="s">
        <v>504</v>
      </c>
    </row>
    <row r="13" spans="1:9">
      <c r="A13" s="94">
        <v>6</v>
      </c>
      <c r="B13" s="1" t="s">
        <v>101</v>
      </c>
      <c r="C13" s="515">
        <v>121527054.34181131</v>
      </c>
      <c r="D13" s="516">
        <v>0</v>
      </c>
      <c r="E13" s="515">
        <v>0</v>
      </c>
      <c r="F13" s="515">
        <v>23466590.770187862</v>
      </c>
      <c r="G13" s="517">
        <v>23466590.770187862</v>
      </c>
      <c r="H13" s="518">
        <f t="shared" ref="H13:H21" si="0">G13/(C13+E13)</f>
        <v>0.1930976678179403</v>
      </c>
    </row>
    <row r="14" spans="1:9">
      <c r="A14" s="94">
        <v>7</v>
      </c>
      <c r="B14" s="1" t="s">
        <v>102</v>
      </c>
      <c r="C14" s="515">
        <v>429653696.50209689</v>
      </c>
      <c r="D14" s="516">
        <v>67555456.493103996</v>
      </c>
      <c r="E14" s="515">
        <v>11704000.688648002</v>
      </c>
      <c r="F14" s="516">
        <v>439182059.36824501</v>
      </c>
      <c r="G14" s="519">
        <v>413351110.371369</v>
      </c>
      <c r="H14" s="518">
        <f>G14/(C14+E14)</f>
        <v>0.93654446949121162</v>
      </c>
    </row>
    <row r="15" spans="1:9">
      <c r="A15" s="94">
        <v>8</v>
      </c>
      <c r="B15" s="1" t="s">
        <v>103</v>
      </c>
      <c r="C15" s="515">
        <v>582418735.02950823</v>
      </c>
      <c r="D15" s="516">
        <v>33763203.529999971</v>
      </c>
      <c r="E15" s="515">
        <v>15014919.404999934</v>
      </c>
      <c r="F15" s="516">
        <v>448075240.825881</v>
      </c>
      <c r="G15" s="519">
        <v>446630444.91338098</v>
      </c>
      <c r="H15" s="518">
        <f t="shared" si="0"/>
        <v>0.74758166299843332</v>
      </c>
    </row>
    <row r="16" spans="1:9">
      <c r="A16" s="94">
        <v>9</v>
      </c>
      <c r="B16" s="1" t="s">
        <v>104</v>
      </c>
      <c r="C16" s="515">
        <v>59457464.153309897</v>
      </c>
      <c r="D16" s="516">
        <v>0</v>
      </c>
      <c r="E16" s="515">
        <v>0</v>
      </c>
      <c r="F16" s="516">
        <v>20810112.453658462</v>
      </c>
      <c r="G16" s="519">
        <v>20810112.453658462</v>
      </c>
      <c r="H16" s="518">
        <f t="shared" si="0"/>
        <v>0.35</v>
      </c>
    </row>
    <row r="17" spans="1:8">
      <c r="A17" s="94">
        <v>10</v>
      </c>
      <c r="B17" s="1" t="s">
        <v>105</v>
      </c>
      <c r="C17" s="515">
        <v>4130804.8159999996</v>
      </c>
      <c r="D17" s="516">
        <v>0</v>
      </c>
      <c r="E17" s="515">
        <v>0</v>
      </c>
      <c r="F17" s="516">
        <v>4571444.7375000007</v>
      </c>
      <c r="G17" s="519">
        <v>4193824.9425000008</v>
      </c>
      <c r="H17" s="518">
        <f t="shared" si="0"/>
        <v>1.0152561375584495</v>
      </c>
    </row>
    <row r="18" spans="1:8">
      <c r="A18" s="94">
        <v>11</v>
      </c>
      <c r="B18" s="1" t="s">
        <v>106</v>
      </c>
      <c r="C18" s="515">
        <v>74311093.705287293</v>
      </c>
      <c r="D18" s="516">
        <v>0</v>
      </c>
      <c r="E18" s="515">
        <v>0</v>
      </c>
      <c r="F18" s="516">
        <v>104748633.9188022</v>
      </c>
      <c r="G18" s="519">
        <v>104642681.0288022</v>
      </c>
      <c r="H18" s="518">
        <f t="shared" si="0"/>
        <v>1.4081703795641591</v>
      </c>
    </row>
    <row r="19" spans="1:8">
      <c r="A19" s="94">
        <v>12</v>
      </c>
      <c r="B19" s="1" t="s">
        <v>107</v>
      </c>
      <c r="C19" s="515">
        <v>0</v>
      </c>
      <c r="D19" s="516">
        <v>0</v>
      </c>
      <c r="E19" s="515">
        <v>0</v>
      </c>
      <c r="F19" s="516">
        <v>0</v>
      </c>
      <c r="G19" s="519">
        <v>0</v>
      </c>
      <c r="H19" s="518" t="s">
        <v>504</v>
      </c>
    </row>
    <row r="20" spans="1:8">
      <c r="A20" s="94">
        <v>13</v>
      </c>
      <c r="B20" s="1" t="s">
        <v>253</v>
      </c>
      <c r="C20" s="515">
        <v>0</v>
      </c>
      <c r="D20" s="516">
        <v>0</v>
      </c>
      <c r="E20" s="515">
        <v>0</v>
      </c>
      <c r="F20" s="516">
        <v>0</v>
      </c>
      <c r="G20" s="519">
        <v>0</v>
      </c>
      <c r="H20" s="518" t="s">
        <v>504</v>
      </c>
    </row>
    <row r="21" spans="1:8">
      <c r="A21" s="94">
        <v>14</v>
      </c>
      <c r="B21" s="1" t="s">
        <v>109</v>
      </c>
      <c r="C21" s="515">
        <v>396845702.54500008</v>
      </c>
      <c r="D21" s="516">
        <v>0</v>
      </c>
      <c r="E21" s="515">
        <v>0</v>
      </c>
      <c r="F21" s="516">
        <v>198619062.43200007</v>
      </c>
      <c r="G21" s="519">
        <v>198619062.43200007</v>
      </c>
      <c r="H21" s="518">
        <f t="shared" si="0"/>
        <v>0.50049442682191525</v>
      </c>
    </row>
    <row r="22" spans="1:8" ht="14.25" thickBot="1">
      <c r="A22" s="97"/>
      <c r="B22" s="98" t="s">
        <v>110</v>
      </c>
      <c r="C22" s="157">
        <f>SUM(C8:C21)</f>
        <v>2048943747.8119235</v>
      </c>
      <c r="D22" s="157">
        <f>SUM(D8:D21)</f>
        <v>101318660.02310397</v>
      </c>
      <c r="E22" s="157">
        <f>SUM(E8:E21)</f>
        <v>26718920.093647934</v>
      </c>
      <c r="F22" s="157">
        <f>SUM(F8:F21)</f>
        <v>1364104652.5251846</v>
      </c>
      <c r="G22" s="157">
        <f>SUM(G8:G21)</f>
        <v>1336345334.9308088</v>
      </c>
      <c r="H22" s="158">
        <f>G22/(C22+E22)</f>
        <v>0.6438162402753218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  <pageSetup scale="4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xSplit="2" ySplit="6" topLeftCell="C7" activePane="bottomRight" state="frozen"/>
      <selection activeCell="E10" sqref="E10"/>
      <selection pane="topRight" activeCell="E10" sqref="E10"/>
      <selection pane="bottomLeft" activeCell="E10" sqref="E10"/>
      <selection pane="bottomRight" activeCell="J41" sqref="I41:J41"/>
    </sheetView>
  </sheetViews>
  <sheetFormatPr defaultColWidth="9.140625" defaultRowHeight="12.75"/>
  <cols>
    <col min="1" max="1" width="10.5703125" style="279" bestFit="1" customWidth="1"/>
    <col min="2" max="2" width="90.140625" style="279" customWidth="1"/>
    <col min="3" max="11" width="12.7109375" style="279" customWidth="1"/>
    <col min="12" max="16384" width="9.140625" style="279"/>
  </cols>
  <sheetData>
    <row r="1" spans="1:11">
      <c r="A1" s="279" t="s">
        <v>30</v>
      </c>
      <c r="B1" s="279" t="str">
        <f>'Info '!C2</f>
        <v>JSC "Liberty Bank"</v>
      </c>
    </row>
    <row r="2" spans="1:11">
      <c r="A2" s="279" t="s">
        <v>31</v>
      </c>
      <c r="B2" s="280">
        <f>'1. key ratios '!B2</f>
        <v>43738</v>
      </c>
      <c r="C2" s="281"/>
      <c r="D2" s="281"/>
    </row>
    <row r="3" spans="1:11">
      <c r="B3" s="281"/>
      <c r="C3" s="281"/>
      <c r="D3" s="281"/>
    </row>
    <row r="4" spans="1:11" ht="13.5" thickBot="1">
      <c r="A4" s="279" t="s">
        <v>255</v>
      </c>
      <c r="B4" s="282" t="s">
        <v>384</v>
      </c>
      <c r="C4" s="281"/>
      <c r="D4" s="281"/>
    </row>
    <row r="5" spans="1:11" ht="30" customHeight="1">
      <c r="A5" s="580"/>
      <c r="B5" s="581"/>
      <c r="C5" s="582" t="s">
        <v>437</v>
      </c>
      <c r="D5" s="582"/>
      <c r="E5" s="582"/>
      <c r="F5" s="582" t="s">
        <v>438</v>
      </c>
      <c r="G5" s="582"/>
      <c r="H5" s="582"/>
      <c r="I5" s="582" t="s">
        <v>439</v>
      </c>
      <c r="J5" s="582"/>
      <c r="K5" s="583"/>
    </row>
    <row r="6" spans="1:11">
      <c r="A6" s="283"/>
      <c r="B6" s="499"/>
      <c r="C6" s="500" t="s">
        <v>69</v>
      </c>
      <c r="D6" s="500" t="s">
        <v>70</v>
      </c>
      <c r="E6" s="500" t="s">
        <v>71</v>
      </c>
      <c r="F6" s="500" t="s">
        <v>69</v>
      </c>
      <c r="G6" s="500" t="s">
        <v>70</v>
      </c>
      <c r="H6" s="500" t="s">
        <v>71</v>
      </c>
      <c r="I6" s="500" t="s">
        <v>69</v>
      </c>
      <c r="J6" s="500" t="s">
        <v>70</v>
      </c>
      <c r="K6" s="501" t="s">
        <v>71</v>
      </c>
    </row>
    <row r="7" spans="1:11">
      <c r="A7" s="284" t="s">
        <v>387</v>
      </c>
      <c r="B7" s="502"/>
      <c r="C7" s="502"/>
      <c r="D7" s="502"/>
      <c r="E7" s="502"/>
      <c r="F7" s="502"/>
      <c r="G7" s="502"/>
      <c r="H7" s="502"/>
      <c r="I7" s="502"/>
      <c r="J7" s="502"/>
      <c r="K7" s="285"/>
    </row>
    <row r="8" spans="1:11">
      <c r="A8" s="286">
        <v>1</v>
      </c>
      <c r="B8" s="287" t="s">
        <v>385</v>
      </c>
      <c r="C8" s="306"/>
      <c r="D8" s="306"/>
      <c r="E8" s="306"/>
      <c r="F8" s="288">
        <v>455050682.32773316</v>
      </c>
      <c r="G8" s="288">
        <v>262632184.12560296</v>
      </c>
      <c r="H8" s="288">
        <v>717682866.45333624</v>
      </c>
      <c r="I8" s="288">
        <v>329754873.87112367</v>
      </c>
      <c r="J8" s="288">
        <v>160883139.32864791</v>
      </c>
      <c r="K8" s="289">
        <v>490638013.19977123</v>
      </c>
    </row>
    <row r="9" spans="1:11">
      <c r="A9" s="284" t="s">
        <v>388</v>
      </c>
      <c r="B9" s="502"/>
      <c r="C9" s="503"/>
      <c r="D9" s="503"/>
      <c r="E9" s="503"/>
      <c r="F9" s="503"/>
      <c r="G9" s="503"/>
      <c r="H9" s="503"/>
      <c r="I9" s="503"/>
      <c r="J9" s="503"/>
      <c r="K9" s="290"/>
    </row>
    <row r="10" spans="1:11">
      <c r="A10" s="291">
        <v>2</v>
      </c>
      <c r="B10" s="504" t="s">
        <v>396</v>
      </c>
      <c r="C10" s="505">
        <v>680109342.5660615</v>
      </c>
      <c r="D10" s="506">
        <v>309092211.14859504</v>
      </c>
      <c r="E10" s="506">
        <v>989201553.71465647</v>
      </c>
      <c r="F10" s="506">
        <v>113656813.46793401</v>
      </c>
      <c r="G10" s="506">
        <v>76360249.305719003</v>
      </c>
      <c r="H10" s="506">
        <v>190017062.77365312</v>
      </c>
      <c r="I10" s="506">
        <v>24666051.979848728</v>
      </c>
      <c r="J10" s="506">
        <v>13950240.557837348</v>
      </c>
      <c r="K10" s="292">
        <v>38616292.537686087</v>
      </c>
    </row>
    <row r="11" spans="1:11">
      <c r="A11" s="291">
        <v>3</v>
      </c>
      <c r="B11" s="504" t="s">
        <v>390</v>
      </c>
      <c r="C11" s="505">
        <v>404233061.42421758</v>
      </c>
      <c r="D11" s="506">
        <v>234815469.32613716</v>
      </c>
      <c r="E11" s="506">
        <v>639048530.75035489</v>
      </c>
      <c r="F11" s="506">
        <v>184838814.40027446</v>
      </c>
      <c r="G11" s="506">
        <v>59676856.430780672</v>
      </c>
      <c r="H11" s="506">
        <v>244515670.83105522</v>
      </c>
      <c r="I11" s="506">
        <v>146005894.38817826</v>
      </c>
      <c r="J11" s="506">
        <v>49933211.380302429</v>
      </c>
      <c r="K11" s="292">
        <v>195939105.76848072</v>
      </c>
    </row>
    <row r="12" spans="1:11">
      <c r="A12" s="291">
        <v>4</v>
      </c>
      <c r="B12" s="504" t="s">
        <v>391</v>
      </c>
      <c r="C12" s="505">
        <v>0</v>
      </c>
      <c r="D12" s="506">
        <v>0</v>
      </c>
      <c r="E12" s="506">
        <v>0</v>
      </c>
      <c r="F12" s="506">
        <v>0</v>
      </c>
      <c r="G12" s="506">
        <v>0</v>
      </c>
      <c r="H12" s="506">
        <v>0</v>
      </c>
      <c r="I12" s="506">
        <v>0</v>
      </c>
      <c r="J12" s="506">
        <v>0</v>
      </c>
      <c r="K12" s="292">
        <v>0</v>
      </c>
    </row>
    <row r="13" spans="1:11">
      <c r="A13" s="291">
        <v>5</v>
      </c>
      <c r="B13" s="504" t="s">
        <v>399</v>
      </c>
      <c r="C13" s="505">
        <v>63437583.811466835</v>
      </c>
      <c r="D13" s="506">
        <v>0</v>
      </c>
      <c r="E13" s="506">
        <v>63437583.811466835</v>
      </c>
      <c r="F13" s="506">
        <v>0</v>
      </c>
      <c r="G13" s="506">
        <v>0</v>
      </c>
      <c r="H13" s="506">
        <v>0</v>
      </c>
      <c r="I13" s="506">
        <v>0</v>
      </c>
      <c r="J13" s="506">
        <v>0</v>
      </c>
      <c r="K13" s="292">
        <v>0</v>
      </c>
    </row>
    <row r="14" spans="1:11">
      <c r="A14" s="291">
        <v>6</v>
      </c>
      <c r="B14" s="504" t="s">
        <v>432</v>
      </c>
      <c r="C14" s="505">
        <v>39251228.412282646</v>
      </c>
      <c r="D14" s="506">
        <v>40015376.96206522</v>
      </c>
      <c r="E14" s="506">
        <v>79266605.374347791</v>
      </c>
      <c r="F14" s="506">
        <v>8110349.0759782689</v>
      </c>
      <c r="G14" s="506">
        <v>11072297.698059782</v>
      </c>
      <c r="H14" s="506">
        <v>19182646.774038047</v>
      </c>
      <c r="I14" s="506">
        <v>2210436.553266305</v>
      </c>
      <c r="J14" s="506">
        <v>3675701.0588315208</v>
      </c>
      <c r="K14" s="292">
        <v>5886137.6120978286</v>
      </c>
    </row>
    <row r="15" spans="1:11">
      <c r="A15" s="291">
        <v>7</v>
      </c>
      <c r="B15" s="504" t="s">
        <v>433</v>
      </c>
      <c r="C15" s="505">
        <v>60524647.574538462</v>
      </c>
      <c r="D15" s="506">
        <v>58425831.222963788</v>
      </c>
      <c r="E15" s="506">
        <v>118950478.79750235</v>
      </c>
      <c r="F15" s="506">
        <v>27059777.64039712</v>
      </c>
      <c r="G15" s="506">
        <v>10854028.544596869</v>
      </c>
      <c r="H15" s="506">
        <v>37913806.18499399</v>
      </c>
      <c r="I15" s="506">
        <v>27059533.075179726</v>
      </c>
      <c r="J15" s="506">
        <v>11180443.560178399</v>
      </c>
      <c r="K15" s="292">
        <v>38239976.63535811</v>
      </c>
    </row>
    <row r="16" spans="1:11">
      <c r="A16" s="291">
        <v>8</v>
      </c>
      <c r="B16" s="507" t="s">
        <v>392</v>
      </c>
      <c r="C16" s="505">
        <v>1247555863.7885673</v>
      </c>
      <c r="D16" s="506">
        <v>642348888.65976119</v>
      </c>
      <c r="E16" s="506">
        <v>1889904752.4483285</v>
      </c>
      <c r="F16" s="506">
        <v>333665754.58458388</v>
      </c>
      <c r="G16" s="506">
        <v>157963431.97915635</v>
      </c>
      <c r="H16" s="506">
        <v>491629186.56374037</v>
      </c>
      <c r="I16" s="506">
        <v>199941915.99647301</v>
      </c>
      <c r="J16" s="506">
        <v>78739596.557149708</v>
      </c>
      <c r="K16" s="292">
        <v>278681512.55362272</v>
      </c>
    </row>
    <row r="17" spans="1:11">
      <c r="A17" s="284" t="s">
        <v>389</v>
      </c>
      <c r="B17" s="502"/>
      <c r="C17" s="503"/>
      <c r="D17" s="503"/>
      <c r="E17" s="503"/>
      <c r="F17" s="503"/>
      <c r="G17" s="503"/>
      <c r="H17" s="503"/>
      <c r="I17" s="503"/>
      <c r="J17" s="503"/>
      <c r="K17" s="290"/>
    </row>
    <row r="18" spans="1:11">
      <c r="A18" s="291">
        <v>9</v>
      </c>
      <c r="B18" s="504" t="s">
        <v>395</v>
      </c>
      <c r="C18" s="505">
        <v>6311480.7065217393</v>
      </c>
      <c r="D18" s="506">
        <v>0</v>
      </c>
      <c r="E18" s="506">
        <v>6311480.7065217393</v>
      </c>
      <c r="F18" s="506">
        <v>0</v>
      </c>
      <c r="G18" s="506">
        <v>0</v>
      </c>
      <c r="H18" s="506">
        <v>0</v>
      </c>
      <c r="I18" s="506">
        <v>0</v>
      </c>
      <c r="J18" s="506">
        <v>0</v>
      </c>
      <c r="K18" s="292">
        <v>0</v>
      </c>
    </row>
    <row r="19" spans="1:11">
      <c r="A19" s="291">
        <v>10</v>
      </c>
      <c r="B19" s="504" t="s">
        <v>434</v>
      </c>
      <c r="C19" s="505">
        <v>933576795.12530255</v>
      </c>
      <c r="D19" s="506">
        <v>322762763.12865782</v>
      </c>
      <c r="E19" s="506">
        <v>1256339558.2539606</v>
      </c>
      <c r="F19" s="506">
        <v>78250653.592701092</v>
      </c>
      <c r="G19" s="506">
        <v>9341400.1725361831</v>
      </c>
      <c r="H19" s="506">
        <v>87592053.765237242</v>
      </c>
      <c r="I19" s="506">
        <v>203546781.56583244</v>
      </c>
      <c r="J19" s="506">
        <v>111444639.82949109</v>
      </c>
      <c r="K19" s="292">
        <v>314991421.39532346</v>
      </c>
    </row>
    <row r="20" spans="1:11">
      <c r="A20" s="291">
        <v>11</v>
      </c>
      <c r="B20" s="504" t="s">
        <v>394</v>
      </c>
      <c r="C20" s="505">
        <v>23593558.502717391</v>
      </c>
      <c r="D20" s="506">
        <v>52932155.359851502</v>
      </c>
      <c r="E20" s="506">
        <v>76525713.86256893</v>
      </c>
      <c r="F20" s="506">
        <v>0</v>
      </c>
      <c r="G20" s="506">
        <v>0</v>
      </c>
      <c r="H20" s="506">
        <v>0</v>
      </c>
      <c r="I20" s="506">
        <v>0</v>
      </c>
      <c r="J20" s="506">
        <v>0</v>
      </c>
      <c r="K20" s="292">
        <v>0</v>
      </c>
    </row>
    <row r="21" spans="1:11" ht="13.5" thickBot="1">
      <c r="A21" s="293">
        <v>12</v>
      </c>
      <c r="B21" s="294" t="s">
        <v>393</v>
      </c>
      <c r="C21" s="295">
        <v>963481834.33454168</v>
      </c>
      <c r="D21" s="296">
        <v>375694918.4885093</v>
      </c>
      <c r="E21" s="295">
        <v>1339176752.823051</v>
      </c>
      <c r="F21" s="296">
        <v>78250653.592701092</v>
      </c>
      <c r="G21" s="296">
        <v>9341400.1725361831</v>
      </c>
      <c r="H21" s="296">
        <v>87592053.765237242</v>
      </c>
      <c r="I21" s="296">
        <v>203546781.56583244</v>
      </c>
      <c r="J21" s="296">
        <v>111444639.82949109</v>
      </c>
      <c r="K21" s="297">
        <v>314991421.39532351</v>
      </c>
    </row>
    <row r="22" spans="1:11" ht="38.25" customHeight="1" thickBot="1">
      <c r="A22" s="298"/>
      <c r="B22" s="299"/>
      <c r="C22" s="299"/>
      <c r="D22" s="299"/>
      <c r="E22" s="299"/>
      <c r="F22" s="584" t="s">
        <v>436</v>
      </c>
      <c r="G22" s="582"/>
      <c r="H22" s="582"/>
      <c r="I22" s="584" t="s">
        <v>400</v>
      </c>
      <c r="J22" s="582"/>
      <c r="K22" s="583"/>
    </row>
    <row r="23" spans="1:11">
      <c r="A23" s="300">
        <v>13</v>
      </c>
      <c r="B23" s="301" t="s">
        <v>385</v>
      </c>
      <c r="C23" s="307"/>
      <c r="D23" s="307"/>
      <c r="E23" s="307"/>
      <c r="F23" s="273">
        <v>455050682.32773316</v>
      </c>
      <c r="G23" s="273">
        <v>262632184.12560296</v>
      </c>
      <c r="H23" s="273">
        <v>717682866.45333612</v>
      </c>
      <c r="I23" s="273">
        <v>329754873.87112367</v>
      </c>
      <c r="J23" s="273">
        <v>160883139.32864791</v>
      </c>
      <c r="K23" s="274">
        <v>490638013.19977158</v>
      </c>
    </row>
    <row r="24" spans="1:11" ht="13.5" thickBot="1">
      <c r="A24" s="302">
        <v>14</v>
      </c>
      <c r="B24" s="508" t="s">
        <v>397</v>
      </c>
      <c r="C24" s="308"/>
      <c r="D24" s="309"/>
      <c r="E24" s="310"/>
      <c r="F24" s="275">
        <v>255415100.9918828</v>
      </c>
      <c r="G24" s="275">
        <v>148622031.80662015</v>
      </c>
      <c r="H24" s="275">
        <v>404037132.79850292</v>
      </c>
      <c r="I24" s="275">
        <v>49985478.999118254</v>
      </c>
      <c r="J24" s="275">
        <v>19684899.139287427</v>
      </c>
      <c r="K24" s="276">
        <v>69670378.138405681</v>
      </c>
    </row>
    <row r="25" spans="1:11" ht="13.5" thickBot="1">
      <c r="A25" s="303">
        <v>15</v>
      </c>
      <c r="B25" s="304" t="s">
        <v>398</v>
      </c>
      <c r="C25" s="311"/>
      <c r="D25" s="311"/>
      <c r="E25" s="311"/>
      <c r="F25" s="277">
        <v>1.7816122874512219</v>
      </c>
      <c r="G25" s="277">
        <v>1.767114746939588</v>
      </c>
      <c r="H25" s="277">
        <v>1.7762794758056339</v>
      </c>
      <c r="I25" s="277">
        <v>6.5970133821652599</v>
      </c>
      <c r="J25" s="277">
        <v>8.172921699535399</v>
      </c>
      <c r="K25" s="278">
        <v>7.0422757319485276</v>
      </c>
    </row>
    <row r="27" spans="1:11" ht="25.5">
      <c r="B27" s="312" t="s">
        <v>435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scale="3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Normal="100" workbookViewId="0">
      <pane xSplit="1" ySplit="5" topLeftCell="B6" activePane="bottomRight" state="frozen"/>
      <selection activeCell="E10" sqref="E10"/>
      <selection pane="topRight" activeCell="E10" sqref="E10"/>
      <selection pane="bottomLeft" activeCell="E10" sqref="E10"/>
      <selection pane="bottomRight" activeCell="J33" sqref="J33"/>
    </sheetView>
  </sheetViews>
  <sheetFormatPr defaultColWidth="9.140625" defaultRowHeight="13.5"/>
  <cols>
    <col min="1" max="1" width="10.5703125" style="4" bestFit="1" customWidth="1"/>
    <col min="2" max="2" width="38.140625" style="4" customWidth="1"/>
    <col min="3" max="3" width="14" style="4" customWidth="1"/>
    <col min="4" max="4" width="12.140625" style="4" customWidth="1"/>
    <col min="5" max="5" width="16.42578125" style="4" customWidth="1"/>
    <col min="6" max="7" width="12.7109375" style="4" customWidth="1"/>
    <col min="8" max="8" width="12.5703125" style="4" customWidth="1"/>
    <col min="9" max="13" width="12.7109375" style="4" customWidth="1"/>
    <col min="14" max="14" width="18" style="4" customWidth="1"/>
    <col min="15" max="16384" width="9.140625" style="4"/>
  </cols>
  <sheetData>
    <row r="1" spans="1:14">
      <c r="A1" s="4" t="s">
        <v>30</v>
      </c>
      <c r="B1" s="4" t="str">
        <f>'Info '!C2</f>
        <v>JSC "Liberty Bank"</v>
      </c>
    </row>
    <row r="2" spans="1:14" ht="14.25" customHeight="1">
      <c r="A2" s="4" t="s">
        <v>31</v>
      </c>
      <c r="B2" s="269">
        <f>'1. key ratios '!B2</f>
        <v>43738</v>
      </c>
    </row>
    <row r="3" spans="1:14" ht="14.25" customHeight="1"/>
    <row r="4" spans="1:14" ht="14.25" thickBot="1">
      <c r="A4" s="4" t="s">
        <v>271</v>
      </c>
      <c r="B4" s="126" t="s">
        <v>28</v>
      </c>
    </row>
    <row r="5" spans="1:14" s="528" customFormat="1">
      <c r="A5" s="100"/>
      <c r="B5" s="101"/>
      <c r="C5" s="102" t="s">
        <v>0</v>
      </c>
      <c r="D5" s="102" t="s">
        <v>1</v>
      </c>
      <c r="E5" s="102" t="s">
        <v>2</v>
      </c>
      <c r="F5" s="102" t="s">
        <v>3</v>
      </c>
      <c r="G5" s="102" t="s">
        <v>4</v>
      </c>
      <c r="H5" s="102" t="s">
        <v>5</v>
      </c>
      <c r="I5" s="102" t="s">
        <v>8</v>
      </c>
      <c r="J5" s="102" t="s">
        <v>9</v>
      </c>
      <c r="K5" s="102" t="s">
        <v>10</v>
      </c>
      <c r="L5" s="102" t="s">
        <v>11</v>
      </c>
      <c r="M5" s="102" t="s">
        <v>12</v>
      </c>
      <c r="N5" s="103" t="s">
        <v>13</v>
      </c>
    </row>
    <row r="6" spans="1:14" ht="40.5">
      <c r="A6" s="104"/>
      <c r="B6" s="485"/>
      <c r="C6" s="486" t="s">
        <v>270</v>
      </c>
      <c r="D6" s="487" t="s">
        <v>269</v>
      </c>
      <c r="E6" s="488" t="s">
        <v>268</v>
      </c>
      <c r="F6" s="489">
        <v>0</v>
      </c>
      <c r="G6" s="489">
        <v>0.2</v>
      </c>
      <c r="H6" s="489">
        <v>0.35</v>
      </c>
      <c r="I6" s="489">
        <v>0.5</v>
      </c>
      <c r="J6" s="489">
        <v>0.75</v>
      </c>
      <c r="K6" s="489">
        <v>1</v>
      </c>
      <c r="L6" s="489">
        <v>1.5</v>
      </c>
      <c r="M6" s="489">
        <v>2.5</v>
      </c>
      <c r="N6" s="490" t="s">
        <v>283</v>
      </c>
    </row>
    <row r="7" spans="1:14">
      <c r="A7" s="529">
        <v>1</v>
      </c>
      <c r="B7" s="530" t="s">
        <v>267</v>
      </c>
      <c r="C7" s="491">
        <f>SUM(C8:C13)</f>
        <v>203607934.87607467</v>
      </c>
      <c r="D7" s="485"/>
      <c r="E7" s="492">
        <f t="shared" ref="E7" si="0">SUM(E8:E13)</f>
        <v>11654503.837521493</v>
      </c>
      <c r="F7" s="520">
        <f>SUM(F8:F13)</f>
        <v>0</v>
      </c>
      <c r="G7" s="520">
        <f t="shared" ref="G7:M7" si="1">SUM(G8:G13)</f>
        <v>0</v>
      </c>
      <c r="H7" s="520">
        <f t="shared" si="1"/>
        <v>0</v>
      </c>
      <c r="I7" s="520">
        <f t="shared" si="1"/>
        <v>0</v>
      </c>
      <c r="J7" s="520">
        <f t="shared" si="1"/>
        <v>0</v>
      </c>
      <c r="K7" s="520">
        <f t="shared" si="1"/>
        <v>11654503.837521493</v>
      </c>
      <c r="L7" s="520">
        <f t="shared" si="1"/>
        <v>0</v>
      </c>
      <c r="M7" s="520">
        <f t="shared" si="1"/>
        <v>0</v>
      </c>
      <c r="N7" s="494">
        <f>SUM(N8:N13)</f>
        <v>11654503.837521493</v>
      </c>
    </row>
    <row r="8" spans="1:14">
      <c r="A8" s="529">
        <v>1.1000000000000001</v>
      </c>
      <c r="B8" s="510" t="s">
        <v>265</v>
      </c>
      <c r="C8" s="493">
        <v>134259950.87607467</v>
      </c>
      <c r="D8" s="495">
        <v>0.02</v>
      </c>
      <c r="E8" s="492">
        <f>C8*D8</f>
        <v>2685199.0175214936</v>
      </c>
      <c r="F8" s="521">
        <v>0</v>
      </c>
      <c r="G8" s="521">
        <v>0</v>
      </c>
      <c r="H8" s="521">
        <v>0</v>
      </c>
      <c r="I8" s="521">
        <v>0</v>
      </c>
      <c r="J8" s="521">
        <v>0</v>
      </c>
      <c r="K8" s="521">
        <v>2685199.0175214936</v>
      </c>
      <c r="L8" s="521">
        <v>0</v>
      </c>
      <c r="M8" s="521">
        <v>0</v>
      </c>
      <c r="N8" s="494">
        <f t="shared" ref="N8:N13" si="2">SUMPRODUCT($F$6:$M$6,F8:M8)</f>
        <v>2685199.0175214936</v>
      </c>
    </row>
    <row r="9" spans="1:14">
      <c r="A9" s="529">
        <v>1.2</v>
      </c>
      <c r="B9" s="510" t="s">
        <v>264</v>
      </c>
      <c r="C9" s="493">
        <v>5910400</v>
      </c>
      <c r="D9" s="495">
        <v>0.05</v>
      </c>
      <c r="E9" s="492">
        <f>C9*D9</f>
        <v>295520</v>
      </c>
      <c r="F9" s="521">
        <v>0</v>
      </c>
      <c r="G9" s="521">
        <v>0</v>
      </c>
      <c r="H9" s="521">
        <v>0</v>
      </c>
      <c r="I9" s="521">
        <v>0</v>
      </c>
      <c r="J9" s="521">
        <v>0</v>
      </c>
      <c r="K9" s="521">
        <v>295520</v>
      </c>
      <c r="L9" s="521">
        <v>0</v>
      </c>
      <c r="M9" s="521">
        <v>0</v>
      </c>
      <c r="N9" s="494">
        <f t="shared" si="2"/>
        <v>295520</v>
      </c>
    </row>
    <row r="10" spans="1:14">
      <c r="A10" s="529">
        <v>1.3</v>
      </c>
      <c r="B10" s="510" t="s">
        <v>263</v>
      </c>
      <c r="C10" s="493">
        <v>0</v>
      </c>
      <c r="D10" s="495">
        <v>0.08</v>
      </c>
      <c r="E10" s="492">
        <f>C10*D10</f>
        <v>0</v>
      </c>
      <c r="F10" s="521">
        <v>0</v>
      </c>
      <c r="G10" s="521">
        <v>0</v>
      </c>
      <c r="H10" s="521">
        <v>0</v>
      </c>
      <c r="I10" s="521">
        <v>0</v>
      </c>
      <c r="J10" s="521">
        <v>0</v>
      </c>
      <c r="K10" s="521">
        <v>0</v>
      </c>
      <c r="L10" s="521">
        <v>0</v>
      </c>
      <c r="M10" s="521">
        <v>0</v>
      </c>
      <c r="N10" s="494">
        <f t="shared" si="2"/>
        <v>0</v>
      </c>
    </row>
    <row r="11" spans="1:14">
      <c r="A11" s="529">
        <v>1.4</v>
      </c>
      <c r="B11" s="510" t="s">
        <v>262</v>
      </c>
      <c r="C11" s="493">
        <v>6915898</v>
      </c>
      <c r="D11" s="495">
        <v>0.11</v>
      </c>
      <c r="E11" s="492">
        <f>C11*D11</f>
        <v>760748.78</v>
      </c>
      <c r="F11" s="521">
        <v>0</v>
      </c>
      <c r="G11" s="521">
        <v>0</v>
      </c>
      <c r="H11" s="521">
        <v>0</v>
      </c>
      <c r="I11" s="521">
        <v>0</v>
      </c>
      <c r="J11" s="521">
        <v>0</v>
      </c>
      <c r="K11" s="521">
        <v>760748.78</v>
      </c>
      <c r="L11" s="521">
        <v>0</v>
      </c>
      <c r="M11" s="521">
        <v>0</v>
      </c>
      <c r="N11" s="494">
        <f t="shared" si="2"/>
        <v>760748.78</v>
      </c>
    </row>
    <row r="12" spans="1:14">
      <c r="A12" s="529">
        <v>1.5</v>
      </c>
      <c r="B12" s="510" t="s">
        <v>261</v>
      </c>
      <c r="C12" s="493">
        <v>56521686</v>
      </c>
      <c r="D12" s="495">
        <v>0.14000000000000001</v>
      </c>
      <c r="E12" s="492">
        <f>C12*D12</f>
        <v>7913036.040000001</v>
      </c>
      <c r="F12" s="521">
        <v>0</v>
      </c>
      <c r="G12" s="521">
        <v>0</v>
      </c>
      <c r="H12" s="521">
        <v>0</v>
      </c>
      <c r="I12" s="521">
        <v>0</v>
      </c>
      <c r="J12" s="521">
        <v>0</v>
      </c>
      <c r="K12" s="521">
        <v>7913036.040000001</v>
      </c>
      <c r="L12" s="521">
        <v>0</v>
      </c>
      <c r="M12" s="521">
        <v>0</v>
      </c>
      <c r="N12" s="494">
        <f t="shared" si="2"/>
        <v>7913036.040000001</v>
      </c>
    </row>
    <row r="13" spans="1:14">
      <c r="A13" s="529">
        <v>1.6</v>
      </c>
      <c r="B13" s="531" t="s">
        <v>260</v>
      </c>
      <c r="C13" s="493">
        <v>0</v>
      </c>
      <c r="D13" s="496"/>
      <c r="E13" s="497"/>
      <c r="F13" s="521">
        <v>0</v>
      </c>
      <c r="G13" s="521">
        <v>0</v>
      </c>
      <c r="H13" s="521">
        <v>0</v>
      </c>
      <c r="I13" s="521">
        <v>0</v>
      </c>
      <c r="J13" s="521">
        <v>0</v>
      </c>
      <c r="K13" s="521">
        <v>0</v>
      </c>
      <c r="L13" s="521">
        <v>0</v>
      </c>
      <c r="M13" s="521">
        <v>0</v>
      </c>
      <c r="N13" s="494">
        <f t="shared" si="2"/>
        <v>0</v>
      </c>
    </row>
    <row r="14" spans="1:14">
      <c r="A14" s="529">
        <v>2</v>
      </c>
      <c r="B14" s="532" t="s">
        <v>266</v>
      </c>
      <c r="C14" s="491">
        <f>SUM(C15:C20)</f>
        <v>0</v>
      </c>
      <c r="D14" s="485"/>
      <c r="E14" s="492">
        <f t="shared" ref="E14" si="3">SUM(E15:E20)</f>
        <v>0</v>
      </c>
      <c r="F14" s="521">
        <f>SUM(F15:F20)</f>
        <v>0</v>
      </c>
      <c r="G14" s="521">
        <f t="shared" ref="G14:M14" si="4">SUM(G15:G20)</f>
        <v>0</v>
      </c>
      <c r="H14" s="521">
        <f t="shared" si="4"/>
        <v>0</v>
      </c>
      <c r="I14" s="521">
        <f t="shared" si="4"/>
        <v>0</v>
      </c>
      <c r="J14" s="521">
        <f t="shared" si="4"/>
        <v>0</v>
      </c>
      <c r="K14" s="521">
        <f t="shared" si="4"/>
        <v>0</v>
      </c>
      <c r="L14" s="521">
        <f t="shared" si="4"/>
        <v>0</v>
      </c>
      <c r="M14" s="521">
        <f t="shared" si="4"/>
        <v>0</v>
      </c>
      <c r="N14" s="494">
        <f>SUM(N15:N20)</f>
        <v>0</v>
      </c>
    </row>
    <row r="15" spans="1:14">
      <c r="A15" s="529">
        <v>2.1</v>
      </c>
      <c r="B15" s="531" t="s">
        <v>265</v>
      </c>
      <c r="C15" s="497">
        <v>0</v>
      </c>
      <c r="D15" s="495">
        <v>5.0000000000000001E-3</v>
      </c>
      <c r="E15" s="492">
        <f>C15*D15</f>
        <v>0</v>
      </c>
      <c r="F15" s="521">
        <v>0</v>
      </c>
      <c r="G15" s="521">
        <v>0</v>
      </c>
      <c r="H15" s="521">
        <v>0</v>
      </c>
      <c r="I15" s="521">
        <v>0</v>
      </c>
      <c r="J15" s="521">
        <v>0</v>
      </c>
      <c r="K15" s="521">
        <v>0</v>
      </c>
      <c r="L15" s="521">
        <v>0</v>
      </c>
      <c r="M15" s="521">
        <v>0</v>
      </c>
      <c r="N15" s="494">
        <f t="shared" ref="N15:N20" si="5">SUMPRODUCT($F$6:$M$6,F15:M15)</f>
        <v>0</v>
      </c>
    </row>
    <row r="16" spans="1:14">
      <c r="A16" s="529">
        <v>2.2000000000000002</v>
      </c>
      <c r="B16" s="531" t="s">
        <v>264</v>
      </c>
      <c r="C16" s="497">
        <v>0</v>
      </c>
      <c r="D16" s="495">
        <v>0.01</v>
      </c>
      <c r="E16" s="492">
        <f>C16*D16</f>
        <v>0</v>
      </c>
      <c r="F16" s="521">
        <v>0</v>
      </c>
      <c r="G16" s="521">
        <v>0</v>
      </c>
      <c r="H16" s="521">
        <v>0</v>
      </c>
      <c r="I16" s="521">
        <v>0</v>
      </c>
      <c r="J16" s="521">
        <v>0</v>
      </c>
      <c r="K16" s="521">
        <v>0</v>
      </c>
      <c r="L16" s="521">
        <v>0</v>
      </c>
      <c r="M16" s="521">
        <v>0</v>
      </c>
      <c r="N16" s="494">
        <f t="shared" si="5"/>
        <v>0</v>
      </c>
    </row>
    <row r="17" spans="1:14">
      <c r="A17" s="529">
        <v>2.2999999999999998</v>
      </c>
      <c r="B17" s="531" t="s">
        <v>263</v>
      </c>
      <c r="C17" s="497">
        <v>0</v>
      </c>
      <c r="D17" s="495">
        <v>0.02</v>
      </c>
      <c r="E17" s="492">
        <f>C17*D17</f>
        <v>0</v>
      </c>
      <c r="F17" s="521">
        <v>0</v>
      </c>
      <c r="G17" s="521">
        <v>0</v>
      </c>
      <c r="H17" s="521">
        <v>0</v>
      </c>
      <c r="I17" s="521">
        <v>0</v>
      </c>
      <c r="J17" s="521">
        <v>0</v>
      </c>
      <c r="K17" s="521">
        <v>0</v>
      </c>
      <c r="L17" s="521">
        <v>0</v>
      </c>
      <c r="M17" s="521">
        <v>0</v>
      </c>
      <c r="N17" s="494">
        <f t="shared" si="5"/>
        <v>0</v>
      </c>
    </row>
    <row r="18" spans="1:14">
      <c r="A18" s="529">
        <v>2.4</v>
      </c>
      <c r="B18" s="531" t="s">
        <v>262</v>
      </c>
      <c r="C18" s="497">
        <v>0</v>
      </c>
      <c r="D18" s="495">
        <v>0.03</v>
      </c>
      <c r="E18" s="492">
        <f>C18*D18</f>
        <v>0</v>
      </c>
      <c r="F18" s="521">
        <v>0</v>
      </c>
      <c r="G18" s="521">
        <v>0</v>
      </c>
      <c r="H18" s="521">
        <v>0</v>
      </c>
      <c r="I18" s="521">
        <v>0</v>
      </c>
      <c r="J18" s="521">
        <v>0</v>
      </c>
      <c r="K18" s="521">
        <v>0</v>
      </c>
      <c r="L18" s="521">
        <v>0</v>
      </c>
      <c r="M18" s="521">
        <v>0</v>
      </c>
      <c r="N18" s="494">
        <f t="shared" si="5"/>
        <v>0</v>
      </c>
    </row>
    <row r="19" spans="1:14">
      <c r="A19" s="529">
        <v>2.5</v>
      </c>
      <c r="B19" s="531" t="s">
        <v>261</v>
      </c>
      <c r="C19" s="497">
        <v>0</v>
      </c>
      <c r="D19" s="495">
        <v>0.04</v>
      </c>
      <c r="E19" s="492">
        <f>C19*D19</f>
        <v>0</v>
      </c>
      <c r="F19" s="521">
        <v>0</v>
      </c>
      <c r="G19" s="521">
        <v>0</v>
      </c>
      <c r="H19" s="521">
        <v>0</v>
      </c>
      <c r="I19" s="521">
        <v>0</v>
      </c>
      <c r="J19" s="521">
        <v>0</v>
      </c>
      <c r="K19" s="521">
        <v>0</v>
      </c>
      <c r="L19" s="521">
        <v>0</v>
      </c>
      <c r="M19" s="521">
        <v>0</v>
      </c>
      <c r="N19" s="494">
        <f t="shared" si="5"/>
        <v>0</v>
      </c>
    </row>
    <row r="20" spans="1:14">
      <c r="A20" s="529">
        <v>2.6</v>
      </c>
      <c r="B20" s="531" t="s">
        <v>260</v>
      </c>
      <c r="C20" s="497">
        <v>0</v>
      </c>
      <c r="D20" s="496"/>
      <c r="E20" s="498"/>
      <c r="F20" s="521">
        <v>0</v>
      </c>
      <c r="G20" s="521">
        <v>0</v>
      </c>
      <c r="H20" s="521">
        <v>0</v>
      </c>
      <c r="I20" s="521">
        <v>0</v>
      </c>
      <c r="J20" s="521">
        <v>0</v>
      </c>
      <c r="K20" s="521">
        <v>0</v>
      </c>
      <c r="L20" s="521">
        <v>0</v>
      </c>
      <c r="M20" s="521">
        <v>0</v>
      </c>
      <c r="N20" s="494">
        <f t="shared" si="5"/>
        <v>0</v>
      </c>
    </row>
    <row r="21" spans="1:14" ht="14.25" thickBot="1">
      <c r="A21" s="80"/>
      <c r="B21" s="533" t="s">
        <v>110</v>
      </c>
      <c r="C21" s="99">
        <f>C14+C7</f>
        <v>203607934.87607467</v>
      </c>
      <c r="D21" s="106"/>
      <c r="E21" s="107">
        <f>E14+E7</f>
        <v>11654503.837521493</v>
      </c>
      <c r="F21" s="446">
        <f>F7+F14</f>
        <v>0</v>
      </c>
      <c r="G21" s="446">
        <f t="shared" ref="G21:L21" si="6">G7+G14</f>
        <v>0</v>
      </c>
      <c r="H21" s="446">
        <f t="shared" si="6"/>
        <v>0</v>
      </c>
      <c r="I21" s="446">
        <f t="shared" si="6"/>
        <v>0</v>
      </c>
      <c r="J21" s="446">
        <f t="shared" si="6"/>
        <v>0</v>
      </c>
      <c r="K21" s="446">
        <f t="shared" si="6"/>
        <v>11654503.837521493</v>
      </c>
      <c r="L21" s="446">
        <f t="shared" si="6"/>
        <v>0</v>
      </c>
      <c r="M21" s="446">
        <f>M7+M14</f>
        <v>0</v>
      </c>
      <c r="N21" s="447">
        <f>N14+N7</f>
        <v>11654503.837521493</v>
      </c>
    </row>
    <row r="22" spans="1:14">
      <c r="E22" s="108"/>
      <c r="F22" s="108"/>
      <c r="G22" s="108"/>
      <c r="H22" s="108"/>
      <c r="I22" s="108"/>
      <c r="J22" s="108"/>
      <c r="K22" s="108"/>
      <c r="L22" s="108"/>
      <c r="M22" s="108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  <pageSetup scale="3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zoomScale="90" zoomScaleNormal="90" workbookViewId="0">
      <selection activeCell="I25" sqref="I25"/>
    </sheetView>
  </sheetViews>
  <sheetFormatPr defaultRowHeight="15"/>
  <cols>
    <col min="1" max="1" width="11.42578125" customWidth="1"/>
    <col min="2" max="2" width="80.5703125" style="196" customWidth="1"/>
    <col min="3" max="3" width="18.140625" customWidth="1"/>
  </cols>
  <sheetData>
    <row r="1" spans="1:3">
      <c r="A1" s="2" t="s">
        <v>30</v>
      </c>
      <c r="B1" t="str">
        <f>'Info '!C2</f>
        <v>JSC "Liberty Bank"</v>
      </c>
    </row>
    <row r="2" spans="1:3">
      <c r="A2" s="2" t="s">
        <v>31</v>
      </c>
      <c r="B2" s="272">
        <f>'1. key ratios '!B2</f>
        <v>43738</v>
      </c>
    </row>
    <row r="3" spans="1:3">
      <c r="A3" s="4"/>
      <c r="B3"/>
    </row>
    <row r="4" spans="1:3">
      <c r="A4" s="4" t="s">
        <v>440</v>
      </c>
      <c r="B4" t="s">
        <v>441</v>
      </c>
    </row>
    <row r="5" spans="1:3">
      <c r="A5" s="197" t="s">
        <v>442</v>
      </c>
      <c r="B5" s="198"/>
      <c r="C5" s="199"/>
    </row>
    <row r="6" spans="1:3">
      <c r="A6" s="200">
        <v>1</v>
      </c>
      <c r="B6" s="201" t="s">
        <v>443</v>
      </c>
      <c r="C6" s="202">
        <v>2095005209.6819241</v>
      </c>
    </row>
    <row r="7" spans="1:3">
      <c r="A7" s="200">
        <v>2</v>
      </c>
      <c r="B7" s="201" t="s">
        <v>444</v>
      </c>
      <c r="C7" s="202">
        <v>-46061461.870000005</v>
      </c>
    </row>
    <row r="8" spans="1:3" ht="24">
      <c r="A8" s="203">
        <v>3</v>
      </c>
      <c r="B8" s="204" t="s">
        <v>445</v>
      </c>
      <c r="C8" s="215">
        <f>C6+C7</f>
        <v>2048943747.811924</v>
      </c>
    </row>
    <row r="9" spans="1:3">
      <c r="A9" s="197" t="s">
        <v>446</v>
      </c>
      <c r="B9" s="198"/>
      <c r="C9" s="205"/>
    </row>
    <row r="10" spans="1:3" ht="25.5">
      <c r="A10" s="206">
        <v>4</v>
      </c>
      <c r="B10" s="207" t="s">
        <v>447</v>
      </c>
      <c r="C10" s="202">
        <v>0</v>
      </c>
    </row>
    <row r="11" spans="1:3">
      <c r="A11" s="206">
        <v>5</v>
      </c>
      <c r="B11" s="208" t="s">
        <v>448</v>
      </c>
      <c r="C11" s="202">
        <v>0</v>
      </c>
    </row>
    <row r="12" spans="1:3">
      <c r="A12" s="206" t="s">
        <v>449</v>
      </c>
      <c r="B12" s="208" t="s">
        <v>450</v>
      </c>
      <c r="C12" s="202">
        <v>11654503.837521493</v>
      </c>
    </row>
    <row r="13" spans="1:3" ht="25.5">
      <c r="A13" s="209">
        <v>6</v>
      </c>
      <c r="B13" s="207" t="s">
        <v>451</v>
      </c>
      <c r="C13" s="202">
        <v>0</v>
      </c>
    </row>
    <row r="14" spans="1:3">
      <c r="A14" s="209">
        <v>7</v>
      </c>
      <c r="B14" s="210" t="s">
        <v>452</v>
      </c>
      <c r="C14" s="202">
        <v>0</v>
      </c>
    </row>
    <row r="15" spans="1:3">
      <c r="A15" s="211">
        <v>8</v>
      </c>
      <c r="B15" s="212" t="s">
        <v>453</v>
      </c>
      <c r="C15" s="202">
        <v>0</v>
      </c>
    </row>
    <row r="16" spans="1:3">
      <c r="A16" s="209">
        <v>9</v>
      </c>
      <c r="B16" s="210" t="s">
        <v>454</v>
      </c>
      <c r="C16" s="202">
        <v>0</v>
      </c>
    </row>
    <row r="17" spans="1:3">
      <c r="A17" s="209">
        <v>10</v>
      </c>
      <c r="B17" s="210" t="s">
        <v>455</v>
      </c>
      <c r="C17" s="202">
        <v>0</v>
      </c>
    </row>
    <row r="18" spans="1:3">
      <c r="A18" s="213">
        <v>11</v>
      </c>
      <c r="B18" s="214" t="s">
        <v>456</v>
      </c>
      <c r="C18" s="215">
        <f>SUM(C10:C17)</f>
        <v>11654503.837521493</v>
      </c>
    </row>
    <row r="19" spans="1:3">
      <c r="A19" s="216" t="s">
        <v>457</v>
      </c>
      <c r="B19" s="217"/>
      <c r="C19" s="218"/>
    </row>
    <row r="20" spans="1:3">
      <c r="A20" s="219">
        <v>12</v>
      </c>
      <c r="B20" s="207" t="s">
        <v>458</v>
      </c>
      <c r="C20" s="202">
        <v>0</v>
      </c>
    </row>
    <row r="21" spans="1:3">
      <c r="A21" s="219">
        <v>13</v>
      </c>
      <c r="B21" s="207" t="s">
        <v>459</v>
      </c>
      <c r="C21" s="202">
        <v>0</v>
      </c>
    </row>
    <row r="22" spans="1:3">
      <c r="A22" s="219">
        <v>14</v>
      </c>
      <c r="B22" s="207" t="s">
        <v>460</v>
      </c>
      <c r="C22" s="202">
        <v>0</v>
      </c>
    </row>
    <row r="23" spans="1:3" ht="25.5">
      <c r="A23" s="219" t="s">
        <v>461</v>
      </c>
      <c r="B23" s="207" t="s">
        <v>462</v>
      </c>
      <c r="C23" s="202">
        <v>0</v>
      </c>
    </row>
    <row r="24" spans="1:3">
      <c r="A24" s="219">
        <v>15</v>
      </c>
      <c r="B24" s="207" t="s">
        <v>463</v>
      </c>
      <c r="C24" s="202">
        <v>0</v>
      </c>
    </row>
    <row r="25" spans="1:3">
      <c r="A25" s="219" t="s">
        <v>464</v>
      </c>
      <c r="B25" s="207" t="s">
        <v>465</v>
      </c>
      <c r="C25" s="202">
        <v>0</v>
      </c>
    </row>
    <row r="26" spans="1:3">
      <c r="A26" s="220">
        <v>16</v>
      </c>
      <c r="B26" s="221" t="s">
        <v>466</v>
      </c>
      <c r="C26" s="215">
        <f>SUM(C20:C25)</f>
        <v>0</v>
      </c>
    </row>
    <row r="27" spans="1:3">
      <c r="A27" s="197" t="s">
        <v>467</v>
      </c>
      <c r="B27" s="198"/>
      <c r="C27" s="205"/>
    </row>
    <row r="28" spans="1:3">
      <c r="A28" s="222">
        <v>17</v>
      </c>
      <c r="B28" s="208" t="s">
        <v>468</v>
      </c>
      <c r="C28" s="202">
        <v>101318660.02310398</v>
      </c>
    </row>
    <row r="29" spans="1:3">
      <c r="A29" s="222">
        <v>18</v>
      </c>
      <c r="B29" s="208" t="s">
        <v>469</v>
      </c>
      <c r="C29" s="202">
        <v>-79932364.72345607</v>
      </c>
    </row>
    <row r="30" spans="1:3">
      <c r="A30" s="220">
        <v>19</v>
      </c>
      <c r="B30" s="221" t="s">
        <v>470</v>
      </c>
      <c r="C30" s="215">
        <f>C28+C29</f>
        <v>21386295.299647912</v>
      </c>
    </row>
    <row r="31" spans="1:3">
      <c r="A31" s="197" t="s">
        <v>471</v>
      </c>
      <c r="B31" s="198"/>
      <c r="C31" s="205"/>
    </row>
    <row r="32" spans="1:3" ht="25.5">
      <c r="A32" s="222" t="s">
        <v>472</v>
      </c>
      <c r="B32" s="207" t="s">
        <v>473</v>
      </c>
      <c r="C32" s="223"/>
    </row>
    <row r="33" spans="1:3">
      <c r="A33" s="222" t="s">
        <v>474</v>
      </c>
      <c r="B33" s="208" t="s">
        <v>475</v>
      </c>
      <c r="C33" s="223"/>
    </row>
    <row r="34" spans="1:3">
      <c r="A34" s="197" t="s">
        <v>476</v>
      </c>
      <c r="B34" s="198"/>
      <c r="C34" s="205"/>
    </row>
    <row r="35" spans="1:3">
      <c r="A35" s="224">
        <v>20</v>
      </c>
      <c r="B35" s="225" t="s">
        <v>477</v>
      </c>
      <c r="C35" s="215">
        <v>215965572.22626859</v>
      </c>
    </row>
    <row r="36" spans="1:3">
      <c r="A36" s="220">
        <v>21</v>
      </c>
      <c r="B36" s="221" t="s">
        <v>478</v>
      </c>
      <c r="C36" s="215">
        <f>C8+C18+C26+C30</f>
        <v>2081984546.9490933</v>
      </c>
    </row>
    <row r="37" spans="1:3">
      <c r="A37" s="197" t="s">
        <v>479</v>
      </c>
      <c r="B37" s="198"/>
      <c r="C37" s="205"/>
    </row>
    <row r="38" spans="1:3">
      <c r="A38" s="220">
        <v>22</v>
      </c>
      <c r="B38" s="221" t="s">
        <v>479</v>
      </c>
      <c r="C38" s="477">
        <f>C35/C36</f>
        <v>0.10373063169116267</v>
      </c>
    </row>
    <row r="39" spans="1:3">
      <c r="A39" s="197" t="s">
        <v>480</v>
      </c>
      <c r="B39" s="198"/>
      <c r="C39" s="205"/>
    </row>
    <row r="40" spans="1:3">
      <c r="A40" s="226" t="s">
        <v>481</v>
      </c>
      <c r="B40" s="207" t="s">
        <v>482</v>
      </c>
      <c r="C40" s="223"/>
    </row>
    <row r="41" spans="1:3" ht="25.5">
      <c r="A41" s="227" t="s">
        <v>483</v>
      </c>
      <c r="B41" s="201" t="s">
        <v>484</v>
      </c>
      <c r="C41" s="223"/>
    </row>
  </sheetData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1" ySplit="5" topLeftCell="B6" activePane="bottomRight" state="frozen"/>
      <selection activeCell="E10" sqref="E10"/>
      <selection pane="topRight" activeCell="E10" sqref="E10"/>
      <selection pane="bottomLeft" activeCell="E10" sqref="E10"/>
      <selection pane="bottomRight" activeCell="M19" sqref="M19"/>
    </sheetView>
  </sheetViews>
  <sheetFormatPr defaultColWidth="9.140625" defaultRowHeight="15"/>
  <cols>
    <col min="1" max="1" width="9.5703125" style="358" bestFit="1" customWidth="1"/>
    <col min="2" max="2" width="63.140625" style="358" customWidth="1"/>
    <col min="3" max="3" width="12.7109375" style="358" customWidth="1"/>
    <col min="4" max="7" width="12.7109375" style="279" customWidth="1"/>
    <col min="8" max="13" width="6.7109375" style="327" customWidth="1"/>
    <col min="14" max="16384" width="9.140625" style="327"/>
  </cols>
  <sheetData>
    <row r="1" spans="1:8">
      <c r="A1" s="326" t="s">
        <v>30</v>
      </c>
      <c r="B1" s="403" t="str">
        <f>'Info '!C2</f>
        <v>JSC "Liberty Bank"</v>
      </c>
    </row>
    <row r="2" spans="1:8">
      <c r="A2" s="326" t="s">
        <v>31</v>
      </c>
      <c r="B2" s="250">
        <v>43738</v>
      </c>
      <c r="C2" s="359"/>
      <c r="D2" s="360"/>
      <c r="E2" s="360"/>
      <c r="F2" s="360"/>
      <c r="G2" s="360"/>
      <c r="H2" s="404"/>
    </row>
    <row r="3" spans="1:8">
      <c r="A3" s="326"/>
      <c r="B3" s="359"/>
      <c r="C3" s="359"/>
      <c r="D3" s="360"/>
      <c r="E3" s="360"/>
      <c r="F3" s="360"/>
      <c r="G3" s="360"/>
      <c r="H3" s="404"/>
    </row>
    <row r="4" spans="1:8" ht="15.75" thickBot="1">
      <c r="A4" s="405" t="s">
        <v>145</v>
      </c>
      <c r="B4" s="406" t="s">
        <v>144</v>
      </c>
      <c r="C4" s="406"/>
      <c r="D4" s="406"/>
      <c r="E4" s="406"/>
      <c r="F4" s="406"/>
      <c r="G4" s="406"/>
      <c r="H4" s="404"/>
    </row>
    <row r="5" spans="1:8">
      <c r="A5" s="407" t="s">
        <v>6</v>
      </c>
      <c r="B5" s="408"/>
      <c r="C5" s="251" t="s">
        <v>523</v>
      </c>
      <c r="D5" s="251" t="s">
        <v>520</v>
      </c>
      <c r="E5" s="251" t="s">
        <v>519</v>
      </c>
      <c r="F5" s="251" t="s">
        <v>502</v>
      </c>
      <c r="G5" s="252" t="s">
        <v>503</v>
      </c>
    </row>
    <row r="6" spans="1:8">
      <c r="B6" s="409" t="s">
        <v>143</v>
      </c>
      <c r="C6" s="255"/>
      <c r="D6" s="255"/>
      <c r="E6" s="255"/>
      <c r="F6" s="255"/>
      <c r="G6" s="256"/>
    </row>
    <row r="7" spans="1:8">
      <c r="A7" s="410"/>
      <c r="B7" s="411" t="s">
        <v>137</v>
      </c>
      <c r="C7" s="255"/>
      <c r="D7" s="255"/>
      <c r="E7" s="255"/>
      <c r="F7" s="255"/>
      <c r="G7" s="256"/>
    </row>
    <row r="8" spans="1:8">
      <c r="A8" s="412">
        <v>1</v>
      </c>
      <c r="B8" s="413" t="s">
        <v>142</v>
      </c>
      <c r="C8" s="253">
        <v>211400188.22626859</v>
      </c>
      <c r="D8" s="253">
        <v>205277083.0262686</v>
      </c>
      <c r="E8" s="253">
        <v>212028492.04626861</v>
      </c>
      <c r="F8" s="253">
        <v>210609647.56626862</v>
      </c>
      <c r="G8" s="254">
        <v>199455263.56626862</v>
      </c>
    </row>
    <row r="9" spans="1:8">
      <c r="A9" s="412">
        <v>2</v>
      </c>
      <c r="B9" s="413" t="s">
        <v>141</v>
      </c>
      <c r="C9" s="253">
        <v>215965572.22626859</v>
      </c>
      <c r="D9" s="253">
        <v>209842467.0262686</v>
      </c>
      <c r="E9" s="253">
        <v>216593876.04626861</v>
      </c>
      <c r="F9" s="253">
        <v>215175031.56626862</v>
      </c>
      <c r="G9" s="254">
        <v>204020647.56626862</v>
      </c>
    </row>
    <row r="10" spans="1:8">
      <c r="A10" s="412">
        <v>3</v>
      </c>
      <c r="B10" s="413" t="s">
        <v>140</v>
      </c>
      <c r="C10" s="253">
        <v>329415147.89087272</v>
      </c>
      <c r="D10" s="253">
        <v>301526891.51588857</v>
      </c>
      <c r="E10" s="253">
        <v>289602172.1514287</v>
      </c>
      <c r="F10" s="253">
        <v>271168740.28035611</v>
      </c>
      <c r="G10" s="254">
        <v>252803761.37573874</v>
      </c>
    </row>
    <row r="11" spans="1:8">
      <c r="A11" s="410"/>
      <c r="B11" s="409" t="s">
        <v>139</v>
      </c>
      <c r="C11" s="255"/>
      <c r="D11" s="255"/>
      <c r="E11" s="255"/>
      <c r="F11" s="255"/>
      <c r="G11" s="256"/>
    </row>
    <row r="12" spans="1:8" ht="15" customHeight="1">
      <c r="A12" s="412">
        <v>4</v>
      </c>
      <c r="B12" s="413" t="s">
        <v>272</v>
      </c>
      <c r="C12" s="253">
        <v>1740960644.6242416</v>
      </c>
      <c r="D12" s="253">
        <v>1599776890.631207</v>
      </c>
      <c r="E12" s="253">
        <v>1568963007.1214554</v>
      </c>
      <c r="F12" s="253">
        <v>1531726198.4852602</v>
      </c>
      <c r="G12" s="254">
        <v>1498996211.3637285</v>
      </c>
    </row>
    <row r="13" spans="1:8">
      <c r="A13" s="410"/>
      <c r="B13" s="409" t="s">
        <v>138</v>
      </c>
      <c r="C13" s="255"/>
      <c r="D13" s="255"/>
      <c r="E13" s="255"/>
      <c r="F13" s="255"/>
      <c r="G13" s="256"/>
    </row>
    <row r="14" spans="1:8" s="335" customFormat="1">
      <c r="A14" s="412"/>
      <c r="B14" s="411" t="s">
        <v>137</v>
      </c>
      <c r="C14" s="255"/>
      <c r="D14" s="255"/>
      <c r="E14" s="255"/>
      <c r="F14" s="255"/>
      <c r="G14" s="256"/>
    </row>
    <row r="15" spans="1:8">
      <c r="A15" s="407">
        <v>5</v>
      </c>
      <c r="B15" s="413" t="str">
        <f>"Common equity Tier 1 ratio &gt;="&amp;ROUND('9.1. Capital Requirements'!C19,4)*100&amp;"%"</f>
        <v>Common equity Tier 1 ratio &gt;=9.05%</v>
      </c>
      <c r="C15" s="257">
        <v>0.12142732167957532</v>
      </c>
      <c r="D15" s="258">
        <v>0.12831606971474291</v>
      </c>
      <c r="E15" s="258">
        <v>0.13513925509006933</v>
      </c>
      <c r="F15" s="257">
        <v>0.13749823419782378</v>
      </c>
      <c r="G15" s="259">
        <v>0.13305921793145292</v>
      </c>
    </row>
    <row r="16" spans="1:8" ht="15" customHeight="1">
      <c r="A16" s="407">
        <v>6</v>
      </c>
      <c r="B16" s="413" t="str">
        <f>"Tier 1 ratio &gt;="&amp;ROUND('9.1. Capital Requirements'!C20,4)*100&amp;"%"</f>
        <v>Tier 1 ratio &gt;=11.04%</v>
      </c>
      <c r="C16" s="257">
        <v>0.1240496578099738</v>
      </c>
      <c r="D16" s="258">
        <v>0.13116983265302282</v>
      </c>
      <c r="E16" s="258">
        <v>0.13804906493216115</v>
      </c>
      <c r="F16" s="257">
        <v>0.14047878255203666</v>
      </c>
      <c r="G16" s="259">
        <v>0.13610484537559875</v>
      </c>
    </row>
    <row r="17" spans="1:7">
      <c r="A17" s="407">
        <v>7</v>
      </c>
      <c r="B17" s="413" t="str">
        <f>"Total Regulatory Capital ratio &gt;="&amp;ROUND('9.1. Capital Requirements'!C21,4)*100&amp;"%"</f>
        <v>Total Regulatory Capital ratio &gt;=17.87%</v>
      </c>
      <c r="C17" s="257">
        <v>0.18921458615853531</v>
      </c>
      <c r="D17" s="258">
        <v>0.18848058956328487</v>
      </c>
      <c r="E17" s="258">
        <v>0.18458189953296344</v>
      </c>
      <c r="F17" s="257">
        <v>0.17703473411143431</v>
      </c>
      <c r="G17" s="259">
        <v>0.16864869934911156</v>
      </c>
    </row>
    <row r="18" spans="1:7">
      <c r="A18" s="410"/>
      <c r="B18" s="414" t="s">
        <v>136</v>
      </c>
      <c r="C18" s="255"/>
      <c r="D18" s="255"/>
      <c r="E18" s="255"/>
      <c r="F18" s="255"/>
      <c r="G18" s="256"/>
    </row>
    <row r="19" spans="1:7" ht="15" customHeight="1">
      <c r="A19" s="415">
        <v>8</v>
      </c>
      <c r="B19" s="413" t="s">
        <v>135</v>
      </c>
      <c r="C19" s="257">
        <v>0.13636587394682673</v>
      </c>
      <c r="D19" s="257">
        <v>0.13937181188160075</v>
      </c>
      <c r="E19" s="257">
        <v>0.13963500226431039</v>
      </c>
      <c r="F19" s="257">
        <v>0.15905884864939426</v>
      </c>
      <c r="G19" s="259">
        <v>0.16128259172042264</v>
      </c>
    </row>
    <row r="20" spans="1:7">
      <c r="A20" s="415">
        <v>9</v>
      </c>
      <c r="B20" s="413" t="s">
        <v>134</v>
      </c>
      <c r="C20" s="257">
        <v>5.2697398042156549E-2</v>
      </c>
      <c r="D20" s="257">
        <v>5.2891315436670028E-2</v>
      </c>
      <c r="E20" s="257">
        <v>5.3345370758534717E-2</v>
      </c>
      <c r="F20" s="257">
        <v>6.2882289608263378E-2</v>
      </c>
      <c r="G20" s="259">
        <v>6.5141181870285614E-2</v>
      </c>
    </row>
    <row r="21" spans="1:7">
      <c r="A21" s="415">
        <v>10</v>
      </c>
      <c r="B21" s="413" t="s">
        <v>133</v>
      </c>
      <c r="C21" s="257">
        <v>3.1314290500706256E-2</v>
      </c>
      <c r="D21" s="257">
        <v>2.7441984633543654E-2</v>
      </c>
      <c r="E21" s="257">
        <v>3.5767885420249897E-2</v>
      </c>
      <c r="F21" s="257">
        <v>5.2110956183826905E-2</v>
      </c>
      <c r="G21" s="259">
        <v>4.9901022484166759E-2</v>
      </c>
    </row>
    <row r="22" spans="1:7">
      <c r="A22" s="415">
        <v>11</v>
      </c>
      <c r="B22" s="413" t="s">
        <v>132</v>
      </c>
      <c r="C22" s="257">
        <v>8.3668475904670178E-2</v>
      </c>
      <c r="D22" s="257">
        <v>8.6480496444930707E-2</v>
      </c>
      <c r="E22" s="257">
        <v>8.6289631505775677E-2</v>
      </c>
      <c r="F22" s="257">
        <v>9.6176559041130899E-2</v>
      </c>
      <c r="G22" s="259">
        <v>9.6141409850137E-2</v>
      </c>
    </row>
    <row r="23" spans="1:7">
      <c r="A23" s="415">
        <v>12</v>
      </c>
      <c r="B23" s="413" t="s">
        <v>278</v>
      </c>
      <c r="C23" s="257">
        <v>1.1079558908396903E-2</v>
      </c>
      <c r="D23" s="257">
        <v>5.4737358422061941E-3</v>
      </c>
      <c r="E23" s="257">
        <v>8.4506758656906281E-3</v>
      </c>
      <c r="F23" s="257">
        <v>2.8231675789003045E-2</v>
      </c>
      <c r="G23" s="259">
        <v>2.615660837138126E-2</v>
      </c>
    </row>
    <row r="24" spans="1:7">
      <c r="A24" s="415">
        <v>13</v>
      </c>
      <c r="B24" s="413" t="s">
        <v>279</v>
      </c>
      <c r="C24" s="257">
        <v>7.6023227073296576E-2</v>
      </c>
      <c r="D24" s="257">
        <v>3.6998802005949509E-2</v>
      </c>
      <c r="E24" s="257">
        <v>5.6956907198301675E-2</v>
      </c>
      <c r="F24" s="257">
        <v>0.20625489441856892</v>
      </c>
      <c r="G24" s="259">
        <v>0.19572135230390419</v>
      </c>
    </row>
    <row r="25" spans="1:7">
      <c r="A25" s="410"/>
      <c r="B25" s="414" t="s">
        <v>358</v>
      </c>
      <c r="C25" s="255"/>
      <c r="D25" s="255"/>
      <c r="E25" s="255"/>
      <c r="F25" s="255"/>
      <c r="G25" s="256"/>
    </row>
    <row r="26" spans="1:7">
      <c r="A26" s="415">
        <v>14</v>
      </c>
      <c r="B26" s="413" t="s">
        <v>131</v>
      </c>
      <c r="C26" s="257">
        <v>5.6192407091236359E-2</v>
      </c>
      <c r="D26" s="258">
        <v>5.3800158771585678E-2</v>
      </c>
      <c r="E26" s="258">
        <v>8.4241292141708043E-2</v>
      </c>
      <c r="F26" s="257">
        <v>8.6101884178909183E-2</v>
      </c>
      <c r="G26" s="259">
        <v>0.10730659766555374</v>
      </c>
    </row>
    <row r="27" spans="1:7" ht="15" customHeight="1">
      <c r="A27" s="415">
        <v>15</v>
      </c>
      <c r="B27" s="413" t="s">
        <v>130</v>
      </c>
      <c r="C27" s="257">
        <v>7.3040985088397681E-2</v>
      </c>
      <c r="D27" s="258">
        <v>6.7265337501895395E-2</v>
      </c>
      <c r="E27" s="258">
        <v>9.446994202087948E-2</v>
      </c>
      <c r="F27" s="257">
        <v>9.5590389889334049E-2</v>
      </c>
      <c r="G27" s="259">
        <v>0.11507467851031768</v>
      </c>
    </row>
    <row r="28" spans="1:7">
      <c r="A28" s="415">
        <v>16</v>
      </c>
      <c r="B28" s="413" t="s">
        <v>129</v>
      </c>
      <c r="C28" s="257">
        <v>0.25866114598847856</v>
      </c>
      <c r="D28" s="258">
        <v>0.22321913374219182</v>
      </c>
      <c r="E28" s="258">
        <v>0.22534928681164895</v>
      </c>
      <c r="F28" s="257">
        <v>0.21920189034877779</v>
      </c>
      <c r="G28" s="259">
        <v>0.1173962999703895</v>
      </c>
    </row>
    <row r="29" spans="1:7" ht="15" customHeight="1">
      <c r="A29" s="415">
        <v>17</v>
      </c>
      <c r="B29" s="413" t="s">
        <v>128</v>
      </c>
      <c r="C29" s="257">
        <v>0.28537167534449026</v>
      </c>
      <c r="D29" s="258">
        <v>0.27454526682334096</v>
      </c>
      <c r="E29" s="258">
        <v>0.25366616329079922</v>
      </c>
      <c r="F29" s="257">
        <v>0.27048302252609846</v>
      </c>
      <c r="G29" s="259">
        <v>0.214896512896773</v>
      </c>
    </row>
    <row r="30" spans="1:7">
      <c r="A30" s="415">
        <v>18</v>
      </c>
      <c r="B30" s="413" t="s">
        <v>127</v>
      </c>
      <c r="C30" s="257">
        <v>0.15379623568635351</v>
      </c>
      <c r="D30" s="258">
        <v>0.19566336846249016</v>
      </c>
      <c r="E30" s="258">
        <v>0.11713373363188632</v>
      </c>
      <c r="F30" s="257">
        <v>9.0954372233554293E-2</v>
      </c>
      <c r="G30" s="259">
        <v>0.16015549781470026</v>
      </c>
    </row>
    <row r="31" spans="1:7" ht="15" customHeight="1">
      <c r="A31" s="410"/>
      <c r="B31" s="414" t="s">
        <v>359</v>
      </c>
      <c r="C31" s="255"/>
      <c r="D31" s="255"/>
      <c r="E31" s="255"/>
      <c r="F31" s="255"/>
      <c r="G31" s="256"/>
    </row>
    <row r="32" spans="1:7" ht="15" customHeight="1">
      <c r="A32" s="415">
        <v>19</v>
      </c>
      <c r="B32" s="413" t="s">
        <v>126</v>
      </c>
      <c r="C32" s="257">
        <v>0.31047367462083553</v>
      </c>
      <c r="D32" s="258">
        <v>0.34762018738519163</v>
      </c>
      <c r="E32" s="258">
        <v>0.34970129441675263</v>
      </c>
      <c r="F32" s="257">
        <v>0.35782834085913301</v>
      </c>
      <c r="G32" s="259">
        <v>0.40788494988557367</v>
      </c>
    </row>
    <row r="33" spans="1:7" ht="15" customHeight="1">
      <c r="A33" s="415">
        <v>20</v>
      </c>
      <c r="B33" s="413" t="s">
        <v>125</v>
      </c>
      <c r="C33" s="257">
        <v>0.343769675469005</v>
      </c>
      <c r="D33" s="258">
        <v>0.32981189501050123</v>
      </c>
      <c r="E33" s="258">
        <v>0.3109264575939335</v>
      </c>
      <c r="F33" s="257">
        <v>0.29565886573096106</v>
      </c>
      <c r="G33" s="259">
        <v>0.24286451616648469</v>
      </c>
    </row>
    <row r="34" spans="1:7" ht="15" customHeight="1">
      <c r="A34" s="415">
        <v>21</v>
      </c>
      <c r="B34" s="413" t="s">
        <v>124</v>
      </c>
      <c r="C34" s="257">
        <v>0.43823217408108933</v>
      </c>
      <c r="D34" s="258">
        <v>0.4488561402051271</v>
      </c>
      <c r="E34" s="258">
        <v>0.45235244016485987</v>
      </c>
      <c r="F34" s="257">
        <v>0.45628514731669245</v>
      </c>
      <c r="G34" s="259">
        <v>0.45150649931521147</v>
      </c>
    </row>
    <row r="35" spans="1:7" ht="15" customHeight="1">
      <c r="A35" s="402"/>
      <c r="B35" s="414" t="s">
        <v>402</v>
      </c>
      <c r="C35" s="255"/>
      <c r="D35" s="255"/>
      <c r="E35" s="255"/>
      <c r="F35" s="255"/>
      <c r="G35" s="256"/>
    </row>
    <row r="36" spans="1:7">
      <c r="A36" s="415">
        <v>22</v>
      </c>
      <c r="B36" s="413" t="s">
        <v>385</v>
      </c>
      <c r="C36" s="260">
        <v>717682866.45333612</v>
      </c>
      <c r="D36" s="260">
        <v>603901178.81533277</v>
      </c>
      <c r="E36" s="260">
        <v>630125790.54174399</v>
      </c>
      <c r="F36" s="260">
        <v>681357536.60220313</v>
      </c>
      <c r="G36" s="261">
        <v>836265006.7088666</v>
      </c>
    </row>
    <row r="37" spans="1:7" ht="15" customHeight="1">
      <c r="A37" s="415">
        <v>23</v>
      </c>
      <c r="B37" s="413" t="s">
        <v>397</v>
      </c>
      <c r="C37" s="260">
        <v>404037132.79850292</v>
      </c>
      <c r="D37" s="260">
        <v>367984772.49377149</v>
      </c>
      <c r="E37" s="260">
        <v>368508402.05138832</v>
      </c>
      <c r="F37" s="260">
        <v>352678528.38361484</v>
      </c>
      <c r="G37" s="261">
        <v>343974437.94039816</v>
      </c>
    </row>
    <row r="38" spans="1:7" ht="15.75" thickBot="1">
      <c r="A38" s="416">
        <v>24</v>
      </c>
      <c r="B38" s="417" t="s">
        <v>386</v>
      </c>
      <c r="C38" s="262">
        <v>1.7762794758056339</v>
      </c>
      <c r="D38" s="262">
        <v>1.641103719381634</v>
      </c>
      <c r="E38" s="262">
        <v>1.7099360205466176</v>
      </c>
      <c r="F38" s="262">
        <v>1.9319507193278243</v>
      </c>
      <c r="G38" s="263">
        <v>2.4311835836294602</v>
      </c>
    </row>
    <row r="39" spans="1:7">
      <c r="A39" s="418"/>
    </row>
    <row r="40" spans="1:7">
      <c r="B40" s="312"/>
    </row>
    <row r="41" spans="1:7" ht="71.25" customHeight="1">
      <c r="B41" s="312" t="s">
        <v>401</v>
      </c>
    </row>
    <row r="43" spans="1:7">
      <c r="B43" s="312"/>
    </row>
  </sheetData>
  <dataValidations count="1">
    <dataValidation type="date" operator="greaterThanOrEqual" allowBlank="1" showInputMessage="1" showErrorMessage="1" error="Date" promptTitle="Reporting Period" sqref="B2">
      <formula1>36526</formula1>
    </dataValidation>
  </dataValidations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1" ySplit="5" topLeftCell="B6" activePane="bottomRight" state="frozen"/>
      <selection activeCell="E10" sqref="E10"/>
      <selection pane="topRight" activeCell="E10" sqref="E10"/>
      <selection pane="bottomLeft" activeCell="E10" sqref="E10"/>
      <selection pane="bottomRight" activeCell="L22" sqref="L22"/>
    </sheetView>
  </sheetViews>
  <sheetFormatPr defaultColWidth="9.140625" defaultRowHeight="15"/>
  <cols>
    <col min="1" max="1" width="9.7109375" style="279" bestFit="1" customWidth="1"/>
    <col min="2" max="2" width="47.85546875" style="279" customWidth="1"/>
    <col min="3" max="7" width="14.7109375" style="279" customWidth="1"/>
    <col min="8" max="8" width="15.42578125" style="279" customWidth="1"/>
    <col min="9" max="16384" width="9.140625" style="327"/>
  </cols>
  <sheetData>
    <row r="1" spans="1:8">
      <c r="A1" s="326" t="s">
        <v>30</v>
      </c>
      <c r="B1" s="279" t="str">
        <f>'Info '!C2</f>
        <v>JSC "Liberty Bank"</v>
      </c>
    </row>
    <row r="2" spans="1:8">
      <c r="A2" s="326" t="s">
        <v>31</v>
      </c>
      <c r="B2" s="387">
        <f>'1. key ratios '!B2</f>
        <v>43738</v>
      </c>
    </row>
    <row r="3" spans="1:8">
      <c r="A3" s="326"/>
    </row>
    <row r="4" spans="1:8" ht="15.75" thickBot="1">
      <c r="A4" s="361" t="s">
        <v>32</v>
      </c>
      <c r="B4" s="388" t="s">
        <v>33</v>
      </c>
      <c r="C4" s="361"/>
      <c r="D4" s="362"/>
      <c r="E4" s="362"/>
      <c r="F4" s="363"/>
      <c r="G4" s="363"/>
      <c r="H4" s="389" t="s">
        <v>73</v>
      </c>
    </row>
    <row r="5" spans="1:8">
      <c r="A5" s="390"/>
      <c r="B5" s="391"/>
      <c r="C5" s="536" t="s">
        <v>68</v>
      </c>
      <c r="D5" s="537"/>
      <c r="E5" s="538"/>
      <c r="F5" s="536" t="s">
        <v>72</v>
      </c>
      <c r="G5" s="537"/>
      <c r="H5" s="539"/>
    </row>
    <row r="6" spans="1:8">
      <c r="A6" s="392" t="s">
        <v>6</v>
      </c>
      <c r="B6" s="393" t="s">
        <v>34</v>
      </c>
      <c r="C6" s="332" t="s">
        <v>69</v>
      </c>
      <c r="D6" s="332" t="s">
        <v>70</v>
      </c>
      <c r="E6" s="332" t="s">
        <v>71</v>
      </c>
      <c r="F6" s="332" t="s">
        <v>69</v>
      </c>
      <c r="G6" s="332" t="s">
        <v>70</v>
      </c>
      <c r="H6" s="333" t="s">
        <v>71</v>
      </c>
    </row>
    <row r="7" spans="1:8">
      <c r="A7" s="392">
        <v>1</v>
      </c>
      <c r="B7" s="394" t="s">
        <v>35</v>
      </c>
      <c r="C7" s="321">
        <v>140462675</v>
      </c>
      <c r="D7" s="321">
        <v>57006060</v>
      </c>
      <c r="E7" s="322">
        <f>C7+D7</f>
        <v>197468735</v>
      </c>
      <c r="F7" s="448">
        <v>116051796</v>
      </c>
      <c r="G7" s="321">
        <v>54356078</v>
      </c>
      <c r="H7" s="449">
        <f>F7+G7</f>
        <v>170407874</v>
      </c>
    </row>
    <row r="8" spans="1:8">
      <c r="A8" s="392">
        <v>2</v>
      </c>
      <c r="B8" s="394" t="s">
        <v>36</v>
      </c>
      <c r="C8" s="321">
        <v>96842134</v>
      </c>
      <c r="D8" s="321">
        <v>124631497</v>
      </c>
      <c r="E8" s="322">
        <f t="shared" ref="E8:E20" si="0">C8+D8</f>
        <v>221473631</v>
      </c>
      <c r="F8" s="448">
        <v>61263617</v>
      </c>
      <c r="G8" s="321">
        <v>91543936</v>
      </c>
      <c r="H8" s="449">
        <f t="shared" ref="H8:H40" si="1">F8+G8</f>
        <v>152807553</v>
      </c>
    </row>
    <row r="9" spans="1:8">
      <c r="A9" s="392">
        <v>3</v>
      </c>
      <c r="B9" s="394" t="s">
        <v>37</v>
      </c>
      <c r="C9" s="321">
        <v>559750</v>
      </c>
      <c r="D9" s="321">
        <v>85572127</v>
      </c>
      <c r="E9" s="322">
        <f t="shared" si="0"/>
        <v>86131877</v>
      </c>
      <c r="F9" s="448">
        <v>615425</v>
      </c>
      <c r="G9" s="321">
        <v>105320283</v>
      </c>
      <c r="H9" s="449">
        <f t="shared" si="1"/>
        <v>105935708</v>
      </c>
    </row>
    <row r="10" spans="1:8">
      <c r="A10" s="392">
        <v>4</v>
      </c>
      <c r="B10" s="394" t="s">
        <v>38</v>
      </c>
      <c r="C10" s="321">
        <v>0</v>
      </c>
      <c r="D10" s="321">
        <v>0</v>
      </c>
      <c r="E10" s="322">
        <f t="shared" si="0"/>
        <v>0</v>
      </c>
      <c r="F10" s="448">
        <v>0</v>
      </c>
      <c r="G10" s="321">
        <v>0</v>
      </c>
      <c r="H10" s="449">
        <f t="shared" si="1"/>
        <v>0</v>
      </c>
    </row>
    <row r="11" spans="1:8">
      <c r="A11" s="392">
        <v>5</v>
      </c>
      <c r="B11" s="394" t="s">
        <v>39</v>
      </c>
      <c r="C11" s="321">
        <v>145679574</v>
      </c>
      <c r="D11" s="321">
        <v>0</v>
      </c>
      <c r="E11" s="322">
        <f t="shared" si="0"/>
        <v>145679574</v>
      </c>
      <c r="F11" s="448">
        <v>217070094</v>
      </c>
      <c r="G11" s="321">
        <v>0</v>
      </c>
      <c r="H11" s="449">
        <f t="shared" si="1"/>
        <v>217070094</v>
      </c>
    </row>
    <row r="12" spans="1:8">
      <c r="A12" s="392">
        <v>6.1</v>
      </c>
      <c r="B12" s="395" t="s">
        <v>40</v>
      </c>
      <c r="C12" s="321">
        <v>890948973.0003159</v>
      </c>
      <c r="D12" s="321">
        <v>310861734.98999989</v>
      </c>
      <c r="E12" s="322">
        <f t="shared" si="0"/>
        <v>1201810707.9903159</v>
      </c>
      <c r="F12" s="448">
        <v>977647537.06010044</v>
      </c>
      <c r="G12" s="321">
        <v>130038207.99999993</v>
      </c>
      <c r="H12" s="449">
        <f t="shared" si="1"/>
        <v>1107685745.0601003</v>
      </c>
    </row>
    <row r="13" spans="1:8">
      <c r="A13" s="392">
        <v>6.2</v>
      </c>
      <c r="B13" s="395" t="s">
        <v>41</v>
      </c>
      <c r="C13" s="321">
        <v>-75784003.873797327</v>
      </c>
      <c r="D13" s="321">
        <v>-11997434.127599994</v>
      </c>
      <c r="E13" s="322">
        <f t="shared" si="0"/>
        <v>-87781438.001397327</v>
      </c>
      <c r="F13" s="448">
        <v>-122078168.39060037</v>
      </c>
      <c r="G13" s="321">
        <v>-5388412.6126523782</v>
      </c>
      <c r="H13" s="449">
        <f t="shared" si="1"/>
        <v>-127466581.00325274</v>
      </c>
    </row>
    <row r="14" spans="1:8">
      <c r="A14" s="392">
        <v>6</v>
      </c>
      <c r="B14" s="394" t="s">
        <v>42</v>
      </c>
      <c r="C14" s="322">
        <f>C12+C13</f>
        <v>815164969.12651861</v>
      </c>
      <c r="D14" s="322">
        <f>D12+D13</f>
        <v>298864300.86239988</v>
      </c>
      <c r="E14" s="322">
        <f t="shared" si="0"/>
        <v>1114029269.9889185</v>
      </c>
      <c r="F14" s="322">
        <f>F12+F13</f>
        <v>855569368.66950011</v>
      </c>
      <c r="G14" s="322">
        <f>G12+G13</f>
        <v>124649795.38734755</v>
      </c>
      <c r="H14" s="449">
        <f>F14+G14</f>
        <v>980219164.05684769</v>
      </c>
    </row>
    <row r="15" spans="1:8">
      <c r="A15" s="392">
        <v>7</v>
      </c>
      <c r="B15" s="394" t="s">
        <v>43</v>
      </c>
      <c r="C15" s="321">
        <v>11874080</v>
      </c>
      <c r="D15" s="321">
        <v>1371474</v>
      </c>
      <c r="E15" s="322">
        <f t="shared" si="0"/>
        <v>13245554</v>
      </c>
      <c r="F15" s="448">
        <v>12572148</v>
      </c>
      <c r="G15" s="321">
        <v>528396</v>
      </c>
      <c r="H15" s="449">
        <f t="shared" si="1"/>
        <v>13100544</v>
      </c>
    </row>
    <row r="16" spans="1:8">
      <c r="A16" s="392">
        <v>8</v>
      </c>
      <c r="B16" s="394" t="s">
        <v>205</v>
      </c>
      <c r="C16" s="321">
        <v>54770</v>
      </c>
      <c r="D16" s="321">
        <v>0</v>
      </c>
      <c r="E16" s="322">
        <f t="shared" si="0"/>
        <v>54770</v>
      </c>
      <c r="F16" s="448">
        <v>69835</v>
      </c>
      <c r="G16" s="321">
        <v>0</v>
      </c>
      <c r="H16" s="449">
        <f t="shared" si="1"/>
        <v>69835</v>
      </c>
    </row>
    <row r="17" spans="1:8">
      <c r="A17" s="392">
        <v>9</v>
      </c>
      <c r="B17" s="394" t="s">
        <v>44</v>
      </c>
      <c r="C17" s="321">
        <v>106733</v>
      </c>
      <c r="D17" s="321">
        <v>0</v>
      </c>
      <c r="E17" s="322">
        <f t="shared" si="0"/>
        <v>106733</v>
      </c>
      <c r="F17" s="448">
        <v>146888</v>
      </c>
      <c r="G17" s="321">
        <v>111142</v>
      </c>
      <c r="H17" s="449">
        <f t="shared" si="1"/>
        <v>258030</v>
      </c>
    </row>
    <row r="18" spans="1:8">
      <c r="A18" s="392">
        <v>10</v>
      </c>
      <c r="B18" s="394" t="s">
        <v>45</v>
      </c>
      <c r="C18" s="321">
        <v>196250781</v>
      </c>
      <c r="D18" s="321">
        <v>0</v>
      </c>
      <c r="E18" s="322">
        <f t="shared" si="0"/>
        <v>196250781</v>
      </c>
      <c r="F18" s="448">
        <v>158935138</v>
      </c>
      <c r="G18" s="321">
        <v>0</v>
      </c>
      <c r="H18" s="449">
        <f t="shared" si="1"/>
        <v>158935138</v>
      </c>
    </row>
    <row r="19" spans="1:8">
      <c r="A19" s="392">
        <v>11</v>
      </c>
      <c r="B19" s="394" t="s">
        <v>46</v>
      </c>
      <c r="C19" s="321">
        <v>75403989</v>
      </c>
      <c r="D19" s="321">
        <v>24519345</v>
      </c>
      <c r="E19" s="322">
        <f t="shared" si="0"/>
        <v>99923334</v>
      </c>
      <c r="F19" s="448">
        <v>33829386</v>
      </c>
      <c r="G19" s="321">
        <v>22056813</v>
      </c>
      <c r="H19" s="449">
        <f t="shared" si="1"/>
        <v>55886199</v>
      </c>
    </row>
    <row r="20" spans="1:8">
      <c r="A20" s="392">
        <v>12</v>
      </c>
      <c r="B20" s="396" t="s">
        <v>47</v>
      </c>
      <c r="C20" s="320">
        <f>SUM(C7:C11)+SUM(C14:C19)</f>
        <v>1482399455.1265187</v>
      </c>
      <c r="D20" s="320">
        <f>SUM(D7:D11)+SUM(D14:D19)</f>
        <v>591964803.86239982</v>
      </c>
      <c r="E20" s="320">
        <f t="shared" si="0"/>
        <v>2074364258.9889185</v>
      </c>
      <c r="F20" s="320">
        <f>SUM(F7:F11)+SUM(F14:F19)</f>
        <v>1456123695.6695001</v>
      </c>
      <c r="G20" s="320">
        <f>SUM(G7:G11)+SUM(G14:G19)</f>
        <v>398566443.38734758</v>
      </c>
      <c r="H20" s="450">
        <f t="shared" si="1"/>
        <v>1854690139.0568476</v>
      </c>
    </row>
    <row r="21" spans="1:8">
      <c r="A21" s="392"/>
      <c r="B21" s="393" t="s">
        <v>48</v>
      </c>
      <c r="C21" s="451"/>
      <c r="D21" s="451"/>
      <c r="E21" s="451"/>
      <c r="F21" s="452"/>
      <c r="G21" s="451"/>
      <c r="H21" s="453"/>
    </row>
    <row r="22" spans="1:8">
      <c r="A22" s="392">
        <v>13</v>
      </c>
      <c r="B22" s="394" t="s">
        <v>49</v>
      </c>
      <c r="C22" s="321">
        <v>792561</v>
      </c>
      <c r="D22" s="321">
        <v>38956033</v>
      </c>
      <c r="E22" s="322">
        <f>C22+D22</f>
        <v>39748594</v>
      </c>
      <c r="F22" s="448">
        <v>741969</v>
      </c>
      <c r="G22" s="321">
        <v>7019952</v>
      </c>
      <c r="H22" s="449">
        <f t="shared" si="1"/>
        <v>7761921</v>
      </c>
    </row>
    <row r="23" spans="1:8">
      <c r="A23" s="392">
        <v>14</v>
      </c>
      <c r="B23" s="394" t="s">
        <v>50</v>
      </c>
      <c r="C23" s="321">
        <v>496012443.25000012</v>
      </c>
      <c r="D23" s="321">
        <v>111732625.6946415</v>
      </c>
      <c r="E23" s="322">
        <f t="shared" ref="E23:E40" si="2">C23+D23</f>
        <v>607745068.94464159</v>
      </c>
      <c r="F23" s="448">
        <v>496768317</v>
      </c>
      <c r="G23" s="321">
        <v>122854070</v>
      </c>
      <c r="H23" s="449">
        <f t="shared" si="1"/>
        <v>619622387</v>
      </c>
    </row>
    <row r="24" spans="1:8">
      <c r="A24" s="392">
        <v>15</v>
      </c>
      <c r="B24" s="394" t="s">
        <v>51</v>
      </c>
      <c r="C24" s="321">
        <v>206496454.06999999</v>
      </c>
      <c r="D24" s="321">
        <v>94811636.038180009</v>
      </c>
      <c r="E24" s="322">
        <f t="shared" si="2"/>
        <v>301308090.10817999</v>
      </c>
      <c r="F24" s="448">
        <v>148612828</v>
      </c>
      <c r="G24" s="321">
        <v>69169437</v>
      </c>
      <c r="H24" s="449">
        <f t="shared" si="1"/>
        <v>217782265</v>
      </c>
    </row>
    <row r="25" spans="1:8">
      <c r="A25" s="392">
        <v>16</v>
      </c>
      <c r="B25" s="394" t="s">
        <v>52</v>
      </c>
      <c r="C25" s="321">
        <v>424555006.11999995</v>
      </c>
      <c r="D25" s="321">
        <v>223317318.27909398</v>
      </c>
      <c r="E25" s="322">
        <f t="shared" si="2"/>
        <v>647872324.39909387</v>
      </c>
      <c r="F25" s="448">
        <v>518946630</v>
      </c>
      <c r="G25" s="321">
        <v>141444163</v>
      </c>
      <c r="H25" s="449">
        <f t="shared" si="1"/>
        <v>660390793</v>
      </c>
    </row>
    <row r="26" spans="1:8">
      <c r="A26" s="392">
        <v>17</v>
      </c>
      <c r="B26" s="394" t="s">
        <v>53</v>
      </c>
      <c r="C26" s="451">
        <v>0</v>
      </c>
      <c r="D26" s="451">
        <v>0</v>
      </c>
      <c r="E26" s="322">
        <f t="shared" si="2"/>
        <v>0</v>
      </c>
      <c r="F26" s="452">
        <v>0</v>
      </c>
      <c r="G26" s="451">
        <v>0</v>
      </c>
      <c r="H26" s="449">
        <f t="shared" si="1"/>
        <v>0</v>
      </c>
    </row>
    <row r="27" spans="1:8">
      <c r="A27" s="392">
        <v>18</v>
      </c>
      <c r="B27" s="394" t="s">
        <v>54</v>
      </c>
      <c r="C27" s="321">
        <v>0</v>
      </c>
      <c r="D27" s="321">
        <v>0</v>
      </c>
      <c r="E27" s="322">
        <f t="shared" si="2"/>
        <v>0</v>
      </c>
      <c r="F27" s="448">
        <v>0</v>
      </c>
      <c r="G27" s="321">
        <v>359</v>
      </c>
      <c r="H27" s="449">
        <f t="shared" si="1"/>
        <v>359</v>
      </c>
    </row>
    <row r="28" spans="1:8">
      <c r="A28" s="392">
        <v>19</v>
      </c>
      <c r="B28" s="394" t="s">
        <v>55</v>
      </c>
      <c r="C28" s="321">
        <v>4842588</v>
      </c>
      <c r="D28" s="321">
        <v>1477715</v>
      </c>
      <c r="E28" s="322">
        <f t="shared" si="2"/>
        <v>6320303</v>
      </c>
      <c r="F28" s="448">
        <v>4693360</v>
      </c>
      <c r="G28" s="321">
        <v>858404</v>
      </c>
      <c r="H28" s="449">
        <f t="shared" si="1"/>
        <v>5551764</v>
      </c>
    </row>
    <row r="29" spans="1:8">
      <c r="A29" s="392">
        <v>20</v>
      </c>
      <c r="B29" s="394" t="s">
        <v>56</v>
      </c>
      <c r="C29" s="321">
        <v>29917710</v>
      </c>
      <c r="D29" s="321">
        <v>46117443</v>
      </c>
      <c r="E29" s="322">
        <f t="shared" si="2"/>
        <v>76035153</v>
      </c>
      <c r="F29" s="448">
        <v>36336845</v>
      </c>
      <c r="G29" s="321">
        <v>4768766</v>
      </c>
      <c r="H29" s="449">
        <f t="shared" si="1"/>
        <v>41105611</v>
      </c>
    </row>
    <row r="30" spans="1:8">
      <c r="A30" s="392">
        <v>21</v>
      </c>
      <c r="B30" s="394" t="s">
        <v>57</v>
      </c>
      <c r="C30" s="321">
        <v>6437000</v>
      </c>
      <c r="D30" s="321">
        <v>96002135</v>
      </c>
      <c r="E30" s="322">
        <f t="shared" si="2"/>
        <v>102439135</v>
      </c>
      <c r="F30" s="448">
        <v>0</v>
      </c>
      <c r="G30" s="321">
        <v>40762609.739999995</v>
      </c>
      <c r="H30" s="449">
        <f t="shared" si="1"/>
        <v>40762609.739999995</v>
      </c>
    </row>
    <row r="31" spans="1:8">
      <c r="A31" s="392">
        <v>22</v>
      </c>
      <c r="B31" s="396" t="s">
        <v>58</v>
      </c>
      <c r="C31" s="320">
        <f>SUM(C22:C30)</f>
        <v>1169053762.4400001</v>
      </c>
      <c r="D31" s="320">
        <f>SUM(D22:D30)</f>
        <v>612414906.01191545</v>
      </c>
      <c r="E31" s="320">
        <f>C31+D31</f>
        <v>1781468668.4519155</v>
      </c>
      <c r="F31" s="320">
        <f>SUM(F22:F30)</f>
        <v>1206099949</v>
      </c>
      <c r="G31" s="320">
        <f>SUM(G22:G30)</f>
        <v>386877760.74000001</v>
      </c>
      <c r="H31" s="450">
        <f t="shared" si="1"/>
        <v>1592977709.74</v>
      </c>
    </row>
    <row r="32" spans="1:8">
      <c r="A32" s="392"/>
      <c r="B32" s="393" t="s">
        <v>59</v>
      </c>
      <c r="C32" s="451"/>
      <c r="D32" s="451"/>
      <c r="E32" s="321"/>
      <c r="F32" s="452"/>
      <c r="G32" s="451"/>
      <c r="H32" s="453"/>
    </row>
    <row r="33" spans="1:8">
      <c r="A33" s="392">
        <v>23</v>
      </c>
      <c r="B33" s="394" t="s">
        <v>60</v>
      </c>
      <c r="C33" s="321">
        <v>54628743</v>
      </c>
      <c r="D33" s="451">
        <v>0</v>
      </c>
      <c r="E33" s="322">
        <f>C33+D33</f>
        <v>54628743</v>
      </c>
      <c r="F33" s="448">
        <v>54628743</v>
      </c>
      <c r="G33" s="451">
        <v>0</v>
      </c>
      <c r="H33" s="449">
        <f t="shared" si="1"/>
        <v>54628743</v>
      </c>
    </row>
    <row r="34" spans="1:8">
      <c r="A34" s="392">
        <v>24</v>
      </c>
      <c r="B34" s="394" t="s">
        <v>61</v>
      </c>
      <c r="C34" s="321">
        <v>61391</v>
      </c>
      <c r="D34" s="451">
        <v>0</v>
      </c>
      <c r="E34" s="322">
        <f t="shared" si="2"/>
        <v>61391</v>
      </c>
      <c r="F34" s="448">
        <v>61391</v>
      </c>
      <c r="G34" s="451">
        <v>0</v>
      </c>
      <c r="H34" s="449">
        <f t="shared" si="1"/>
        <v>61391</v>
      </c>
    </row>
    <row r="35" spans="1:8">
      <c r="A35" s="392">
        <v>25</v>
      </c>
      <c r="B35" s="397" t="s">
        <v>62</v>
      </c>
      <c r="C35" s="321">
        <v>-10154020</v>
      </c>
      <c r="D35" s="451">
        <v>0</v>
      </c>
      <c r="E35" s="322">
        <f t="shared" si="2"/>
        <v>-10154020</v>
      </c>
      <c r="F35" s="448">
        <v>-10154020</v>
      </c>
      <c r="G35" s="451">
        <v>0</v>
      </c>
      <c r="H35" s="449">
        <f t="shared" si="1"/>
        <v>-10154020</v>
      </c>
    </row>
    <row r="36" spans="1:8">
      <c r="A36" s="392">
        <v>26</v>
      </c>
      <c r="B36" s="394" t="s">
        <v>63</v>
      </c>
      <c r="C36" s="321">
        <v>39651986</v>
      </c>
      <c r="D36" s="451">
        <v>0</v>
      </c>
      <c r="E36" s="322">
        <f t="shared" si="2"/>
        <v>39651986</v>
      </c>
      <c r="F36" s="448">
        <v>39651986</v>
      </c>
      <c r="G36" s="451">
        <v>0</v>
      </c>
      <c r="H36" s="449">
        <f t="shared" si="1"/>
        <v>39651986</v>
      </c>
    </row>
    <row r="37" spans="1:8">
      <c r="A37" s="392">
        <v>27</v>
      </c>
      <c r="B37" s="394" t="s">
        <v>64</v>
      </c>
      <c r="C37" s="321">
        <v>1694028</v>
      </c>
      <c r="D37" s="451">
        <v>0</v>
      </c>
      <c r="E37" s="322">
        <f t="shared" si="2"/>
        <v>1694028</v>
      </c>
      <c r="F37" s="448">
        <v>1694028</v>
      </c>
      <c r="G37" s="451">
        <v>0</v>
      </c>
      <c r="H37" s="449">
        <f t="shared" si="1"/>
        <v>1694028</v>
      </c>
    </row>
    <row r="38" spans="1:8">
      <c r="A38" s="392">
        <v>28</v>
      </c>
      <c r="B38" s="394" t="s">
        <v>65</v>
      </c>
      <c r="C38" s="321">
        <v>178837861</v>
      </c>
      <c r="D38" s="451">
        <v>0</v>
      </c>
      <c r="E38" s="322">
        <f t="shared" si="2"/>
        <v>178837861</v>
      </c>
      <c r="F38" s="448">
        <v>147330208</v>
      </c>
      <c r="G38" s="451">
        <v>0</v>
      </c>
      <c r="H38" s="449">
        <f t="shared" si="1"/>
        <v>147330208</v>
      </c>
    </row>
    <row r="39" spans="1:8">
      <c r="A39" s="392">
        <v>29</v>
      </c>
      <c r="B39" s="394" t="s">
        <v>66</v>
      </c>
      <c r="C39" s="321">
        <v>28175602</v>
      </c>
      <c r="D39" s="451">
        <v>0</v>
      </c>
      <c r="E39" s="322">
        <f t="shared" si="2"/>
        <v>28175602</v>
      </c>
      <c r="F39" s="448">
        <v>28500093</v>
      </c>
      <c r="G39" s="451">
        <v>0</v>
      </c>
      <c r="H39" s="449">
        <f t="shared" si="1"/>
        <v>28500093</v>
      </c>
    </row>
    <row r="40" spans="1:8">
      <c r="A40" s="392">
        <v>30</v>
      </c>
      <c r="B40" s="398" t="s">
        <v>273</v>
      </c>
      <c r="C40" s="454">
        <v>292895591</v>
      </c>
      <c r="D40" s="455">
        <v>0</v>
      </c>
      <c r="E40" s="320">
        <f t="shared" si="2"/>
        <v>292895591</v>
      </c>
      <c r="F40" s="456">
        <v>261712429</v>
      </c>
      <c r="G40" s="455">
        <v>0</v>
      </c>
      <c r="H40" s="450">
        <f t="shared" si="1"/>
        <v>261712429</v>
      </c>
    </row>
    <row r="41" spans="1:8" ht="15.75" thickBot="1">
      <c r="A41" s="399">
        <v>31</v>
      </c>
      <c r="B41" s="400" t="s">
        <v>67</v>
      </c>
      <c r="C41" s="323">
        <f>C31+C40</f>
        <v>1461949353.4400001</v>
      </c>
      <c r="D41" s="323">
        <f>D31+D40</f>
        <v>612414906.01191545</v>
      </c>
      <c r="E41" s="323">
        <f>C41+D41</f>
        <v>2074364259.4519155</v>
      </c>
      <c r="F41" s="323">
        <f>F31+F40</f>
        <v>1467812378</v>
      </c>
      <c r="G41" s="323">
        <f>G31+G40</f>
        <v>386877760.74000001</v>
      </c>
      <c r="H41" s="457">
        <f>F41+G41</f>
        <v>1854690138.74</v>
      </c>
    </row>
    <row r="43" spans="1:8">
      <c r="B43" s="401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zoomScaleNormal="100" workbookViewId="0">
      <pane xSplit="1" ySplit="6" topLeftCell="B34" activePane="bottomRight" state="frozen"/>
      <selection activeCell="E10" sqref="E10"/>
      <selection pane="topRight" activeCell="E10" sqref="E10"/>
      <selection pane="bottomLeft" activeCell="E10" sqref="E10"/>
      <selection pane="bottomRight" activeCell="J22" sqref="J22"/>
    </sheetView>
  </sheetViews>
  <sheetFormatPr defaultColWidth="9.140625" defaultRowHeight="12.75"/>
  <cols>
    <col min="1" max="1" width="9.5703125" style="279" bestFit="1" customWidth="1"/>
    <col min="2" max="2" width="52.140625" style="279" customWidth="1"/>
    <col min="3" max="8" width="13.140625" style="279" customWidth="1"/>
    <col min="9" max="9" width="8.85546875" style="279" customWidth="1"/>
    <col min="10" max="16384" width="9.140625" style="279"/>
  </cols>
  <sheetData>
    <row r="1" spans="1:8">
      <c r="A1" s="326" t="s">
        <v>30</v>
      </c>
      <c r="B1" s="358" t="str">
        <f>'Info '!C2</f>
        <v>JSC "Liberty Bank"</v>
      </c>
      <c r="C1" s="358"/>
    </row>
    <row r="2" spans="1:8">
      <c r="A2" s="326" t="s">
        <v>31</v>
      </c>
      <c r="B2" s="368">
        <f>'1. key ratios '!B2</f>
        <v>43738</v>
      </c>
      <c r="C2" s="359"/>
      <c r="D2" s="360"/>
      <c r="E2" s="360"/>
      <c r="F2" s="360"/>
      <c r="G2" s="360"/>
      <c r="H2" s="360"/>
    </row>
    <row r="3" spans="1:8">
      <c r="A3" s="326"/>
      <c r="B3" s="358"/>
      <c r="C3" s="359"/>
      <c r="D3" s="360"/>
      <c r="E3" s="360"/>
      <c r="F3" s="360"/>
      <c r="G3" s="360"/>
      <c r="H3" s="360"/>
    </row>
    <row r="4" spans="1:8" ht="13.5" thickBot="1">
      <c r="A4" s="369" t="s">
        <v>200</v>
      </c>
      <c r="B4" s="370" t="s">
        <v>22</v>
      </c>
      <c r="C4" s="361"/>
      <c r="D4" s="362"/>
      <c r="E4" s="362"/>
      <c r="F4" s="363"/>
      <c r="G4" s="363"/>
      <c r="H4" s="364" t="s">
        <v>73</v>
      </c>
    </row>
    <row r="5" spans="1:8">
      <c r="A5" s="371" t="s">
        <v>6</v>
      </c>
      <c r="B5" s="372"/>
      <c r="C5" s="536" t="s">
        <v>68</v>
      </c>
      <c r="D5" s="537"/>
      <c r="E5" s="538"/>
      <c r="F5" s="536" t="s">
        <v>72</v>
      </c>
      <c r="G5" s="537"/>
      <c r="H5" s="539"/>
    </row>
    <row r="6" spans="1:8">
      <c r="A6" s="373" t="s">
        <v>6</v>
      </c>
      <c r="B6" s="374"/>
      <c r="C6" s="305" t="s">
        <v>69</v>
      </c>
      <c r="D6" s="305" t="s">
        <v>70</v>
      </c>
      <c r="E6" s="305" t="s">
        <v>71</v>
      </c>
      <c r="F6" s="305" t="s">
        <v>69</v>
      </c>
      <c r="G6" s="305" t="s">
        <v>70</v>
      </c>
      <c r="H6" s="365" t="s">
        <v>71</v>
      </c>
    </row>
    <row r="7" spans="1:8">
      <c r="A7" s="375"/>
      <c r="B7" s="370" t="s">
        <v>199</v>
      </c>
      <c r="C7" s="366"/>
      <c r="D7" s="366"/>
      <c r="E7" s="366"/>
      <c r="F7" s="366"/>
      <c r="G7" s="366"/>
      <c r="H7" s="367"/>
    </row>
    <row r="8" spans="1:8">
      <c r="A8" s="375">
        <v>1</v>
      </c>
      <c r="B8" s="376" t="s">
        <v>198</v>
      </c>
      <c r="C8" s="451">
        <v>8680732</v>
      </c>
      <c r="D8" s="451">
        <v>1501271</v>
      </c>
      <c r="E8" s="322">
        <f>C8+D8</f>
        <v>10182003</v>
      </c>
      <c r="F8" s="451">
        <v>9654085</v>
      </c>
      <c r="G8" s="451">
        <v>2492305</v>
      </c>
      <c r="H8" s="449">
        <f>F8+G8</f>
        <v>12146390</v>
      </c>
    </row>
    <row r="9" spans="1:8">
      <c r="A9" s="375">
        <v>2</v>
      </c>
      <c r="B9" s="376" t="s">
        <v>197</v>
      </c>
      <c r="C9" s="458">
        <f>SUM(C10:C18)</f>
        <v>155564330</v>
      </c>
      <c r="D9" s="458">
        <f>SUM(D10:D18)</f>
        <v>15702134</v>
      </c>
      <c r="E9" s="322">
        <f t="shared" ref="E9:E67" si="0">C9+D9</f>
        <v>171266464</v>
      </c>
      <c r="F9" s="458">
        <f>SUM(F10:F18)</f>
        <v>181294906</v>
      </c>
      <c r="G9" s="458">
        <f>SUM(G10:G18)</f>
        <v>3723240</v>
      </c>
      <c r="H9" s="449">
        <f t="shared" ref="H9:H67" si="1">F9+G9</f>
        <v>185018146</v>
      </c>
    </row>
    <row r="10" spans="1:8">
      <c r="A10" s="375">
        <v>2.1</v>
      </c>
      <c r="B10" s="377" t="s">
        <v>196</v>
      </c>
      <c r="C10" s="451">
        <v>367299</v>
      </c>
      <c r="D10" s="451">
        <v>0</v>
      </c>
      <c r="E10" s="322">
        <f t="shared" si="0"/>
        <v>367299</v>
      </c>
      <c r="F10" s="451">
        <v>324839</v>
      </c>
      <c r="G10" s="451">
        <v>0</v>
      </c>
      <c r="H10" s="449">
        <f t="shared" si="1"/>
        <v>324839</v>
      </c>
    </row>
    <row r="11" spans="1:8">
      <c r="A11" s="375">
        <v>2.2000000000000002</v>
      </c>
      <c r="B11" s="377" t="s">
        <v>195</v>
      </c>
      <c r="C11" s="451">
        <v>4078047.4894610518</v>
      </c>
      <c r="D11" s="451">
        <v>6235473.230043822</v>
      </c>
      <c r="E11" s="322">
        <f t="shared" si="0"/>
        <v>10313520.719504874</v>
      </c>
      <c r="F11" s="451">
        <v>281566</v>
      </c>
      <c r="G11" s="451">
        <v>78383</v>
      </c>
      <c r="H11" s="449">
        <f t="shared" si="1"/>
        <v>359949</v>
      </c>
    </row>
    <row r="12" spans="1:8">
      <c r="A12" s="375">
        <v>2.2999999999999998</v>
      </c>
      <c r="B12" s="377" t="s">
        <v>194</v>
      </c>
      <c r="C12" s="451">
        <v>247419.27717841096</v>
      </c>
      <c r="D12" s="451">
        <v>0</v>
      </c>
      <c r="E12" s="322">
        <f t="shared" si="0"/>
        <v>247419.27717841096</v>
      </c>
      <c r="F12" s="451">
        <v>0</v>
      </c>
      <c r="G12" s="451">
        <v>0</v>
      </c>
      <c r="H12" s="449">
        <f t="shared" si="1"/>
        <v>0</v>
      </c>
    </row>
    <row r="13" spans="1:8">
      <c r="A13" s="375">
        <v>2.4</v>
      </c>
      <c r="B13" s="377" t="s">
        <v>193</v>
      </c>
      <c r="C13" s="451">
        <v>35617.34765564707</v>
      </c>
      <c r="D13" s="451">
        <v>98603.58377261195</v>
      </c>
      <c r="E13" s="322">
        <f t="shared" si="0"/>
        <v>134220.93142825901</v>
      </c>
      <c r="F13" s="451">
        <v>11884</v>
      </c>
      <c r="G13" s="451">
        <v>0</v>
      </c>
      <c r="H13" s="449">
        <f t="shared" si="1"/>
        <v>11884</v>
      </c>
    </row>
    <row r="14" spans="1:8">
      <c r="A14" s="375">
        <v>2.5</v>
      </c>
      <c r="B14" s="377" t="s">
        <v>192</v>
      </c>
      <c r="C14" s="451">
        <v>18609.132069666855</v>
      </c>
      <c r="D14" s="451">
        <v>1920451.1289346856</v>
      </c>
      <c r="E14" s="322">
        <f t="shared" si="0"/>
        <v>1939060.2610043525</v>
      </c>
      <c r="F14" s="451">
        <v>0</v>
      </c>
      <c r="G14" s="451">
        <v>0</v>
      </c>
      <c r="H14" s="449">
        <f t="shared" si="1"/>
        <v>0</v>
      </c>
    </row>
    <row r="15" spans="1:8">
      <c r="A15" s="375">
        <v>2.6</v>
      </c>
      <c r="B15" s="377" t="s">
        <v>191</v>
      </c>
      <c r="C15" s="451">
        <v>95134.178486595018</v>
      </c>
      <c r="D15" s="451">
        <v>50155.367212904639</v>
      </c>
      <c r="E15" s="322">
        <f t="shared" si="0"/>
        <v>145289.54569949966</v>
      </c>
      <c r="F15" s="451">
        <v>0</v>
      </c>
      <c r="G15" s="451">
        <v>0</v>
      </c>
      <c r="H15" s="449">
        <f t="shared" si="1"/>
        <v>0</v>
      </c>
    </row>
    <row r="16" spans="1:8">
      <c r="A16" s="375">
        <v>2.7</v>
      </c>
      <c r="B16" s="377" t="s">
        <v>190</v>
      </c>
      <c r="C16" s="451">
        <v>5145.904472418827</v>
      </c>
      <c r="D16" s="451">
        <v>0</v>
      </c>
      <c r="E16" s="322">
        <f t="shared" si="0"/>
        <v>5145.904472418827</v>
      </c>
      <c r="F16" s="451">
        <v>0</v>
      </c>
      <c r="G16" s="451">
        <v>0</v>
      </c>
      <c r="H16" s="449">
        <f t="shared" si="1"/>
        <v>0</v>
      </c>
    </row>
    <row r="17" spans="1:8">
      <c r="A17" s="375">
        <v>2.8</v>
      </c>
      <c r="B17" s="377" t="s">
        <v>189</v>
      </c>
      <c r="C17" s="451">
        <v>149949563</v>
      </c>
      <c r="D17" s="451">
        <v>5080037</v>
      </c>
      <c r="E17" s="322">
        <f t="shared" si="0"/>
        <v>155029600</v>
      </c>
      <c r="F17" s="451">
        <v>180167351</v>
      </c>
      <c r="G17" s="451">
        <v>1876914</v>
      </c>
      <c r="H17" s="449">
        <f t="shared" si="1"/>
        <v>182044265</v>
      </c>
    </row>
    <row r="18" spans="1:8">
      <c r="A18" s="375">
        <v>2.9</v>
      </c>
      <c r="B18" s="377" t="s">
        <v>188</v>
      </c>
      <c r="C18" s="451">
        <v>767494.67067620961</v>
      </c>
      <c r="D18" s="451">
        <v>2317413.6900359765</v>
      </c>
      <c r="E18" s="322">
        <f t="shared" si="0"/>
        <v>3084908.360712186</v>
      </c>
      <c r="F18" s="451">
        <v>509266</v>
      </c>
      <c r="G18" s="451">
        <v>1767943</v>
      </c>
      <c r="H18" s="449">
        <f t="shared" si="1"/>
        <v>2277209</v>
      </c>
    </row>
    <row r="19" spans="1:8">
      <c r="A19" s="375">
        <v>3</v>
      </c>
      <c r="B19" s="376" t="s">
        <v>187</v>
      </c>
      <c r="C19" s="451">
        <v>6332483</v>
      </c>
      <c r="D19" s="451">
        <v>968274</v>
      </c>
      <c r="E19" s="322">
        <f t="shared" si="0"/>
        <v>7300757</v>
      </c>
      <c r="F19" s="451">
        <v>10364678</v>
      </c>
      <c r="G19" s="451">
        <v>93735</v>
      </c>
      <c r="H19" s="449">
        <f t="shared" si="1"/>
        <v>10458413</v>
      </c>
    </row>
    <row r="20" spans="1:8">
      <c r="A20" s="375">
        <v>4</v>
      </c>
      <c r="B20" s="376" t="s">
        <v>186</v>
      </c>
      <c r="C20" s="451">
        <v>10010367</v>
      </c>
      <c r="D20" s="451">
        <v>0</v>
      </c>
      <c r="E20" s="322">
        <f t="shared" si="0"/>
        <v>10010367</v>
      </c>
      <c r="F20" s="451">
        <v>15552848</v>
      </c>
      <c r="G20" s="451">
        <v>0</v>
      </c>
      <c r="H20" s="449">
        <f t="shared" si="1"/>
        <v>15552848</v>
      </c>
    </row>
    <row r="21" spans="1:8">
      <c r="A21" s="375">
        <v>5</v>
      </c>
      <c r="B21" s="376" t="s">
        <v>185</v>
      </c>
      <c r="C21" s="451">
        <v>126087</v>
      </c>
      <c r="D21" s="451">
        <v>28729</v>
      </c>
      <c r="E21" s="322">
        <f t="shared" si="0"/>
        <v>154816</v>
      </c>
      <c r="F21" s="451">
        <v>57506</v>
      </c>
      <c r="G21" s="451">
        <v>0</v>
      </c>
      <c r="H21" s="449">
        <f>F21+G21</f>
        <v>57506</v>
      </c>
    </row>
    <row r="22" spans="1:8">
      <c r="A22" s="375">
        <v>6</v>
      </c>
      <c r="B22" s="378" t="s">
        <v>184</v>
      </c>
      <c r="C22" s="459">
        <f>C8+C9+C19+C20+C21</f>
        <v>180713999</v>
      </c>
      <c r="D22" s="459">
        <f>D8+D9+D19+D20+D21</f>
        <v>18200408</v>
      </c>
      <c r="E22" s="320">
        <f>C22+D22</f>
        <v>198914407</v>
      </c>
      <c r="F22" s="459">
        <f>F8+F9+F19+F20+F21</f>
        <v>216924023</v>
      </c>
      <c r="G22" s="459">
        <f>G8+G9+G19+G20+G21</f>
        <v>6309280</v>
      </c>
      <c r="H22" s="450">
        <f>F22+G22</f>
        <v>223233303</v>
      </c>
    </row>
    <row r="23" spans="1:8">
      <c r="A23" s="375"/>
      <c r="B23" s="370" t="s">
        <v>183</v>
      </c>
      <c r="C23" s="451"/>
      <c r="D23" s="451"/>
      <c r="E23" s="321"/>
      <c r="F23" s="451"/>
      <c r="G23" s="451"/>
      <c r="H23" s="453"/>
    </row>
    <row r="24" spans="1:8">
      <c r="A24" s="375">
        <v>7</v>
      </c>
      <c r="B24" s="376" t="s">
        <v>182</v>
      </c>
      <c r="C24" s="451">
        <v>28122899</v>
      </c>
      <c r="D24" s="451">
        <v>2374450</v>
      </c>
      <c r="E24" s="322">
        <f t="shared" si="0"/>
        <v>30497349</v>
      </c>
      <c r="F24" s="451">
        <v>27343564</v>
      </c>
      <c r="G24" s="451">
        <v>2325437</v>
      </c>
      <c r="H24" s="449">
        <f t="shared" si="1"/>
        <v>29669001</v>
      </c>
    </row>
    <row r="25" spans="1:8">
      <c r="A25" s="375">
        <v>8</v>
      </c>
      <c r="B25" s="376" t="s">
        <v>181</v>
      </c>
      <c r="C25" s="451">
        <v>33218799</v>
      </c>
      <c r="D25" s="451">
        <v>6139171</v>
      </c>
      <c r="E25" s="322">
        <f t="shared" si="0"/>
        <v>39357970</v>
      </c>
      <c r="F25" s="451">
        <v>50109238</v>
      </c>
      <c r="G25" s="451">
        <v>3463804</v>
      </c>
      <c r="H25" s="449">
        <f t="shared" si="1"/>
        <v>53573042</v>
      </c>
    </row>
    <row r="26" spans="1:8">
      <c r="A26" s="375">
        <v>9</v>
      </c>
      <c r="B26" s="376" t="s">
        <v>180</v>
      </c>
      <c r="C26" s="451">
        <v>19244</v>
      </c>
      <c r="D26" s="451">
        <v>91677</v>
      </c>
      <c r="E26" s="322">
        <f t="shared" si="0"/>
        <v>110921</v>
      </c>
      <c r="F26" s="451">
        <v>6174</v>
      </c>
      <c r="G26" s="451">
        <v>2289</v>
      </c>
      <c r="H26" s="449">
        <f t="shared" si="1"/>
        <v>8463</v>
      </c>
    </row>
    <row r="27" spans="1:8">
      <c r="A27" s="375">
        <v>10</v>
      </c>
      <c r="B27" s="376" t="s">
        <v>179</v>
      </c>
      <c r="C27" s="451">
        <v>708468</v>
      </c>
      <c r="D27" s="451">
        <v>4456468</v>
      </c>
      <c r="E27" s="322">
        <f t="shared" si="0"/>
        <v>5164936</v>
      </c>
      <c r="F27" s="451">
        <v>1595066</v>
      </c>
      <c r="G27" s="451">
        <v>5316952</v>
      </c>
      <c r="H27" s="449">
        <f t="shared" si="1"/>
        <v>6912018</v>
      </c>
    </row>
    <row r="28" spans="1:8">
      <c r="A28" s="375">
        <v>11</v>
      </c>
      <c r="B28" s="376" t="s">
        <v>178</v>
      </c>
      <c r="C28" s="451">
        <v>6492</v>
      </c>
      <c r="D28" s="451">
        <v>0</v>
      </c>
      <c r="E28" s="322">
        <f t="shared" si="0"/>
        <v>6492</v>
      </c>
      <c r="F28" s="451">
        <v>0</v>
      </c>
      <c r="G28" s="451">
        <v>0</v>
      </c>
      <c r="H28" s="449">
        <f t="shared" si="1"/>
        <v>0</v>
      </c>
    </row>
    <row r="29" spans="1:8">
      <c r="A29" s="375">
        <v>12</v>
      </c>
      <c r="B29" s="376" t="s">
        <v>177</v>
      </c>
      <c r="C29" s="451">
        <v>302015</v>
      </c>
      <c r="D29" s="451">
        <v>1429048</v>
      </c>
      <c r="E29" s="322">
        <f t="shared" si="0"/>
        <v>1731063</v>
      </c>
      <c r="F29" s="451">
        <v>0</v>
      </c>
      <c r="G29" s="451">
        <v>221</v>
      </c>
      <c r="H29" s="449">
        <f t="shared" si="1"/>
        <v>221</v>
      </c>
    </row>
    <row r="30" spans="1:8">
      <c r="A30" s="375">
        <v>13</v>
      </c>
      <c r="B30" s="379" t="s">
        <v>176</v>
      </c>
      <c r="C30" s="459">
        <f>SUM(C24:C29)</f>
        <v>62377917</v>
      </c>
      <c r="D30" s="459">
        <f>SUM(D24:D29)</f>
        <v>14490814</v>
      </c>
      <c r="E30" s="320">
        <f t="shared" si="0"/>
        <v>76868731</v>
      </c>
      <c r="F30" s="459">
        <f>SUM(F24:F29)</f>
        <v>79054042</v>
      </c>
      <c r="G30" s="459">
        <f>SUM(G24:G29)</f>
        <v>11108703</v>
      </c>
      <c r="H30" s="450">
        <f t="shared" si="1"/>
        <v>90162745</v>
      </c>
    </row>
    <row r="31" spans="1:8">
      <c r="A31" s="375">
        <v>14</v>
      </c>
      <c r="B31" s="379" t="s">
        <v>175</v>
      </c>
      <c r="C31" s="459">
        <f>C22-C30</f>
        <v>118336082</v>
      </c>
      <c r="D31" s="459">
        <f>D22-D30</f>
        <v>3709594</v>
      </c>
      <c r="E31" s="320">
        <f t="shared" si="0"/>
        <v>122045676</v>
      </c>
      <c r="F31" s="459">
        <f>F22-F30</f>
        <v>137869981</v>
      </c>
      <c r="G31" s="459">
        <f>G22-G30</f>
        <v>-4799423</v>
      </c>
      <c r="H31" s="450">
        <f t="shared" si="1"/>
        <v>133070558</v>
      </c>
    </row>
    <row r="32" spans="1:8">
      <c r="A32" s="375"/>
      <c r="B32" s="380"/>
      <c r="C32" s="460"/>
      <c r="D32" s="460"/>
      <c r="E32" s="460"/>
      <c r="F32" s="460"/>
      <c r="G32" s="460"/>
      <c r="H32" s="461"/>
    </row>
    <row r="33" spans="1:8">
      <c r="A33" s="375"/>
      <c r="B33" s="380" t="s">
        <v>174</v>
      </c>
      <c r="C33" s="451"/>
      <c r="D33" s="451"/>
      <c r="E33" s="321"/>
      <c r="F33" s="451"/>
      <c r="G33" s="451"/>
      <c r="H33" s="453"/>
    </row>
    <row r="34" spans="1:8">
      <c r="A34" s="375">
        <v>15</v>
      </c>
      <c r="B34" s="381" t="s">
        <v>173</v>
      </c>
      <c r="C34" s="322">
        <f>C35-C36</f>
        <v>18280353</v>
      </c>
      <c r="D34" s="322">
        <f>D35-D36</f>
        <v>-1834953</v>
      </c>
      <c r="E34" s="322">
        <f t="shared" si="0"/>
        <v>16445400</v>
      </c>
      <c r="F34" s="322">
        <f>F35-F36</f>
        <v>32083483</v>
      </c>
      <c r="G34" s="322">
        <f>G35-G36</f>
        <v>-767187</v>
      </c>
      <c r="H34" s="449">
        <f t="shared" si="1"/>
        <v>31316296</v>
      </c>
    </row>
    <row r="35" spans="1:8">
      <c r="A35" s="375">
        <v>15.1</v>
      </c>
      <c r="B35" s="377" t="s">
        <v>172</v>
      </c>
      <c r="C35" s="451">
        <v>21243240</v>
      </c>
      <c r="D35" s="451">
        <v>3861993</v>
      </c>
      <c r="E35" s="322">
        <f t="shared" si="0"/>
        <v>25105233</v>
      </c>
      <c r="F35" s="451">
        <v>35230779</v>
      </c>
      <c r="G35" s="451">
        <v>3710917</v>
      </c>
      <c r="H35" s="449">
        <f t="shared" si="1"/>
        <v>38941696</v>
      </c>
    </row>
    <row r="36" spans="1:8">
      <c r="A36" s="375">
        <v>15.2</v>
      </c>
      <c r="B36" s="377" t="s">
        <v>171</v>
      </c>
      <c r="C36" s="451">
        <v>2962887</v>
      </c>
      <c r="D36" s="451">
        <v>5696946</v>
      </c>
      <c r="E36" s="322">
        <f t="shared" si="0"/>
        <v>8659833</v>
      </c>
      <c r="F36" s="451">
        <v>3147296</v>
      </c>
      <c r="G36" s="451">
        <v>4478104</v>
      </c>
      <c r="H36" s="449">
        <f t="shared" si="1"/>
        <v>7625400</v>
      </c>
    </row>
    <row r="37" spans="1:8">
      <c r="A37" s="375">
        <v>16</v>
      </c>
      <c r="B37" s="376" t="s">
        <v>170</v>
      </c>
      <c r="C37" s="451">
        <v>644108</v>
      </c>
      <c r="D37" s="451">
        <v>0</v>
      </c>
      <c r="E37" s="322">
        <f t="shared" si="0"/>
        <v>644108</v>
      </c>
      <c r="F37" s="451">
        <v>0</v>
      </c>
      <c r="G37" s="451">
        <v>0</v>
      </c>
      <c r="H37" s="449">
        <f t="shared" si="1"/>
        <v>0</v>
      </c>
    </row>
    <row r="38" spans="1:8">
      <c r="A38" s="375">
        <v>17</v>
      </c>
      <c r="B38" s="376" t="s">
        <v>169</v>
      </c>
      <c r="C38" s="451">
        <v>0</v>
      </c>
      <c r="D38" s="451">
        <v>0</v>
      </c>
      <c r="E38" s="322">
        <f t="shared" si="0"/>
        <v>0</v>
      </c>
      <c r="F38" s="451">
        <v>0</v>
      </c>
      <c r="G38" s="451">
        <v>0</v>
      </c>
      <c r="H38" s="449">
        <f t="shared" si="1"/>
        <v>0</v>
      </c>
    </row>
    <row r="39" spans="1:8">
      <c r="A39" s="375">
        <v>18</v>
      </c>
      <c r="B39" s="376" t="s">
        <v>168</v>
      </c>
      <c r="C39" s="451">
        <v>160711</v>
      </c>
      <c r="D39" s="451">
        <v>26250</v>
      </c>
      <c r="E39" s="322">
        <f t="shared" si="0"/>
        <v>186961</v>
      </c>
      <c r="F39" s="451">
        <v>-590805</v>
      </c>
      <c r="G39" s="451">
        <v>6415</v>
      </c>
      <c r="H39" s="449">
        <f t="shared" si="1"/>
        <v>-584390</v>
      </c>
    </row>
    <row r="40" spans="1:8">
      <c r="A40" s="375">
        <v>19</v>
      </c>
      <c r="B40" s="376" t="s">
        <v>167</v>
      </c>
      <c r="C40" s="451">
        <v>13107537</v>
      </c>
      <c r="D40" s="451">
        <v>0</v>
      </c>
      <c r="E40" s="322">
        <f t="shared" si="0"/>
        <v>13107537</v>
      </c>
      <c r="F40" s="451">
        <v>2047686</v>
      </c>
      <c r="G40" s="451">
        <v>0</v>
      </c>
      <c r="H40" s="449">
        <f t="shared" si="1"/>
        <v>2047686</v>
      </c>
    </row>
    <row r="41" spans="1:8">
      <c r="A41" s="375">
        <v>20</v>
      </c>
      <c r="B41" s="376" t="s">
        <v>166</v>
      </c>
      <c r="C41" s="451">
        <v>-6217318</v>
      </c>
      <c r="D41" s="451">
        <v>0</v>
      </c>
      <c r="E41" s="322">
        <f t="shared" si="0"/>
        <v>-6217318</v>
      </c>
      <c r="F41" s="451">
        <v>-173115</v>
      </c>
      <c r="G41" s="451">
        <v>0</v>
      </c>
      <c r="H41" s="449">
        <f t="shared" si="1"/>
        <v>-173115</v>
      </c>
    </row>
    <row r="42" spans="1:8">
      <c r="A42" s="375">
        <v>21</v>
      </c>
      <c r="B42" s="376" t="s">
        <v>165</v>
      </c>
      <c r="C42" s="451">
        <v>120454</v>
      </c>
      <c r="D42" s="451">
        <v>0</v>
      </c>
      <c r="E42" s="322">
        <f t="shared" si="0"/>
        <v>120454</v>
      </c>
      <c r="F42" s="451">
        <v>199490</v>
      </c>
      <c r="G42" s="451">
        <v>0</v>
      </c>
      <c r="H42" s="449">
        <f t="shared" si="1"/>
        <v>199490</v>
      </c>
    </row>
    <row r="43" spans="1:8">
      <c r="A43" s="375">
        <v>22</v>
      </c>
      <c r="B43" s="376" t="s">
        <v>164</v>
      </c>
      <c r="C43" s="451">
        <v>11587</v>
      </c>
      <c r="D43" s="451">
        <v>2368</v>
      </c>
      <c r="E43" s="322">
        <f t="shared" si="0"/>
        <v>13955</v>
      </c>
      <c r="F43" s="451">
        <v>1020</v>
      </c>
      <c r="G43" s="451">
        <v>0</v>
      </c>
      <c r="H43" s="449">
        <f t="shared" si="1"/>
        <v>1020</v>
      </c>
    </row>
    <row r="44" spans="1:8">
      <c r="A44" s="375">
        <v>23</v>
      </c>
      <c r="B44" s="376" t="s">
        <v>163</v>
      </c>
      <c r="C44" s="451">
        <v>565910</v>
      </c>
      <c r="D44" s="451">
        <v>936842</v>
      </c>
      <c r="E44" s="322">
        <f t="shared" si="0"/>
        <v>1502752</v>
      </c>
      <c r="F44" s="451">
        <v>798251</v>
      </c>
      <c r="G44" s="451">
        <v>669382</v>
      </c>
      <c r="H44" s="449">
        <f t="shared" si="1"/>
        <v>1467633</v>
      </c>
    </row>
    <row r="45" spans="1:8">
      <c r="A45" s="375">
        <v>24</v>
      </c>
      <c r="B45" s="379" t="s">
        <v>280</v>
      </c>
      <c r="C45" s="459">
        <f>C34+C37+C38+C39+C40+C41+C42+C43+C44</f>
        <v>26673342</v>
      </c>
      <c r="D45" s="459">
        <f>D34+D37+D38+D39+D40+D41+D42+D43+D44</f>
        <v>-869493</v>
      </c>
      <c r="E45" s="320">
        <f t="shared" si="0"/>
        <v>25803849</v>
      </c>
      <c r="F45" s="459">
        <f>F34+F37+F38+F39+F40+F41+F42+F43+F44</f>
        <v>34366010</v>
      </c>
      <c r="G45" s="459">
        <f>G34+G37+G38+G39+G40+G41+G42+G43+G44</f>
        <v>-91390</v>
      </c>
      <c r="H45" s="450">
        <f t="shared" si="1"/>
        <v>34274620</v>
      </c>
    </row>
    <row r="46" spans="1:8">
      <c r="A46" s="375"/>
      <c r="B46" s="370" t="s">
        <v>162</v>
      </c>
      <c r="C46" s="451"/>
      <c r="D46" s="451"/>
      <c r="E46" s="451"/>
      <c r="F46" s="451"/>
      <c r="G46" s="451"/>
      <c r="H46" s="462"/>
    </row>
    <row r="47" spans="1:8">
      <c r="A47" s="375">
        <v>25</v>
      </c>
      <c r="B47" s="376" t="s">
        <v>161</v>
      </c>
      <c r="C47" s="451">
        <v>2130867</v>
      </c>
      <c r="D47" s="451">
        <v>854</v>
      </c>
      <c r="E47" s="322">
        <f t="shared" si="0"/>
        <v>2131721</v>
      </c>
      <c r="F47" s="451">
        <v>2073185</v>
      </c>
      <c r="G47" s="451">
        <v>0</v>
      </c>
      <c r="H47" s="449">
        <f t="shared" si="1"/>
        <v>2073185</v>
      </c>
    </row>
    <row r="48" spans="1:8">
      <c r="A48" s="375">
        <v>26</v>
      </c>
      <c r="B48" s="376" t="s">
        <v>160</v>
      </c>
      <c r="C48" s="451">
        <v>3726509</v>
      </c>
      <c r="D48" s="451">
        <v>1444009</v>
      </c>
      <c r="E48" s="322">
        <f t="shared" si="0"/>
        <v>5170518</v>
      </c>
      <c r="F48" s="451">
        <v>3703653</v>
      </c>
      <c r="G48" s="451">
        <v>595114</v>
      </c>
      <c r="H48" s="449">
        <f t="shared" si="1"/>
        <v>4298767</v>
      </c>
    </row>
    <row r="49" spans="1:8">
      <c r="A49" s="375">
        <v>27</v>
      </c>
      <c r="B49" s="376" t="s">
        <v>159</v>
      </c>
      <c r="C49" s="451">
        <v>58307685</v>
      </c>
      <c r="D49" s="451">
        <v>0</v>
      </c>
      <c r="E49" s="322">
        <f t="shared" si="0"/>
        <v>58307685</v>
      </c>
      <c r="F49" s="451">
        <v>54554443</v>
      </c>
      <c r="G49" s="451">
        <v>0</v>
      </c>
      <c r="H49" s="449">
        <f t="shared" si="1"/>
        <v>54554443</v>
      </c>
    </row>
    <row r="50" spans="1:8">
      <c r="A50" s="375">
        <v>28</v>
      </c>
      <c r="B50" s="376" t="s">
        <v>158</v>
      </c>
      <c r="C50" s="451">
        <v>1200859</v>
      </c>
      <c r="D50" s="451">
        <v>0</v>
      </c>
      <c r="E50" s="322">
        <f t="shared" si="0"/>
        <v>1200859</v>
      </c>
      <c r="F50" s="451">
        <v>1141592</v>
      </c>
      <c r="G50" s="451">
        <v>0</v>
      </c>
      <c r="H50" s="449">
        <f t="shared" si="1"/>
        <v>1141592</v>
      </c>
    </row>
    <row r="51" spans="1:8">
      <c r="A51" s="375">
        <v>29</v>
      </c>
      <c r="B51" s="376" t="s">
        <v>157</v>
      </c>
      <c r="C51" s="451">
        <v>21875135</v>
      </c>
      <c r="D51" s="451">
        <v>0</v>
      </c>
      <c r="E51" s="322">
        <f t="shared" si="0"/>
        <v>21875135</v>
      </c>
      <c r="F51" s="451">
        <v>16356825</v>
      </c>
      <c r="G51" s="451">
        <v>0</v>
      </c>
      <c r="H51" s="449">
        <f t="shared" si="1"/>
        <v>16356825</v>
      </c>
    </row>
    <row r="52" spans="1:8">
      <c r="A52" s="375">
        <v>30</v>
      </c>
      <c r="B52" s="376" t="s">
        <v>156</v>
      </c>
      <c r="C52" s="451">
        <v>19254787</v>
      </c>
      <c r="D52" s="451">
        <v>141140</v>
      </c>
      <c r="E52" s="322">
        <f t="shared" si="0"/>
        <v>19395927</v>
      </c>
      <c r="F52" s="451">
        <v>20335486</v>
      </c>
      <c r="G52" s="451">
        <v>74250</v>
      </c>
      <c r="H52" s="449">
        <f t="shared" si="1"/>
        <v>20409736</v>
      </c>
    </row>
    <row r="53" spans="1:8">
      <c r="A53" s="375">
        <v>31</v>
      </c>
      <c r="B53" s="379" t="s">
        <v>281</v>
      </c>
      <c r="C53" s="459">
        <f>C47+C48+C49+C50+C51+C52</f>
        <v>106495842</v>
      </c>
      <c r="D53" s="459">
        <f>D47+D48+D49+D50+D51+D52</f>
        <v>1586003</v>
      </c>
      <c r="E53" s="320">
        <f t="shared" si="0"/>
        <v>108081845</v>
      </c>
      <c r="F53" s="459">
        <f>F47+F48+F49+F50+F51+F52</f>
        <v>98165184</v>
      </c>
      <c r="G53" s="459">
        <f>G47+G48+G49+G50+G51+G52</f>
        <v>669364</v>
      </c>
      <c r="H53" s="450">
        <f t="shared" si="1"/>
        <v>98834548</v>
      </c>
    </row>
    <row r="54" spans="1:8">
      <c r="A54" s="375">
        <v>32</v>
      </c>
      <c r="B54" s="379" t="s">
        <v>282</v>
      </c>
      <c r="C54" s="459">
        <f>C45-C53</f>
        <v>-79822500</v>
      </c>
      <c r="D54" s="459">
        <f>D45-D53</f>
        <v>-2455496</v>
      </c>
      <c r="E54" s="320">
        <f t="shared" si="0"/>
        <v>-82277996</v>
      </c>
      <c r="F54" s="459">
        <f>F45-F53</f>
        <v>-63799174</v>
      </c>
      <c r="G54" s="459">
        <f>G45-G53</f>
        <v>-760754</v>
      </c>
      <c r="H54" s="450">
        <f t="shared" si="1"/>
        <v>-64559928</v>
      </c>
    </row>
    <row r="55" spans="1:8">
      <c r="A55" s="375"/>
      <c r="B55" s="380"/>
      <c r="C55" s="460"/>
      <c r="D55" s="460"/>
      <c r="E55" s="460"/>
      <c r="F55" s="460"/>
      <c r="G55" s="460"/>
      <c r="H55" s="461"/>
    </row>
    <row r="56" spans="1:8">
      <c r="A56" s="375">
        <v>33</v>
      </c>
      <c r="B56" s="379" t="s">
        <v>155</v>
      </c>
      <c r="C56" s="459">
        <f>C31+C54</f>
        <v>38513582</v>
      </c>
      <c r="D56" s="459">
        <f>D31+D54</f>
        <v>1254098</v>
      </c>
      <c r="E56" s="320">
        <f t="shared" si="0"/>
        <v>39767680</v>
      </c>
      <c r="F56" s="459">
        <f>F31+F54</f>
        <v>74070807</v>
      </c>
      <c r="G56" s="459">
        <f>G31+G54</f>
        <v>-5560177</v>
      </c>
      <c r="H56" s="450">
        <f t="shared" si="1"/>
        <v>68510630</v>
      </c>
    </row>
    <row r="57" spans="1:8">
      <c r="A57" s="375"/>
      <c r="B57" s="380"/>
      <c r="C57" s="460"/>
      <c r="D57" s="460"/>
      <c r="E57" s="460"/>
      <c r="F57" s="460"/>
      <c r="G57" s="460"/>
      <c r="H57" s="461"/>
    </row>
    <row r="58" spans="1:8">
      <c r="A58" s="375">
        <v>34</v>
      </c>
      <c r="B58" s="376" t="s">
        <v>154</v>
      </c>
      <c r="C58" s="451">
        <v>21242465</v>
      </c>
      <c r="D58" s="451">
        <v>1765367</v>
      </c>
      <c r="E58" s="322">
        <f t="shared" si="0"/>
        <v>23007832</v>
      </c>
      <c r="F58" s="451">
        <v>25609685</v>
      </c>
      <c r="G58" s="451">
        <v>0</v>
      </c>
      <c r="H58" s="449">
        <f t="shared" si="1"/>
        <v>25609685</v>
      </c>
    </row>
    <row r="59" spans="1:8" s="382" customFormat="1">
      <c r="A59" s="375">
        <v>35</v>
      </c>
      <c r="B59" s="376" t="s">
        <v>153</v>
      </c>
      <c r="C59" s="451">
        <v>104000</v>
      </c>
      <c r="D59" s="451">
        <v>0</v>
      </c>
      <c r="E59" s="464">
        <f t="shared" si="0"/>
        <v>104000</v>
      </c>
      <c r="F59" s="463">
        <v>1</v>
      </c>
      <c r="G59" s="463">
        <v>0</v>
      </c>
      <c r="H59" s="465">
        <f t="shared" si="1"/>
        <v>1</v>
      </c>
    </row>
    <row r="60" spans="1:8">
      <c r="A60" s="375">
        <v>36</v>
      </c>
      <c r="B60" s="376" t="s">
        <v>152</v>
      </c>
      <c r="C60" s="451">
        <v>403949</v>
      </c>
      <c r="D60" s="451">
        <v>90349</v>
      </c>
      <c r="E60" s="322">
        <f t="shared" si="0"/>
        <v>494298</v>
      </c>
      <c r="F60" s="451">
        <v>308375</v>
      </c>
      <c r="G60" s="451">
        <v>0</v>
      </c>
      <c r="H60" s="449">
        <f t="shared" si="1"/>
        <v>308375</v>
      </c>
    </row>
    <row r="61" spans="1:8">
      <c r="A61" s="375">
        <v>37</v>
      </c>
      <c r="B61" s="379" t="s">
        <v>151</v>
      </c>
      <c r="C61" s="459">
        <f>C58+C59+C60</f>
        <v>21750414</v>
      </c>
      <c r="D61" s="459">
        <f>D58+D59+D60</f>
        <v>1855716</v>
      </c>
      <c r="E61" s="320">
        <f t="shared" si="0"/>
        <v>23606130</v>
      </c>
      <c r="F61" s="459">
        <f>F58+F59+F60</f>
        <v>25918061</v>
      </c>
      <c r="G61" s="459">
        <f>G58+G59+G60</f>
        <v>0</v>
      </c>
      <c r="H61" s="450">
        <f t="shared" si="1"/>
        <v>25918061</v>
      </c>
    </row>
    <row r="62" spans="1:8">
      <c r="A62" s="375"/>
      <c r="B62" s="383"/>
      <c r="C62" s="451"/>
      <c r="D62" s="451"/>
      <c r="E62" s="451"/>
      <c r="F62" s="451"/>
      <c r="G62" s="451"/>
      <c r="H62" s="462"/>
    </row>
    <row r="63" spans="1:8">
      <c r="A63" s="375">
        <v>38</v>
      </c>
      <c r="B63" s="384" t="s">
        <v>150</v>
      </c>
      <c r="C63" s="459">
        <f>C56-C61</f>
        <v>16763168</v>
      </c>
      <c r="D63" s="459">
        <f>D56-D61</f>
        <v>-601618</v>
      </c>
      <c r="E63" s="320">
        <f t="shared" si="0"/>
        <v>16161550</v>
      </c>
      <c r="F63" s="459">
        <f>F56-F61</f>
        <v>48152746</v>
      </c>
      <c r="G63" s="459">
        <f>G56-G61</f>
        <v>-5560177</v>
      </c>
      <c r="H63" s="450">
        <f t="shared" si="1"/>
        <v>42592569</v>
      </c>
    </row>
    <row r="64" spans="1:8">
      <c r="A64" s="373">
        <v>39</v>
      </c>
      <c r="B64" s="376" t="s">
        <v>149</v>
      </c>
      <c r="C64" s="466">
        <v>0</v>
      </c>
      <c r="D64" s="466">
        <v>0</v>
      </c>
      <c r="E64" s="322">
        <f t="shared" si="0"/>
        <v>0</v>
      </c>
      <c r="F64" s="466">
        <v>6388872</v>
      </c>
      <c r="G64" s="466">
        <v>0</v>
      </c>
      <c r="H64" s="449">
        <f t="shared" si="1"/>
        <v>6388872</v>
      </c>
    </row>
    <row r="65" spans="1:8">
      <c r="A65" s="375">
        <v>40</v>
      </c>
      <c r="B65" s="379" t="s">
        <v>148</v>
      </c>
      <c r="C65" s="459">
        <f>C63-C64</f>
        <v>16763168</v>
      </c>
      <c r="D65" s="459">
        <f>D63-D64</f>
        <v>-601618</v>
      </c>
      <c r="E65" s="320">
        <f t="shared" si="0"/>
        <v>16161550</v>
      </c>
      <c r="F65" s="459">
        <f>F63-F64</f>
        <v>41763874</v>
      </c>
      <c r="G65" s="459">
        <f>G63-G64</f>
        <v>-5560177</v>
      </c>
      <c r="H65" s="450">
        <f t="shared" si="1"/>
        <v>36203697</v>
      </c>
    </row>
    <row r="66" spans="1:8">
      <c r="A66" s="373">
        <v>41</v>
      </c>
      <c r="B66" s="376" t="s">
        <v>147</v>
      </c>
      <c r="C66" s="466">
        <v>0</v>
      </c>
      <c r="D66" s="466">
        <v>0</v>
      </c>
      <c r="E66" s="322">
        <f t="shared" si="0"/>
        <v>0</v>
      </c>
      <c r="F66" s="466">
        <v>0</v>
      </c>
      <c r="G66" s="466">
        <v>0</v>
      </c>
      <c r="H66" s="449">
        <f t="shared" si="1"/>
        <v>0</v>
      </c>
    </row>
    <row r="67" spans="1:8" ht="13.5" thickBot="1">
      <c r="A67" s="385">
        <v>42</v>
      </c>
      <c r="B67" s="386" t="s">
        <v>146</v>
      </c>
      <c r="C67" s="467">
        <f>C65+C66</f>
        <v>16763168</v>
      </c>
      <c r="D67" s="467">
        <f>D65+D66</f>
        <v>-601618</v>
      </c>
      <c r="E67" s="323">
        <f t="shared" si="0"/>
        <v>16161550</v>
      </c>
      <c r="F67" s="467">
        <f>F65+F66</f>
        <v>41763874</v>
      </c>
      <c r="G67" s="467">
        <f>G65+G66</f>
        <v>-5560177</v>
      </c>
      <c r="H67" s="457">
        <f t="shared" si="1"/>
        <v>36203697</v>
      </c>
    </row>
  </sheetData>
  <mergeCells count="2">
    <mergeCell ref="C5:E5"/>
    <mergeCell ref="F5:H5"/>
  </mergeCells>
  <pageMargins left="0.7" right="0.7" top="0.75" bottom="0.75" header="0.3" footer="0.3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opLeftCell="A7" zoomScaleNormal="100" workbookViewId="0">
      <selection activeCell="L28" sqref="L28"/>
    </sheetView>
  </sheetViews>
  <sheetFormatPr defaultColWidth="9.140625" defaultRowHeight="15"/>
  <cols>
    <col min="1" max="1" width="9.7109375" style="327" bestFit="1" customWidth="1"/>
    <col min="2" max="2" width="60.28515625" style="327" customWidth="1"/>
    <col min="3" max="3" width="12" style="327" bestFit="1" customWidth="1"/>
    <col min="4" max="4" width="13.5703125" style="327" bestFit="1" customWidth="1"/>
    <col min="5" max="5" width="13.28515625" style="327" customWidth="1"/>
    <col min="6" max="6" width="13.7109375" style="327" customWidth="1"/>
    <col min="7" max="7" width="13.42578125" style="327" customWidth="1"/>
    <col min="8" max="8" width="13.5703125" style="327" bestFit="1" customWidth="1"/>
    <col min="9" max="16384" width="9.140625" style="327"/>
  </cols>
  <sheetData>
    <row r="1" spans="1:8">
      <c r="A1" s="326" t="s">
        <v>30</v>
      </c>
      <c r="B1" s="327" t="str">
        <f>'Info '!C2</f>
        <v>JSC "Liberty Bank"</v>
      </c>
    </row>
    <row r="2" spans="1:8">
      <c r="A2" s="326" t="s">
        <v>31</v>
      </c>
      <c r="B2" s="328">
        <f>'1. key ratios '!B2</f>
        <v>43738</v>
      </c>
    </row>
    <row r="3" spans="1:8">
      <c r="A3" s="279"/>
    </row>
    <row r="4" spans="1:8" ht="15.75" thickBot="1">
      <c r="A4" s="279" t="s">
        <v>74</v>
      </c>
      <c r="B4" s="279"/>
      <c r="C4" s="329"/>
      <c r="D4" s="329"/>
      <c r="E4" s="329"/>
      <c r="F4" s="330"/>
      <c r="G4" s="330"/>
      <c r="H4" s="331" t="s">
        <v>73</v>
      </c>
    </row>
    <row r="5" spans="1:8">
      <c r="A5" s="540" t="s">
        <v>6</v>
      </c>
      <c r="B5" s="542" t="s">
        <v>347</v>
      </c>
      <c r="C5" s="536" t="s">
        <v>68</v>
      </c>
      <c r="D5" s="537"/>
      <c r="E5" s="538"/>
      <c r="F5" s="536" t="s">
        <v>72</v>
      </c>
      <c r="G5" s="537"/>
      <c r="H5" s="539"/>
    </row>
    <row r="6" spans="1:8">
      <c r="A6" s="541"/>
      <c r="B6" s="543"/>
      <c r="C6" s="332" t="s">
        <v>294</v>
      </c>
      <c r="D6" s="332" t="s">
        <v>123</v>
      </c>
      <c r="E6" s="332" t="s">
        <v>110</v>
      </c>
      <c r="F6" s="332" t="s">
        <v>294</v>
      </c>
      <c r="G6" s="332" t="s">
        <v>123</v>
      </c>
      <c r="H6" s="333" t="s">
        <v>110</v>
      </c>
    </row>
    <row r="7" spans="1:8" s="335" customFormat="1">
      <c r="A7" s="291">
        <v>1</v>
      </c>
      <c r="B7" s="334" t="s">
        <v>381</v>
      </c>
      <c r="C7" s="320">
        <f>SUM(C8:C11)</f>
        <v>49141039</v>
      </c>
      <c r="D7" s="320">
        <f t="shared" ref="D7" si="0">SUM(D8:D11)</f>
        <v>52475510</v>
      </c>
      <c r="E7" s="320">
        <f>C7+D7</f>
        <v>101616549</v>
      </c>
      <c r="F7" s="320">
        <f>SUM(F8:F11)</f>
        <v>39785721</v>
      </c>
      <c r="G7" s="320">
        <f>SUM(G8:G11)</f>
        <v>29417982</v>
      </c>
      <c r="H7" s="450">
        <f t="shared" ref="H7:H53" si="1">F7+G7</f>
        <v>69203703</v>
      </c>
    </row>
    <row r="8" spans="1:8" s="335" customFormat="1">
      <c r="A8" s="291">
        <v>1.1000000000000001</v>
      </c>
      <c r="B8" s="336" t="s">
        <v>312</v>
      </c>
      <c r="C8" s="321">
        <v>5363826</v>
      </c>
      <c r="D8" s="321">
        <v>6183884</v>
      </c>
      <c r="E8" s="322">
        <f t="shared" ref="E8:E53" si="2">C8+D8</f>
        <v>11547710</v>
      </c>
      <c r="F8" s="321">
        <v>6033897</v>
      </c>
      <c r="G8" s="321">
        <v>7845</v>
      </c>
      <c r="H8" s="449">
        <f t="shared" si="1"/>
        <v>6041742</v>
      </c>
    </row>
    <row r="9" spans="1:8" s="335" customFormat="1">
      <c r="A9" s="291">
        <v>1.2</v>
      </c>
      <c r="B9" s="336" t="s">
        <v>313</v>
      </c>
      <c r="C9" s="321">
        <v>0</v>
      </c>
      <c r="D9" s="321">
        <v>0</v>
      </c>
      <c r="E9" s="322">
        <f t="shared" si="2"/>
        <v>0</v>
      </c>
      <c r="F9" s="321">
        <v>0</v>
      </c>
      <c r="G9" s="321">
        <v>0</v>
      </c>
      <c r="H9" s="449">
        <f t="shared" si="1"/>
        <v>0</v>
      </c>
    </row>
    <row r="10" spans="1:8" s="335" customFormat="1">
      <c r="A10" s="291">
        <v>1.3</v>
      </c>
      <c r="B10" s="336" t="s">
        <v>314</v>
      </c>
      <c r="C10" s="321">
        <v>43577213</v>
      </c>
      <c r="D10" s="321">
        <v>46193737</v>
      </c>
      <c r="E10" s="322">
        <f t="shared" si="2"/>
        <v>89770950</v>
      </c>
      <c r="F10" s="321">
        <v>33551824</v>
      </c>
      <c r="G10" s="321">
        <v>29323513</v>
      </c>
      <c r="H10" s="449">
        <f t="shared" si="1"/>
        <v>62875337</v>
      </c>
    </row>
    <row r="11" spans="1:8" s="335" customFormat="1">
      <c r="A11" s="291">
        <v>1.4</v>
      </c>
      <c r="B11" s="336" t="s">
        <v>295</v>
      </c>
      <c r="C11" s="321">
        <v>200000</v>
      </c>
      <c r="D11" s="321">
        <v>97889</v>
      </c>
      <c r="E11" s="322">
        <f t="shared" si="2"/>
        <v>297889</v>
      </c>
      <c r="F11" s="321">
        <v>200000</v>
      </c>
      <c r="G11" s="321">
        <v>86624</v>
      </c>
      <c r="H11" s="449">
        <f t="shared" si="1"/>
        <v>286624</v>
      </c>
    </row>
    <row r="12" spans="1:8" s="335" customFormat="1" ht="29.25" customHeight="1">
      <c r="A12" s="291">
        <v>2</v>
      </c>
      <c r="B12" s="324" t="s">
        <v>316</v>
      </c>
      <c r="C12" s="320">
        <v>0</v>
      </c>
      <c r="D12" s="320">
        <v>0</v>
      </c>
      <c r="E12" s="322">
        <f t="shared" si="2"/>
        <v>0</v>
      </c>
      <c r="F12" s="320">
        <v>0</v>
      </c>
      <c r="G12" s="320">
        <v>0</v>
      </c>
      <c r="H12" s="449">
        <f t="shared" si="1"/>
        <v>0</v>
      </c>
    </row>
    <row r="13" spans="1:8" s="335" customFormat="1" ht="19.899999999999999" customHeight="1">
      <c r="A13" s="291">
        <v>3</v>
      </c>
      <c r="B13" s="324" t="s">
        <v>315</v>
      </c>
      <c r="C13" s="320">
        <f>SUM(C14:C15)</f>
        <v>0</v>
      </c>
      <c r="D13" s="320">
        <f t="shared" ref="D13" si="3">SUM(D14:D15)</f>
        <v>0</v>
      </c>
      <c r="E13" s="322">
        <f t="shared" si="2"/>
        <v>0</v>
      </c>
      <c r="F13" s="320">
        <f>SUM(F14:F15)</f>
        <v>0</v>
      </c>
      <c r="G13" s="320">
        <f t="shared" ref="G13" si="4">SUM(G14:G15)</f>
        <v>0</v>
      </c>
      <c r="H13" s="449">
        <f t="shared" si="1"/>
        <v>0</v>
      </c>
    </row>
    <row r="14" spans="1:8" s="335" customFormat="1">
      <c r="A14" s="291">
        <v>3.1</v>
      </c>
      <c r="B14" s="337" t="s">
        <v>296</v>
      </c>
      <c r="C14" s="321">
        <v>0</v>
      </c>
      <c r="D14" s="321">
        <v>0</v>
      </c>
      <c r="E14" s="322">
        <f t="shared" si="2"/>
        <v>0</v>
      </c>
      <c r="F14" s="321">
        <v>0</v>
      </c>
      <c r="G14" s="321">
        <v>0</v>
      </c>
      <c r="H14" s="449">
        <f t="shared" si="1"/>
        <v>0</v>
      </c>
    </row>
    <row r="15" spans="1:8" s="335" customFormat="1">
      <c r="A15" s="291">
        <v>3.2</v>
      </c>
      <c r="B15" s="337" t="s">
        <v>297</v>
      </c>
      <c r="C15" s="321">
        <v>0</v>
      </c>
      <c r="D15" s="321">
        <v>0</v>
      </c>
      <c r="E15" s="322">
        <f t="shared" si="2"/>
        <v>0</v>
      </c>
      <c r="F15" s="321">
        <v>0</v>
      </c>
      <c r="G15" s="321">
        <v>0</v>
      </c>
      <c r="H15" s="449">
        <f t="shared" si="1"/>
        <v>0</v>
      </c>
    </row>
    <row r="16" spans="1:8" s="335" customFormat="1">
      <c r="A16" s="291">
        <v>4</v>
      </c>
      <c r="B16" s="324" t="s">
        <v>326</v>
      </c>
      <c r="C16" s="320">
        <f>SUM(C17:C18)</f>
        <v>614534514</v>
      </c>
      <c r="D16" s="320">
        <f t="shared" ref="D16" si="5">SUM(D17:D18)</f>
        <v>2008178437</v>
      </c>
      <c r="E16" s="320">
        <f t="shared" si="2"/>
        <v>2622712951</v>
      </c>
      <c r="F16" s="320">
        <f t="shared" ref="F16" si="6">SUM(F17:F18)</f>
        <v>612633786</v>
      </c>
      <c r="G16" s="320">
        <f>SUM(G17:G18)</f>
        <v>714388071</v>
      </c>
      <c r="H16" s="450">
        <f t="shared" si="1"/>
        <v>1327021857</v>
      </c>
    </row>
    <row r="17" spans="1:8" s="335" customFormat="1">
      <c r="A17" s="291">
        <v>4.0999999999999996</v>
      </c>
      <c r="B17" s="337" t="s">
        <v>317</v>
      </c>
      <c r="C17" s="321">
        <v>0</v>
      </c>
      <c r="D17" s="321">
        <v>0</v>
      </c>
      <c r="E17" s="322">
        <f t="shared" si="2"/>
        <v>0</v>
      </c>
      <c r="F17" s="321">
        <v>0</v>
      </c>
      <c r="G17" s="321">
        <v>0</v>
      </c>
      <c r="H17" s="449">
        <f t="shared" si="1"/>
        <v>0</v>
      </c>
    </row>
    <row r="18" spans="1:8" s="335" customFormat="1">
      <c r="A18" s="291">
        <v>4.2</v>
      </c>
      <c r="B18" s="337" t="s">
        <v>311</v>
      </c>
      <c r="C18" s="321">
        <v>614534514</v>
      </c>
      <c r="D18" s="321">
        <v>2008178437</v>
      </c>
      <c r="E18" s="322">
        <f t="shared" si="2"/>
        <v>2622712951</v>
      </c>
      <c r="F18" s="321">
        <v>612633786</v>
      </c>
      <c r="G18" s="321">
        <v>714388071</v>
      </c>
      <c r="H18" s="449">
        <f t="shared" si="1"/>
        <v>1327021857</v>
      </c>
    </row>
    <row r="19" spans="1:8" s="335" customFormat="1">
      <c r="A19" s="291">
        <v>5</v>
      </c>
      <c r="B19" s="324" t="s">
        <v>325</v>
      </c>
      <c r="C19" s="320">
        <f>SUM(C20,C21,C22,C28,C29,C30,C31)</f>
        <v>146615860</v>
      </c>
      <c r="D19" s="320">
        <f t="shared" ref="D19" si="7">SUM(D20,D21,D22,D28,D29,D30,D31)</f>
        <v>1851216275</v>
      </c>
      <c r="E19" s="320">
        <f>C19+D19</f>
        <v>1997832135</v>
      </c>
      <c r="F19" s="320">
        <f>SUM(F20,F21,F22,F28,F29,F30,F31)</f>
        <v>199359209</v>
      </c>
      <c r="G19" s="320">
        <f t="shared" ref="G19" si="8">SUM(G20,G21,G22,G28,G29,G30,G31)</f>
        <v>631284614</v>
      </c>
      <c r="H19" s="450">
        <f>F19+G19</f>
        <v>830643823</v>
      </c>
    </row>
    <row r="20" spans="1:8" s="335" customFormat="1">
      <c r="A20" s="291">
        <v>5.0999999999999996</v>
      </c>
      <c r="B20" s="338" t="s">
        <v>300</v>
      </c>
      <c r="C20" s="321">
        <v>7836231</v>
      </c>
      <c r="D20" s="321">
        <v>21053768</v>
      </c>
      <c r="E20" s="322">
        <f t="shared" si="2"/>
        <v>28889999</v>
      </c>
      <c r="F20" s="321">
        <v>32398237</v>
      </c>
      <c r="G20" s="321">
        <v>1630178</v>
      </c>
      <c r="H20" s="449">
        <f>F20+G20</f>
        <v>34028415</v>
      </c>
    </row>
    <row r="21" spans="1:8" s="335" customFormat="1">
      <c r="A21" s="291">
        <v>5.2</v>
      </c>
      <c r="B21" s="338" t="s">
        <v>299</v>
      </c>
      <c r="C21" s="321">
        <v>55935560</v>
      </c>
      <c r="D21" s="321">
        <v>89662483</v>
      </c>
      <c r="E21" s="322">
        <f t="shared" si="2"/>
        <v>145598043</v>
      </c>
      <c r="F21" s="321">
        <v>20142845</v>
      </c>
      <c r="G21" s="321">
        <v>74433136</v>
      </c>
      <c r="H21" s="449">
        <f>F21+G21</f>
        <v>94575981</v>
      </c>
    </row>
    <row r="22" spans="1:8" s="335" customFormat="1">
      <c r="A22" s="291">
        <v>5.3</v>
      </c>
      <c r="B22" s="338" t="s">
        <v>298</v>
      </c>
      <c r="C22" s="322">
        <f>SUM(C23:C27)</f>
        <v>165246</v>
      </c>
      <c r="D22" s="322">
        <f t="shared" ref="D22" si="9">SUM(D23:D27)</f>
        <v>1002534508</v>
      </c>
      <c r="E22" s="322">
        <f t="shared" si="2"/>
        <v>1002699754</v>
      </c>
      <c r="F22" s="322">
        <f>SUM(F23:F27)</f>
        <v>106727</v>
      </c>
      <c r="G22" s="322">
        <f t="shared" ref="G22" si="10">SUM(G23:G27)</f>
        <v>313339329</v>
      </c>
      <c r="H22" s="449">
        <f t="shared" si="1"/>
        <v>313446056</v>
      </c>
    </row>
    <row r="23" spans="1:8" s="335" customFormat="1">
      <c r="A23" s="291" t="s">
        <v>15</v>
      </c>
      <c r="B23" s="339" t="s">
        <v>75</v>
      </c>
      <c r="C23" s="321">
        <v>118246</v>
      </c>
      <c r="D23" s="321">
        <v>417511979</v>
      </c>
      <c r="E23" s="322">
        <f t="shared" si="2"/>
        <v>417630225</v>
      </c>
      <c r="F23" s="321">
        <v>106727</v>
      </c>
      <c r="G23" s="321">
        <v>252448161</v>
      </c>
      <c r="H23" s="449">
        <f t="shared" si="1"/>
        <v>252554888</v>
      </c>
    </row>
    <row r="24" spans="1:8" s="335" customFormat="1">
      <c r="A24" s="291" t="s">
        <v>16</v>
      </c>
      <c r="B24" s="339" t="s">
        <v>76</v>
      </c>
      <c r="C24" s="321">
        <v>0</v>
      </c>
      <c r="D24" s="321">
        <v>187049189</v>
      </c>
      <c r="E24" s="322">
        <f t="shared" si="2"/>
        <v>187049189</v>
      </c>
      <c r="F24" s="321">
        <v>0</v>
      </c>
      <c r="G24" s="321">
        <v>30408391</v>
      </c>
      <c r="H24" s="449">
        <f t="shared" si="1"/>
        <v>30408391</v>
      </c>
    </row>
    <row r="25" spans="1:8" s="335" customFormat="1">
      <c r="A25" s="291" t="s">
        <v>17</v>
      </c>
      <c r="B25" s="339" t="s">
        <v>77</v>
      </c>
      <c r="C25" s="321">
        <v>0</v>
      </c>
      <c r="D25" s="321">
        <v>28541325</v>
      </c>
      <c r="E25" s="322">
        <f t="shared" si="2"/>
        <v>28541325</v>
      </c>
      <c r="F25" s="321">
        <v>0</v>
      </c>
      <c r="G25" s="321">
        <v>21049596</v>
      </c>
      <c r="H25" s="449">
        <f t="shared" si="1"/>
        <v>21049596</v>
      </c>
    </row>
    <row r="26" spans="1:8" s="335" customFormat="1">
      <c r="A26" s="291" t="s">
        <v>18</v>
      </c>
      <c r="B26" s="339" t="s">
        <v>78</v>
      </c>
      <c r="C26" s="321">
        <v>0</v>
      </c>
      <c r="D26" s="321">
        <v>38160769</v>
      </c>
      <c r="E26" s="322">
        <f t="shared" si="2"/>
        <v>38160769</v>
      </c>
      <c r="F26" s="321">
        <v>0</v>
      </c>
      <c r="G26" s="321">
        <v>6504188</v>
      </c>
      <c r="H26" s="449">
        <f t="shared" si="1"/>
        <v>6504188</v>
      </c>
    </row>
    <row r="27" spans="1:8" s="335" customFormat="1">
      <c r="A27" s="291" t="s">
        <v>19</v>
      </c>
      <c r="B27" s="339" t="s">
        <v>79</v>
      </c>
      <c r="C27" s="321">
        <v>47000</v>
      </c>
      <c r="D27" s="321">
        <v>331271246</v>
      </c>
      <c r="E27" s="322">
        <f t="shared" si="2"/>
        <v>331318246</v>
      </c>
      <c r="F27" s="321">
        <v>0</v>
      </c>
      <c r="G27" s="321">
        <v>2928993</v>
      </c>
      <c r="H27" s="449">
        <f t="shared" si="1"/>
        <v>2928993</v>
      </c>
    </row>
    <row r="28" spans="1:8" s="335" customFormat="1">
      <c r="A28" s="291">
        <v>5.4</v>
      </c>
      <c r="B28" s="338" t="s">
        <v>301</v>
      </c>
      <c r="C28" s="321">
        <v>6178823</v>
      </c>
      <c r="D28" s="321">
        <v>153897210</v>
      </c>
      <c r="E28" s="322">
        <f t="shared" si="2"/>
        <v>160076033</v>
      </c>
      <c r="F28" s="321">
        <v>0</v>
      </c>
      <c r="G28" s="321">
        <v>31731225</v>
      </c>
      <c r="H28" s="449">
        <f t="shared" si="1"/>
        <v>31731225</v>
      </c>
    </row>
    <row r="29" spans="1:8" s="335" customFormat="1">
      <c r="A29" s="291">
        <v>5.5</v>
      </c>
      <c r="B29" s="338" t="s">
        <v>302</v>
      </c>
      <c r="C29" s="321">
        <v>10000000</v>
      </c>
      <c r="D29" s="321">
        <v>170360200</v>
      </c>
      <c r="E29" s="322">
        <f t="shared" si="2"/>
        <v>180360200</v>
      </c>
      <c r="F29" s="321">
        <v>5000000</v>
      </c>
      <c r="G29" s="321">
        <v>26215070</v>
      </c>
      <c r="H29" s="449">
        <f t="shared" si="1"/>
        <v>31215070</v>
      </c>
    </row>
    <row r="30" spans="1:8" s="335" customFormat="1">
      <c r="A30" s="291">
        <v>5.6</v>
      </c>
      <c r="B30" s="338" t="s">
        <v>303</v>
      </c>
      <c r="C30" s="321">
        <v>31500000</v>
      </c>
      <c r="D30" s="321">
        <v>171820245</v>
      </c>
      <c r="E30" s="322">
        <f t="shared" si="2"/>
        <v>203320245</v>
      </c>
      <c r="F30" s="321">
        <v>123674000</v>
      </c>
      <c r="G30" s="321">
        <v>149060703</v>
      </c>
      <c r="H30" s="449">
        <f t="shared" si="1"/>
        <v>272734703</v>
      </c>
    </row>
    <row r="31" spans="1:8" s="335" customFormat="1">
      <c r="A31" s="291">
        <v>5.7</v>
      </c>
      <c r="B31" s="338" t="s">
        <v>79</v>
      </c>
      <c r="C31" s="321">
        <v>35000000</v>
      </c>
      <c r="D31" s="321">
        <v>241887861</v>
      </c>
      <c r="E31" s="322">
        <f t="shared" si="2"/>
        <v>276887861</v>
      </c>
      <c r="F31" s="321">
        <v>18037400</v>
      </c>
      <c r="G31" s="321">
        <v>34874973</v>
      </c>
      <c r="H31" s="449">
        <f t="shared" si="1"/>
        <v>52912373</v>
      </c>
    </row>
    <row r="32" spans="1:8" s="335" customFormat="1">
      <c r="A32" s="291">
        <v>6</v>
      </c>
      <c r="B32" s="324" t="s">
        <v>331</v>
      </c>
      <c r="C32" s="320">
        <f>SUM(C33:C39)</f>
        <v>107707582</v>
      </c>
      <c r="D32" s="320">
        <f>SUM(D33:D39)</f>
        <v>299976074</v>
      </c>
      <c r="E32" s="320">
        <f t="shared" si="2"/>
        <v>407683656</v>
      </c>
      <c r="F32" s="320">
        <f>SUM(F33:F39)</f>
        <v>123155463</v>
      </c>
      <c r="G32" s="320">
        <f>SUM(G33:G39)</f>
        <v>160186884</v>
      </c>
      <c r="H32" s="450">
        <f t="shared" si="1"/>
        <v>283342347</v>
      </c>
    </row>
    <row r="33" spans="1:8" s="335" customFormat="1">
      <c r="A33" s="291">
        <v>6.1</v>
      </c>
      <c r="B33" s="325" t="s">
        <v>321</v>
      </c>
      <c r="C33" s="321">
        <v>40833768</v>
      </c>
      <c r="D33" s="321">
        <v>157098783</v>
      </c>
      <c r="E33" s="322">
        <f t="shared" si="2"/>
        <v>197932551</v>
      </c>
      <c r="F33" s="321">
        <v>53492091</v>
      </c>
      <c r="G33" s="321">
        <v>78380261</v>
      </c>
      <c r="H33" s="449">
        <f t="shared" si="1"/>
        <v>131872352</v>
      </c>
    </row>
    <row r="34" spans="1:8" s="335" customFormat="1">
      <c r="A34" s="291">
        <v>6.2</v>
      </c>
      <c r="B34" s="325" t="s">
        <v>322</v>
      </c>
      <c r="C34" s="321">
        <v>66873814</v>
      </c>
      <c r="D34" s="321">
        <v>142877291</v>
      </c>
      <c r="E34" s="322">
        <f t="shared" si="2"/>
        <v>209751105</v>
      </c>
      <c r="F34" s="321">
        <v>69663372</v>
      </c>
      <c r="G34" s="321">
        <v>81806623</v>
      </c>
      <c r="H34" s="449">
        <f t="shared" si="1"/>
        <v>151469995</v>
      </c>
    </row>
    <row r="35" spans="1:8" s="335" customFormat="1">
      <c r="A35" s="291">
        <v>6.3</v>
      </c>
      <c r="B35" s="325" t="s">
        <v>318</v>
      </c>
      <c r="C35" s="321">
        <v>0</v>
      </c>
      <c r="D35" s="321">
        <v>0</v>
      </c>
      <c r="E35" s="322">
        <f t="shared" si="2"/>
        <v>0</v>
      </c>
      <c r="F35" s="321">
        <v>0</v>
      </c>
      <c r="G35" s="321">
        <v>0</v>
      </c>
      <c r="H35" s="449">
        <f t="shared" si="1"/>
        <v>0</v>
      </c>
    </row>
    <row r="36" spans="1:8" s="335" customFormat="1">
      <c r="A36" s="291">
        <v>6.4</v>
      </c>
      <c r="B36" s="325" t="s">
        <v>319</v>
      </c>
      <c r="C36" s="321">
        <v>0</v>
      </c>
      <c r="D36" s="321">
        <v>0</v>
      </c>
      <c r="E36" s="322">
        <f t="shared" si="2"/>
        <v>0</v>
      </c>
      <c r="F36" s="321">
        <v>0</v>
      </c>
      <c r="G36" s="321">
        <v>0</v>
      </c>
      <c r="H36" s="449">
        <f t="shared" si="1"/>
        <v>0</v>
      </c>
    </row>
    <row r="37" spans="1:8" s="335" customFormat="1">
      <c r="A37" s="291">
        <v>6.5</v>
      </c>
      <c r="B37" s="325" t="s">
        <v>320</v>
      </c>
      <c r="C37" s="321">
        <v>0</v>
      </c>
      <c r="D37" s="321">
        <v>0</v>
      </c>
      <c r="E37" s="322">
        <f t="shared" si="2"/>
        <v>0</v>
      </c>
      <c r="F37" s="321">
        <v>0</v>
      </c>
      <c r="G37" s="321">
        <v>0</v>
      </c>
      <c r="H37" s="449">
        <f t="shared" si="1"/>
        <v>0</v>
      </c>
    </row>
    <row r="38" spans="1:8" s="335" customFormat="1">
      <c r="A38" s="291">
        <v>6.6</v>
      </c>
      <c r="B38" s="325" t="s">
        <v>323</v>
      </c>
      <c r="C38" s="321">
        <v>0</v>
      </c>
      <c r="D38" s="321">
        <v>0</v>
      </c>
      <c r="E38" s="322">
        <f t="shared" si="2"/>
        <v>0</v>
      </c>
      <c r="F38" s="321">
        <v>0</v>
      </c>
      <c r="G38" s="321">
        <v>0</v>
      </c>
      <c r="H38" s="449">
        <f t="shared" si="1"/>
        <v>0</v>
      </c>
    </row>
    <row r="39" spans="1:8" s="335" customFormat="1">
      <c r="A39" s="291">
        <v>6.7</v>
      </c>
      <c r="B39" s="325" t="s">
        <v>324</v>
      </c>
      <c r="C39" s="321">
        <v>0</v>
      </c>
      <c r="D39" s="321">
        <v>0</v>
      </c>
      <c r="E39" s="322">
        <f t="shared" si="2"/>
        <v>0</v>
      </c>
      <c r="F39" s="321">
        <v>0</v>
      </c>
      <c r="G39" s="321">
        <v>0</v>
      </c>
      <c r="H39" s="449">
        <f t="shared" si="1"/>
        <v>0</v>
      </c>
    </row>
    <row r="40" spans="1:8" s="335" customFormat="1">
      <c r="A40" s="291">
        <v>7</v>
      </c>
      <c r="B40" s="324" t="s">
        <v>327</v>
      </c>
      <c r="C40" s="320">
        <f>SUM(C41:C44)-C41-C42</f>
        <v>103824512.56999972</v>
      </c>
      <c r="D40" s="320">
        <f>SUM(D41:D44)-D41-D42</f>
        <v>2013277.4900000002</v>
      </c>
      <c r="E40" s="320">
        <f t="shared" si="2"/>
        <v>105837790.05999972</v>
      </c>
      <c r="F40" s="320">
        <f>SUM(F41:F44)-F41-F42</f>
        <v>32609708.359999999</v>
      </c>
      <c r="G40" s="320">
        <f>SUM(G41:G44)-G41-G42</f>
        <v>827234.3</v>
      </c>
      <c r="H40" s="450">
        <f t="shared" si="1"/>
        <v>33436942.66</v>
      </c>
    </row>
    <row r="41" spans="1:8" s="335" customFormat="1">
      <c r="A41" s="291">
        <v>7.1</v>
      </c>
      <c r="B41" s="325" t="s">
        <v>328</v>
      </c>
      <c r="C41" s="321">
        <v>398226.59</v>
      </c>
      <c r="D41" s="321">
        <v>384619.36</v>
      </c>
      <c r="E41" s="322">
        <f t="shared" si="2"/>
        <v>782845.95</v>
      </c>
      <c r="F41" s="321">
        <v>86453.31</v>
      </c>
      <c r="G41" s="321">
        <v>0</v>
      </c>
      <c r="H41" s="449">
        <f t="shared" si="1"/>
        <v>86453.31</v>
      </c>
    </row>
    <row r="42" spans="1:8" s="335" customFormat="1" ht="25.5">
      <c r="A42" s="291">
        <v>7.2</v>
      </c>
      <c r="B42" s="325" t="s">
        <v>329</v>
      </c>
      <c r="C42" s="321">
        <v>0</v>
      </c>
      <c r="D42" s="321">
        <v>0</v>
      </c>
      <c r="E42" s="322">
        <f t="shared" si="2"/>
        <v>0</v>
      </c>
      <c r="F42" s="321">
        <v>0</v>
      </c>
      <c r="G42" s="321">
        <v>0</v>
      </c>
      <c r="H42" s="449">
        <f t="shared" si="1"/>
        <v>0</v>
      </c>
    </row>
    <row r="43" spans="1:8" s="335" customFormat="1" ht="25.5">
      <c r="A43" s="291">
        <v>7.3</v>
      </c>
      <c r="B43" s="325" t="s">
        <v>332</v>
      </c>
      <c r="C43" s="321">
        <v>103824512.56999972</v>
      </c>
      <c r="D43" s="321">
        <v>2013277.49</v>
      </c>
      <c r="E43" s="322">
        <f t="shared" si="2"/>
        <v>105837790.05999972</v>
      </c>
      <c r="F43" s="321">
        <v>32609708.359999999</v>
      </c>
      <c r="G43" s="321">
        <v>827234.3</v>
      </c>
      <c r="H43" s="449">
        <f t="shared" si="1"/>
        <v>33436942.66</v>
      </c>
    </row>
    <row r="44" spans="1:8" s="335" customFormat="1" ht="25.5">
      <c r="A44" s="291">
        <v>7.4</v>
      </c>
      <c r="B44" s="325" t="s">
        <v>333</v>
      </c>
      <c r="C44" s="321">
        <v>0</v>
      </c>
      <c r="D44" s="321">
        <v>0</v>
      </c>
      <c r="E44" s="322">
        <f t="shared" si="2"/>
        <v>0</v>
      </c>
      <c r="F44" s="321">
        <v>0</v>
      </c>
      <c r="G44" s="321">
        <v>0</v>
      </c>
      <c r="H44" s="449">
        <f t="shared" si="1"/>
        <v>0</v>
      </c>
    </row>
    <row r="45" spans="1:8" s="335" customFormat="1">
      <c r="A45" s="291">
        <v>8</v>
      </c>
      <c r="B45" s="324" t="s">
        <v>310</v>
      </c>
      <c r="C45" s="320">
        <f>SUM(C46:C52)</f>
        <v>5654687.2993657924</v>
      </c>
      <c r="D45" s="320">
        <f t="shared" ref="D45" si="11">SUM(D46:D52)</f>
        <v>54202355.414044797</v>
      </c>
      <c r="E45" s="320">
        <f t="shared" si="2"/>
        <v>59857042.713410586</v>
      </c>
      <c r="F45" s="320">
        <f t="shared" ref="F45:G45" si="12">SUM(F46:F52)</f>
        <v>10181355.939680003</v>
      </c>
      <c r="G45" s="320">
        <f t="shared" si="12"/>
        <v>35745544.958624005</v>
      </c>
      <c r="H45" s="450">
        <f t="shared" si="1"/>
        <v>45926900.898304008</v>
      </c>
    </row>
    <row r="46" spans="1:8" s="335" customFormat="1">
      <c r="A46" s="291">
        <v>8.1</v>
      </c>
      <c r="B46" s="337" t="s">
        <v>334</v>
      </c>
      <c r="C46" s="321">
        <v>0</v>
      </c>
      <c r="D46" s="321">
        <v>0</v>
      </c>
      <c r="E46" s="322">
        <f t="shared" si="2"/>
        <v>0</v>
      </c>
      <c r="F46" s="321">
        <v>0</v>
      </c>
      <c r="G46" s="321">
        <v>0</v>
      </c>
      <c r="H46" s="449">
        <f t="shared" si="1"/>
        <v>0</v>
      </c>
    </row>
    <row r="47" spans="1:8" s="335" customFormat="1">
      <c r="A47" s="291">
        <v>8.1999999999999993</v>
      </c>
      <c r="B47" s="337" t="s">
        <v>335</v>
      </c>
      <c r="C47" s="321">
        <v>1953658.1459803451</v>
      </c>
      <c r="D47" s="321">
        <v>9150748.6312896013</v>
      </c>
      <c r="E47" s="322">
        <f t="shared" si="2"/>
        <v>11104406.777269946</v>
      </c>
      <c r="F47" s="321">
        <v>2507836.9796800022</v>
      </c>
      <c r="G47" s="321">
        <v>7047449.2872320032</v>
      </c>
      <c r="H47" s="449">
        <f t="shared" si="1"/>
        <v>9555286.2669120058</v>
      </c>
    </row>
    <row r="48" spans="1:8" s="335" customFormat="1">
      <c r="A48" s="291">
        <v>8.3000000000000007</v>
      </c>
      <c r="B48" s="337" t="s">
        <v>336</v>
      </c>
      <c r="C48" s="321">
        <v>987396.65338544792</v>
      </c>
      <c r="D48" s="321">
        <v>8641078.9994175993</v>
      </c>
      <c r="E48" s="322">
        <f t="shared" si="2"/>
        <v>9628475.6528030466</v>
      </c>
      <c r="F48" s="321">
        <v>1579698.46</v>
      </c>
      <c r="G48" s="321">
        <v>6572143.220416001</v>
      </c>
      <c r="H48" s="449">
        <f t="shared" si="1"/>
        <v>8151841.680416001</v>
      </c>
    </row>
    <row r="49" spans="1:8" s="335" customFormat="1">
      <c r="A49" s="291">
        <v>8.4</v>
      </c>
      <c r="B49" s="337" t="s">
        <v>337</v>
      </c>
      <c r="C49" s="321">
        <v>554770</v>
      </c>
      <c r="D49" s="321">
        <v>7665421.5516415983</v>
      </c>
      <c r="E49" s="322">
        <f t="shared" si="2"/>
        <v>8220191.5516415983</v>
      </c>
      <c r="F49" s="321">
        <v>1235914</v>
      </c>
      <c r="G49" s="321">
        <v>5664016.7213760009</v>
      </c>
      <c r="H49" s="449">
        <f t="shared" si="1"/>
        <v>6899930.7213760009</v>
      </c>
    </row>
    <row r="50" spans="1:8" s="335" customFormat="1">
      <c r="A50" s="291">
        <v>8.5</v>
      </c>
      <c r="B50" s="337" t="s">
        <v>338</v>
      </c>
      <c r="C50" s="321">
        <v>475200</v>
      </c>
      <c r="D50" s="321">
        <v>6920698.2078655995</v>
      </c>
      <c r="E50" s="322">
        <f t="shared" si="2"/>
        <v>7395898.2078655995</v>
      </c>
      <c r="F50" s="321">
        <v>1162324</v>
      </c>
      <c r="G50" s="321">
        <v>4898816.3395200009</v>
      </c>
      <c r="H50" s="449">
        <f t="shared" si="1"/>
        <v>6061140.3395200009</v>
      </c>
    </row>
    <row r="51" spans="1:8" s="335" customFormat="1">
      <c r="A51" s="291">
        <v>8.6</v>
      </c>
      <c r="B51" s="337" t="s">
        <v>339</v>
      </c>
      <c r="C51" s="321">
        <v>421314</v>
      </c>
      <c r="D51" s="321">
        <v>5603618.8323903987</v>
      </c>
      <c r="E51" s="322">
        <f t="shared" si="2"/>
        <v>6024932.8323903987</v>
      </c>
      <c r="F51" s="321">
        <v>1045974</v>
      </c>
      <c r="G51" s="321">
        <v>3785187.9660800002</v>
      </c>
      <c r="H51" s="449">
        <f t="shared" si="1"/>
        <v>4831161.9660800006</v>
      </c>
    </row>
    <row r="52" spans="1:8" s="335" customFormat="1">
      <c r="A52" s="291">
        <v>8.6999999999999993</v>
      </c>
      <c r="B52" s="337" t="s">
        <v>340</v>
      </c>
      <c r="C52" s="321">
        <v>1262348.5</v>
      </c>
      <c r="D52" s="321">
        <v>16220789.191439997</v>
      </c>
      <c r="E52" s="322">
        <f t="shared" si="2"/>
        <v>17483137.691439997</v>
      </c>
      <c r="F52" s="321">
        <v>2649608.5</v>
      </c>
      <c r="G52" s="321">
        <v>7777931.4240000024</v>
      </c>
      <c r="H52" s="449">
        <f t="shared" si="1"/>
        <v>10427539.924000002</v>
      </c>
    </row>
    <row r="53" spans="1:8" s="335" customFormat="1" ht="15.75" thickBot="1">
      <c r="A53" s="293">
        <v>9</v>
      </c>
      <c r="B53" s="340" t="s">
        <v>330</v>
      </c>
      <c r="C53" s="323">
        <v>1338457.24</v>
      </c>
      <c r="D53" s="323">
        <v>4357156</v>
      </c>
      <c r="E53" s="323">
        <f t="shared" si="2"/>
        <v>5695613.2400000002</v>
      </c>
      <c r="F53" s="323">
        <v>373556.6133333334</v>
      </c>
      <c r="G53" s="323">
        <v>5216079.2923320001</v>
      </c>
      <c r="H53" s="457">
        <f t="shared" si="1"/>
        <v>5589635.9056653334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E10" sqref="E10"/>
      <selection pane="topRight" activeCell="E10" sqref="E10"/>
      <selection pane="bottomLeft" activeCell="E10" sqref="E10"/>
      <selection pane="bottomRight" activeCell="E27" sqref="E27"/>
    </sheetView>
  </sheetViews>
  <sheetFormatPr defaultColWidth="9.140625" defaultRowHeight="13.5"/>
  <cols>
    <col min="1" max="1" width="9.5703125" style="4" bestFit="1" customWidth="1"/>
    <col min="2" max="2" width="80.28515625" style="4" customWidth="1"/>
    <col min="3" max="3" width="14.85546875" style="4" customWidth="1"/>
    <col min="4" max="4" width="15.28515625" style="4" customWidth="1"/>
    <col min="5" max="11" width="9.7109375" style="9" customWidth="1"/>
    <col min="12" max="16384" width="9.140625" style="9"/>
  </cols>
  <sheetData>
    <row r="1" spans="1:8">
      <c r="A1" s="2" t="s">
        <v>30</v>
      </c>
      <c r="B1" s="3" t="str">
        <f>'Info '!C2</f>
        <v>JSC "Liberty Bank"</v>
      </c>
      <c r="C1" s="3"/>
    </row>
    <row r="2" spans="1:8">
      <c r="A2" s="2" t="s">
        <v>31</v>
      </c>
      <c r="B2" s="270">
        <f>'1. key ratios '!B2</f>
        <v>43738</v>
      </c>
      <c r="C2" s="6"/>
      <c r="D2" s="7"/>
      <c r="E2" s="11"/>
      <c r="F2" s="11"/>
      <c r="G2" s="11"/>
      <c r="H2" s="11"/>
    </row>
    <row r="3" spans="1:8">
      <c r="A3" s="2"/>
      <c r="B3" s="3"/>
      <c r="C3" s="6"/>
      <c r="D3" s="7"/>
      <c r="E3" s="11"/>
      <c r="F3" s="11"/>
      <c r="G3" s="11"/>
      <c r="H3" s="11"/>
    </row>
    <row r="4" spans="1:8" ht="15" customHeight="1" thickBot="1">
      <c r="A4" s="7" t="s">
        <v>204</v>
      </c>
      <c r="B4" s="82" t="s">
        <v>304</v>
      </c>
      <c r="D4" s="12" t="s">
        <v>73</v>
      </c>
    </row>
    <row r="5" spans="1:8" ht="15" customHeight="1">
      <c r="A5" s="128" t="s">
        <v>6</v>
      </c>
      <c r="B5" s="129"/>
      <c r="C5" s="316" t="s">
        <v>523</v>
      </c>
      <c r="D5" s="317" t="s">
        <v>520</v>
      </c>
    </row>
    <row r="6" spans="1:8" ht="15" customHeight="1">
      <c r="A6" s="13">
        <v>1</v>
      </c>
      <c r="B6" s="318" t="s">
        <v>308</v>
      </c>
      <c r="C6" s="478">
        <f>C7+C9+C10</f>
        <v>1347999838.7683303</v>
      </c>
      <c r="D6" s="479">
        <f>D7+D9+D10</f>
        <v>1201461251.9695973</v>
      </c>
    </row>
    <row r="7" spans="1:8" ht="15" customHeight="1">
      <c r="A7" s="13">
        <v>1.1000000000000001</v>
      </c>
      <c r="B7" s="318" t="s">
        <v>203</v>
      </c>
      <c r="C7" s="480">
        <v>1316997011.2200589</v>
      </c>
      <c r="D7" s="481">
        <v>1175812531.2468283</v>
      </c>
    </row>
    <row r="8" spans="1:8">
      <c r="A8" s="13" t="s">
        <v>14</v>
      </c>
      <c r="B8" s="318" t="s">
        <v>202</v>
      </c>
      <c r="C8" s="480">
        <v>0</v>
      </c>
      <c r="D8" s="481">
        <v>0</v>
      </c>
    </row>
    <row r="9" spans="1:8" ht="15" customHeight="1">
      <c r="A9" s="13">
        <v>1.2</v>
      </c>
      <c r="B9" s="319" t="s">
        <v>201</v>
      </c>
      <c r="C9" s="480">
        <v>19348323.71074995</v>
      </c>
      <c r="D9" s="481">
        <v>14520080.088169096</v>
      </c>
    </row>
    <row r="10" spans="1:8" ht="15" customHeight="1">
      <c r="A10" s="13">
        <v>1.3</v>
      </c>
      <c r="B10" s="318" t="s">
        <v>28</v>
      </c>
      <c r="C10" s="482">
        <v>11654503.837521493</v>
      </c>
      <c r="D10" s="481">
        <v>11128640.6346</v>
      </c>
    </row>
    <row r="11" spans="1:8" ht="15" customHeight="1">
      <c r="A11" s="13">
        <v>2</v>
      </c>
      <c r="B11" s="318" t="s">
        <v>305</v>
      </c>
      <c r="C11" s="480">
        <v>4095140.8559113503</v>
      </c>
      <c r="D11" s="481">
        <v>9449973.6616101414</v>
      </c>
    </row>
    <row r="12" spans="1:8" ht="15" customHeight="1">
      <c r="A12" s="13">
        <v>3</v>
      </c>
      <c r="B12" s="318" t="s">
        <v>306</v>
      </c>
      <c r="C12" s="482">
        <v>388865664.99999994</v>
      </c>
      <c r="D12" s="481">
        <v>388865664.99999994</v>
      </c>
    </row>
    <row r="13" spans="1:8" ht="15" customHeight="1" thickBot="1">
      <c r="A13" s="15">
        <v>4</v>
      </c>
      <c r="B13" s="16" t="s">
        <v>307</v>
      </c>
      <c r="C13" s="483">
        <f>C6+C11+C12</f>
        <v>1740960644.6242416</v>
      </c>
      <c r="D13" s="484">
        <f>D6+D11+D12</f>
        <v>1599776890.6312075</v>
      </c>
    </row>
    <row r="14" spans="1:8">
      <c r="B14" s="19"/>
    </row>
    <row r="15" spans="1:8">
      <c r="B15" s="20"/>
    </row>
    <row r="16" spans="1:8">
      <c r="B16" s="20"/>
    </row>
    <row r="17" spans="1:4" ht="11.25">
      <c r="A17" s="9"/>
      <c r="B17" s="9"/>
      <c r="C17" s="9"/>
      <c r="D17" s="9"/>
    </row>
    <row r="18" spans="1:4" ht="11.25">
      <c r="A18" s="9"/>
      <c r="B18" s="9"/>
      <c r="C18" s="9"/>
      <c r="D18" s="9"/>
    </row>
    <row r="19" spans="1:4" ht="11.25">
      <c r="A19" s="9"/>
      <c r="B19" s="9"/>
      <c r="C19" s="9"/>
      <c r="D19" s="9"/>
    </row>
    <row r="20" spans="1:4" ht="11.25">
      <c r="A20" s="9"/>
      <c r="B20" s="9"/>
      <c r="C20" s="9"/>
      <c r="D20" s="9"/>
    </row>
    <row r="21" spans="1:4" ht="11.25">
      <c r="A21" s="9"/>
      <c r="B21" s="9"/>
      <c r="C21" s="9"/>
      <c r="D21" s="9"/>
    </row>
    <row r="22" spans="1:4" ht="11.25">
      <c r="A22" s="9"/>
      <c r="B22" s="9"/>
      <c r="C22" s="9"/>
      <c r="D22" s="9"/>
    </row>
    <row r="23" spans="1:4" ht="11.25">
      <c r="A23" s="9"/>
      <c r="B23" s="9"/>
      <c r="C23" s="9"/>
      <c r="D23" s="9"/>
    </row>
    <row r="24" spans="1:4" ht="11.25">
      <c r="A24" s="9"/>
      <c r="B24" s="9"/>
      <c r="C24" s="9"/>
      <c r="D24" s="9"/>
    </row>
    <row r="25" spans="1:4" ht="11.25">
      <c r="A25" s="9"/>
      <c r="B25" s="9"/>
      <c r="C25" s="9"/>
      <c r="D25" s="9"/>
    </row>
    <row r="26" spans="1:4" ht="11.25">
      <c r="A26" s="9"/>
      <c r="B26" s="9"/>
      <c r="C26" s="9"/>
      <c r="D26" s="9"/>
    </row>
    <row r="27" spans="1:4" ht="11.25">
      <c r="A27" s="9"/>
      <c r="B27" s="9"/>
      <c r="C27" s="9"/>
      <c r="D27" s="9"/>
    </row>
    <row r="28" spans="1:4" ht="11.25">
      <c r="A28" s="9"/>
      <c r="B28" s="9"/>
      <c r="C28" s="9"/>
      <c r="D28" s="9"/>
    </row>
    <row r="29" spans="1:4" ht="11.25">
      <c r="A29" s="9"/>
      <c r="B29" s="9"/>
      <c r="C29" s="9"/>
      <c r="D29" s="9"/>
    </row>
  </sheetData>
  <pageMargins left="0.7" right="0.7" top="0.75" bottom="0.75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zoomScale="90" zoomScaleNormal="90" workbookViewId="0">
      <pane xSplit="1" ySplit="4" topLeftCell="B5" activePane="bottomRight" state="frozen"/>
      <selection activeCell="E10" sqref="E10"/>
      <selection pane="topRight" activeCell="E10" sqref="E10"/>
      <selection pane="bottomLeft" activeCell="E10" sqref="E10"/>
      <selection pane="bottomRight" activeCell="I20" sqref="I20"/>
    </sheetView>
  </sheetViews>
  <sheetFormatPr defaultColWidth="9.140625" defaultRowHeight="15.75"/>
  <cols>
    <col min="1" max="1" width="9.5703125" style="265" bestFit="1" customWidth="1"/>
    <col min="2" max="2" width="82.28515625" style="265" customWidth="1"/>
    <col min="3" max="3" width="16.28515625" style="265" customWidth="1"/>
    <col min="4" max="16384" width="9.140625" style="266"/>
  </cols>
  <sheetData>
    <row r="1" spans="1:3">
      <c r="A1" s="264" t="s">
        <v>30</v>
      </c>
      <c r="B1" s="341" t="str">
        <f>'Info '!C2</f>
        <v>JSC "Liberty Bank"</v>
      </c>
    </row>
    <row r="2" spans="1:3">
      <c r="A2" s="264" t="s">
        <v>31</v>
      </c>
      <c r="B2" s="267">
        <f>'1. key ratios '!B2</f>
        <v>43738</v>
      </c>
    </row>
    <row r="4" spans="1:3" ht="16.5" customHeight="1" thickBot="1">
      <c r="A4" s="342" t="s">
        <v>80</v>
      </c>
      <c r="B4" s="343" t="s">
        <v>274</v>
      </c>
      <c r="C4" s="344"/>
    </row>
    <row r="5" spans="1:3">
      <c r="A5" s="345"/>
      <c r="B5" s="544" t="s">
        <v>81</v>
      </c>
      <c r="C5" s="545"/>
    </row>
    <row r="6" spans="1:3">
      <c r="A6" s="346">
        <v>1</v>
      </c>
      <c r="B6" s="524" t="s">
        <v>487</v>
      </c>
      <c r="C6" s="348"/>
    </row>
    <row r="7" spans="1:3">
      <c r="A7" s="346">
        <v>2</v>
      </c>
      <c r="B7" s="524" t="s">
        <v>488</v>
      </c>
      <c r="C7" s="348"/>
    </row>
    <row r="8" spans="1:3">
      <c r="A8" s="346">
        <v>3</v>
      </c>
      <c r="B8" s="525" t="s">
        <v>517</v>
      </c>
      <c r="C8" s="348"/>
    </row>
    <row r="9" spans="1:3">
      <c r="A9" s="346">
        <v>4</v>
      </c>
      <c r="B9" s="525" t="s">
        <v>521</v>
      </c>
      <c r="C9" s="348"/>
    </row>
    <row r="10" spans="1:3">
      <c r="A10" s="346">
        <v>5</v>
      </c>
      <c r="B10" s="524" t="s">
        <v>524</v>
      </c>
      <c r="C10" s="523"/>
    </row>
    <row r="11" spans="1:3">
      <c r="A11" s="346"/>
      <c r="B11" s="546"/>
      <c r="C11" s="547"/>
    </row>
    <row r="12" spans="1:3">
      <c r="A12" s="346"/>
      <c r="B12" s="548" t="s">
        <v>82</v>
      </c>
      <c r="C12" s="549"/>
    </row>
    <row r="13" spans="1:3">
      <c r="A13" s="346">
        <v>1</v>
      </c>
      <c r="B13" s="524" t="s">
        <v>489</v>
      </c>
      <c r="C13" s="350"/>
    </row>
    <row r="14" spans="1:3">
      <c r="A14" s="346">
        <v>2</v>
      </c>
      <c r="B14" s="524" t="s">
        <v>490</v>
      </c>
      <c r="C14" s="350"/>
    </row>
    <row r="15" spans="1:3">
      <c r="A15" s="346">
        <v>3</v>
      </c>
      <c r="B15" s="524" t="s">
        <v>491</v>
      </c>
      <c r="C15" s="350"/>
    </row>
    <row r="16" spans="1:3">
      <c r="A16" s="346">
        <v>4</v>
      </c>
      <c r="B16" s="524" t="s">
        <v>492</v>
      </c>
      <c r="C16" s="350"/>
    </row>
    <row r="17" spans="1:3">
      <c r="A17" s="346"/>
      <c r="B17" s="347"/>
      <c r="C17" s="350"/>
    </row>
    <row r="18" spans="1:3" ht="15.75" customHeight="1">
      <c r="A18" s="346"/>
      <c r="B18" s="349"/>
      <c r="C18" s="351"/>
    </row>
    <row r="19" spans="1:3" ht="30" customHeight="1">
      <c r="A19" s="346"/>
      <c r="B19" s="548" t="s">
        <v>83</v>
      </c>
      <c r="C19" s="549"/>
    </row>
    <row r="20" spans="1:3">
      <c r="A20" s="346">
        <v>1</v>
      </c>
      <c r="B20" s="347" t="s">
        <v>495</v>
      </c>
      <c r="C20" s="526">
        <v>0.91178342995558959</v>
      </c>
    </row>
    <row r="21" spans="1:3">
      <c r="A21" s="346">
        <v>2</v>
      </c>
      <c r="B21" s="347" t="s">
        <v>496</v>
      </c>
      <c r="C21" s="526">
        <v>1.863424271601569E-2</v>
      </c>
    </row>
    <row r="22" spans="1:3">
      <c r="A22" s="346">
        <v>3</v>
      </c>
      <c r="B22" s="347" t="s">
        <v>497</v>
      </c>
      <c r="C22" s="526">
        <v>4.2477067874822749E-2</v>
      </c>
    </row>
    <row r="23" spans="1:3">
      <c r="A23" s="346">
        <v>4</v>
      </c>
      <c r="B23" s="352" t="s">
        <v>498</v>
      </c>
      <c r="C23" s="526">
        <v>1.1878356840300891E-2</v>
      </c>
    </row>
    <row r="24" spans="1:3">
      <c r="A24" s="346">
        <v>5</v>
      </c>
      <c r="B24" s="347" t="s">
        <v>499</v>
      </c>
      <c r="C24" s="526">
        <v>1.5226902613271028E-2</v>
      </c>
    </row>
    <row r="25" spans="1:3" ht="17.25" customHeight="1">
      <c r="A25" s="346"/>
      <c r="B25" s="349"/>
      <c r="C25" s="348"/>
    </row>
    <row r="26" spans="1:3" ht="29.25" customHeight="1">
      <c r="A26" s="346"/>
      <c r="B26" s="548" t="s">
        <v>84</v>
      </c>
      <c r="C26" s="549"/>
    </row>
    <row r="27" spans="1:3">
      <c r="A27" s="346">
        <v>1</v>
      </c>
      <c r="B27" s="347" t="s">
        <v>487</v>
      </c>
      <c r="C27" s="526">
        <v>0.30398859554719354</v>
      </c>
    </row>
    <row r="28" spans="1:3">
      <c r="A28" s="353">
        <v>2</v>
      </c>
      <c r="B28" s="354" t="s">
        <v>493</v>
      </c>
      <c r="C28" s="527">
        <v>0.30389741720419799</v>
      </c>
    </row>
    <row r="29" spans="1:3">
      <c r="A29" s="353">
        <v>3</v>
      </c>
      <c r="B29" s="354" t="s">
        <v>494</v>
      </c>
      <c r="C29" s="527">
        <v>0.30389741720419799</v>
      </c>
    </row>
    <row r="30" spans="1:3" ht="16.5" thickBot="1">
      <c r="A30" s="355"/>
      <c r="B30" s="356"/>
      <c r="C30" s="357"/>
    </row>
  </sheetData>
  <mergeCells count="5">
    <mergeCell ref="B5:C5"/>
    <mergeCell ref="B11:C11"/>
    <mergeCell ref="B12:C12"/>
    <mergeCell ref="B26:C26"/>
    <mergeCell ref="B19:C19"/>
  </mergeCells>
  <pageMargins left="0.7" right="0.7" top="0.75" bottom="0.75" header="0.3" footer="0.3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E10" sqref="E10"/>
      <selection pane="topRight" activeCell="E10" sqref="E10"/>
      <selection pane="bottomLeft" activeCell="E10" sqref="E10"/>
      <selection pane="bottomRight" activeCell="C31" sqref="C31"/>
    </sheetView>
  </sheetViews>
  <sheetFormatPr defaultColWidth="9.140625" defaultRowHeight="15.7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160" t="s">
        <v>30</v>
      </c>
      <c r="B1" s="161" t="str">
        <f>'Info '!C2</f>
        <v>JSC "Liberty Bank"</v>
      </c>
      <c r="C1" s="33"/>
      <c r="D1" s="33"/>
      <c r="E1" s="33"/>
      <c r="F1" s="8"/>
    </row>
    <row r="2" spans="1:7" s="21" customFormat="1" ht="15.75" customHeight="1">
      <c r="A2" s="160" t="s">
        <v>31</v>
      </c>
      <c r="B2" s="268">
        <f>'1. key ratios '!B2</f>
        <v>43738</v>
      </c>
    </row>
    <row r="3" spans="1:7" s="21" customFormat="1" ht="15.75" customHeight="1">
      <c r="A3" s="160"/>
    </row>
    <row r="4" spans="1:7" s="21" customFormat="1" ht="15.75" customHeight="1" thickBot="1">
      <c r="A4" s="162" t="s">
        <v>208</v>
      </c>
      <c r="B4" s="554" t="s">
        <v>354</v>
      </c>
      <c r="C4" s="555"/>
      <c r="D4" s="555"/>
      <c r="E4" s="555"/>
    </row>
    <row r="5" spans="1:7" s="25" customFormat="1" ht="17.45" customHeight="1">
      <c r="A5" s="114"/>
      <c r="B5" s="115"/>
      <c r="C5" s="23" t="s">
        <v>0</v>
      </c>
      <c r="D5" s="23" t="s">
        <v>1</v>
      </c>
      <c r="E5" s="24" t="s">
        <v>2</v>
      </c>
    </row>
    <row r="6" spans="1:7" s="8" customFormat="1" ht="14.45" customHeight="1">
      <c r="A6" s="163"/>
      <c r="B6" s="550" t="s">
        <v>361</v>
      </c>
      <c r="C6" s="550" t="s">
        <v>94</v>
      </c>
      <c r="D6" s="552" t="s">
        <v>207</v>
      </c>
      <c r="E6" s="553"/>
      <c r="G6" s="5"/>
    </row>
    <row r="7" spans="1:7" s="8" customFormat="1" ht="99.6" customHeight="1">
      <c r="A7" s="163"/>
      <c r="B7" s="551"/>
      <c r="C7" s="550"/>
      <c r="D7" s="170" t="s">
        <v>206</v>
      </c>
      <c r="E7" s="171" t="s">
        <v>362</v>
      </c>
      <c r="G7" s="5"/>
    </row>
    <row r="8" spans="1:7">
      <c r="A8" s="164">
        <v>1</v>
      </c>
      <c r="B8" s="172" t="s">
        <v>35</v>
      </c>
      <c r="C8" s="419">
        <v>197468735</v>
      </c>
      <c r="D8" s="419">
        <v>0</v>
      </c>
      <c r="E8" s="514">
        <f>C8-D8</f>
        <v>197468735</v>
      </c>
      <c r="F8" s="8"/>
    </row>
    <row r="9" spans="1:7">
      <c r="A9" s="164">
        <v>2</v>
      </c>
      <c r="B9" s="172" t="s">
        <v>36</v>
      </c>
      <c r="C9" s="419">
        <v>221473631</v>
      </c>
      <c r="D9" s="419">
        <v>0</v>
      </c>
      <c r="E9" s="514">
        <f t="shared" ref="E9:E20" si="0">C9-D9</f>
        <v>221473631</v>
      </c>
      <c r="F9" s="8"/>
    </row>
    <row r="10" spans="1:7">
      <c r="A10" s="164">
        <v>3</v>
      </c>
      <c r="B10" s="172" t="s">
        <v>37</v>
      </c>
      <c r="C10" s="419">
        <v>86131877</v>
      </c>
      <c r="D10" s="419">
        <v>0</v>
      </c>
      <c r="E10" s="514">
        <f t="shared" si="0"/>
        <v>86131877</v>
      </c>
      <c r="F10" s="8"/>
    </row>
    <row r="11" spans="1:7">
      <c r="A11" s="164">
        <v>4</v>
      </c>
      <c r="B11" s="172" t="s">
        <v>38</v>
      </c>
      <c r="C11" s="419">
        <v>0</v>
      </c>
      <c r="D11" s="419">
        <v>0</v>
      </c>
      <c r="E11" s="514">
        <f t="shared" si="0"/>
        <v>0</v>
      </c>
      <c r="F11" s="8"/>
    </row>
    <row r="12" spans="1:7">
      <c r="A12" s="164">
        <v>5</v>
      </c>
      <c r="B12" s="172" t="s">
        <v>39</v>
      </c>
      <c r="C12" s="419">
        <v>145679574</v>
      </c>
      <c r="D12" s="419">
        <v>0</v>
      </c>
      <c r="E12" s="514">
        <f t="shared" si="0"/>
        <v>145679574</v>
      </c>
      <c r="F12" s="8"/>
    </row>
    <row r="13" spans="1:7">
      <c r="A13" s="164">
        <v>6.1</v>
      </c>
      <c r="B13" s="173" t="s">
        <v>40</v>
      </c>
      <c r="C13" s="420">
        <v>1201810707.9903159</v>
      </c>
      <c r="D13" s="419">
        <v>0</v>
      </c>
      <c r="E13" s="514">
        <f t="shared" si="0"/>
        <v>1201810707.9903159</v>
      </c>
      <c r="F13" s="8"/>
    </row>
    <row r="14" spans="1:7">
      <c r="A14" s="164">
        <v>6.2</v>
      </c>
      <c r="B14" s="174" t="s">
        <v>41</v>
      </c>
      <c r="C14" s="420">
        <v>-87781438.001397327</v>
      </c>
      <c r="D14" s="419">
        <v>0</v>
      </c>
      <c r="E14" s="514">
        <f t="shared" si="0"/>
        <v>-87781438.001397327</v>
      </c>
      <c r="F14" s="8"/>
    </row>
    <row r="15" spans="1:7">
      <c r="A15" s="164">
        <v>6</v>
      </c>
      <c r="B15" s="172" t="s">
        <v>42</v>
      </c>
      <c r="C15" s="419">
        <v>1114029269.9889185</v>
      </c>
      <c r="D15" s="419">
        <v>0</v>
      </c>
      <c r="E15" s="514">
        <f t="shared" si="0"/>
        <v>1114029269.9889185</v>
      </c>
      <c r="F15" s="8"/>
    </row>
    <row r="16" spans="1:7">
      <c r="A16" s="164">
        <v>7</v>
      </c>
      <c r="B16" s="172" t="s">
        <v>43</v>
      </c>
      <c r="C16" s="419">
        <v>13245554</v>
      </c>
      <c r="D16" s="419">
        <v>0</v>
      </c>
      <c r="E16" s="514">
        <f t="shared" si="0"/>
        <v>13245554</v>
      </c>
      <c r="F16" s="8"/>
    </row>
    <row r="17" spans="1:7">
      <c r="A17" s="164">
        <v>8</v>
      </c>
      <c r="B17" s="172" t="s">
        <v>205</v>
      </c>
      <c r="C17" s="419">
        <v>54770</v>
      </c>
      <c r="D17" s="419">
        <v>0</v>
      </c>
      <c r="E17" s="514">
        <f t="shared" si="0"/>
        <v>54770</v>
      </c>
      <c r="F17" s="165"/>
      <c r="G17" s="27"/>
    </row>
    <row r="18" spans="1:7">
      <c r="A18" s="164">
        <v>9</v>
      </c>
      <c r="B18" s="172" t="s">
        <v>44</v>
      </c>
      <c r="C18" s="419">
        <v>106733</v>
      </c>
      <c r="D18" s="419">
        <v>106733</v>
      </c>
      <c r="E18" s="514">
        <f t="shared" si="0"/>
        <v>0</v>
      </c>
      <c r="F18" s="8"/>
      <c r="G18" s="27"/>
    </row>
    <row r="19" spans="1:7">
      <c r="A19" s="164">
        <v>10</v>
      </c>
      <c r="B19" s="172" t="s">
        <v>45</v>
      </c>
      <c r="C19" s="419">
        <v>196250781</v>
      </c>
      <c r="D19" s="419">
        <v>45954728.869999997</v>
      </c>
      <c r="E19" s="514">
        <f t="shared" si="0"/>
        <v>150296052.13</v>
      </c>
      <c r="F19" s="8"/>
      <c r="G19" s="27"/>
    </row>
    <row r="20" spans="1:7">
      <c r="A20" s="164">
        <v>11</v>
      </c>
      <c r="B20" s="172" t="s">
        <v>46</v>
      </c>
      <c r="C20" s="419">
        <v>99923334</v>
      </c>
      <c r="D20" s="419">
        <v>0</v>
      </c>
      <c r="E20" s="514">
        <f t="shared" si="0"/>
        <v>99923334</v>
      </c>
      <c r="F20" s="8"/>
    </row>
    <row r="21" spans="1:7" ht="32.25" customHeight="1" thickBot="1">
      <c r="A21" s="97"/>
      <c r="B21" s="166" t="s">
        <v>364</v>
      </c>
      <c r="C21" s="421">
        <f>SUM(C8:C12, C15:C20)</f>
        <v>2074364258.9889185</v>
      </c>
      <c r="D21" s="421">
        <f>SUM(D8:D12, D15:D20)</f>
        <v>46061461.869999997</v>
      </c>
      <c r="E21" s="422">
        <f>SUM(E8:E12, E15:E20)</f>
        <v>2028302797.1189184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28"/>
      <c r="F25" s="5"/>
      <c r="G25" s="5"/>
    </row>
    <row r="26" spans="1:7" s="4" customFormat="1">
      <c r="B26" s="28"/>
      <c r="F26" s="5"/>
      <c r="G26" s="5"/>
    </row>
    <row r="27" spans="1:7" s="4" customFormat="1">
      <c r="B27" s="28"/>
      <c r="F27" s="5"/>
      <c r="G27" s="5"/>
    </row>
    <row r="28" spans="1:7" s="4" customFormat="1">
      <c r="B28" s="28"/>
      <c r="F28" s="5"/>
      <c r="G28" s="5"/>
    </row>
    <row r="29" spans="1:7" s="4" customFormat="1">
      <c r="B29" s="28"/>
      <c r="F29" s="5"/>
      <c r="G29" s="5"/>
    </row>
    <row r="30" spans="1:7" s="4" customFormat="1">
      <c r="B30" s="28"/>
      <c r="F30" s="5"/>
      <c r="G30" s="5"/>
    </row>
    <row r="31" spans="1:7" s="4" customFormat="1">
      <c r="B31" s="28"/>
      <c r="F31" s="5"/>
      <c r="G31" s="5"/>
    </row>
    <row r="32" spans="1:7" s="4" customFormat="1">
      <c r="B32" s="28"/>
      <c r="F32" s="5"/>
      <c r="G32" s="5"/>
    </row>
    <row r="33" spans="2:7" s="4" customFormat="1">
      <c r="B33" s="28"/>
      <c r="F33" s="5"/>
      <c r="G33" s="5"/>
    </row>
    <row r="34" spans="2:7" s="4" customFormat="1">
      <c r="B34" s="28"/>
      <c r="F34" s="5"/>
      <c r="G34" s="5"/>
    </row>
    <row r="35" spans="2:7" s="4" customFormat="1">
      <c r="B35" s="28"/>
      <c r="F35" s="5"/>
      <c r="G35" s="5"/>
    </row>
    <row r="36" spans="2:7" s="4" customFormat="1">
      <c r="B36" s="28"/>
      <c r="F36" s="5"/>
      <c r="G36" s="5"/>
    </row>
    <row r="37" spans="2:7" s="4" customFormat="1">
      <c r="B37" s="28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scale="6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E10" sqref="E10"/>
      <selection pane="topRight" activeCell="E10" sqref="E10"/>
      <selection pane="bottomLeft" activeCell="E10" sqref="E10"/>
      <selection pane="bottomRight" activeCell="C25" sqref="C25"/>
    </sheetView>
  </sheetViews>
  <sheetFormatPr defaultColWidth="9.140625" defaultRowHeight="13.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30</v>
      </c>
      <c r="B1" s="4" t="str">
        <f>'Info '!C2</f>
        <v>JSC "Liberty Bank"</v>
      </c>
    </row>
    <row r="2" spans="1:6" s="21" customFormat="1" ht="15.75" customHeight="1">
      <c r="A2" s="2" t="s">
        <v>31</v>
      </c>
      <c r="B2" s="269">
        <f>'1. key ratios '!B2</f>
        <v>43738</v>
      </c>
      <c r="C2" s="4"/>
      <c r="D2" s="4"/>
      <c r="E2" s="4"/>
      <c r="F2" s="4"/>
    </row>
    <row r="3" spans="1:6" s="21" customFormat="1" ht="15.75" customHeight="1">
      <c r="C3" s="4"/>
      <c r="D3" s="4"/>
      <c r="E3" s="4"/>
      <c r="F3" s="4"/>
    </row>
    <row r="4" spans="1:6" s="21" customFormat="1" ht="14.25" thickBot="1">
      <c r="A4" s="21" t="s">
        <v>85</v>
      </c>
      <c r="B4" s="167" t="s">
        <v>341</v>
      </c>
      <c r="C4" s="22" t="s">
        <v>73</v>
      </c>
      <c r="D4" s="4"/>
      <c r="E4" s="4"/>
      <c r="F4" s="4"/>
    </row>
    <row r="5" spans="1:6">
      <c r="A5" s="120">
        <v>1</v>
      </c>
      <c r="B5" s="168" t="s">
        <v>363</v>
      </c>
      <c r="C5" s="423">
        <f>'7. LI1 '!E21</f>
        <v>2028302797.1189184</v>
      </c>
    </row>
    <row r="6" spans="1:6" s="121" customFormat="1">
      <c r="A6" s="29">
        <v>2.1</v>
      </c>
      <c r="B6" s="117" t="s">
        <v>342</v>
      </c>
      <c r="C6" s="424">
        <v>101318660.02310398</v>
      </c>
    </row>
    <row r="7" spans="1:6" s="19" customFormat="1" outlineLevel="1">
      <c r="A7" s="13">
        <v>2.2000000000000002</v>
      </c>
      <c r="B7" s="14" t="s">
        <v>343</v>
      </c>
      <c r="C7" s="425">
        <v>203607934.87607467</v>
      </c>
    </row>
    <row r="8" spans="1:6" s="19" customFormat="1" ht="26.25">
      <c r="A8" s="13">
        <v>3</v>
      </c>
      <c r="B8" s="118" t="s">
        <v>344</v>
      </c>
      <c r="C8" s="426">
        <f>SUM(C5:C7)</f>
        <v>2333229392.0180969</v>
      </c>
    </row>
    <row r="9" spans="1:6" s="121" customFormat="1">
      <c r="A9" s="29">
        <v>4</v>
      </c>
      <c r="B9" s="31" t="s">
        <v>88</v>
      </c>
      <c r="C9" s="424">
        <v>20526322.341403201</v>
      </c>
    </row>
    <row r="10" spans="1:6" s="19" customFormat="1" outlineLevel="1">
      <c r="A10" s="13">
        <v>5.0999999999999996</v>
      </c>
      <c r="B10" s="14" t="s">
        <v>345</v>
      </c>
      <c r="C10" s="425">
        <v>-74599739.9294561</v>
      </c>
    </row>
    <row r="11" spans="1:6" s="19" customFormat="1" outlineLevel="1">
      <c r="A11" s="13">
        <v>5.2</v>
      </c>
      <c r="B11" s="14" t="s">
        <v>346</v>
      </c>
      <c r="C11" s="425">
        <v>-191953431.038553</v>
      </c>
    </row>
    <row r="12" spans="1:6" s="19" customFormat="1">
      <c r="A12" s="13">
        <v>6</v>
      </c>
      <c r="B12" s="116" t="s">
        <v>87</v>
      </c>
      <c r="C12" s="425">
        <v>0</v>
      </c>
    </row>
    <row r="13" spans="1:6" s="19" customFormat="1" ht="14.25" thickBot="1">
      <c r="A13" s="15">
        <v>7</v>
      </c>
      <c r="B13" s="119" t="s">
        <v>292</v>
      </c>
      <c r="C13" s="427">
        <f>SUM(C8:C12)</f>
        <v>2087202543.3914907</v>
      </c>
    </row>
    <row r="15" spans="1:6">
      <c r="A15" s="135"/>
      <c r="B15" s="135"/>
    </row>
    <row r="16" spans="1:6">
      <c r="A16" s="135"/>
      <c r="B16" s="135"/>
    </row>
    <row r="17" spans="1:5" ht="15">
      <c r="A17" s="130"/>
      <c r="B17" s="131"/>
      <c r="C17" s="135"/>
      <c r="D17" s="135"/>
      <c r="E17" s="135"/>
    </row>
    <row r="18" spans="1:5" ht="15">
      <c r="A18" s="136"/>
      <c r="B18" s="137"/>
      <c r="C18" s="135"/>
      <c r="D18" s="135"/>
      <c r="E18" s="135"/>
    </row>
    <row r="19" spans="1:5">
      <c r="A19" s="138"/>
      <c r="B19" s="132"/>
      <c r="C19" s="135"/>
      <c r="D19" s="135"/>
      <c r="E19" s="135"/>
    </row>
    <row r="20" spans="1:5">
      <c r="A20" s="139"/>
      <c r="B20" s="133"/>
      <c r="C20" s="135"/>
      <c r="D20" s="135"/>
      <c r="E20" s="135"/>
    </row>
    <row r="21" spans="1:5">
      <c r="A21" s="139"/>
      <c r="B21" s="137"/>
      <c r="C21" s="135"/>
      <c r="D21" s="135"/>
      <c r="E21" s="135"/>
    </row>
    <row r="22" spans="1:5">
      <c r="A22" s="138"/>
      <c r="B22" s="134"/>
      <c r="C22" s="135"/>
      <c r="D22" s="135"/>
      <c r="E22" s="135"/>
    </row>
    <row r="23" spans="1:5">
      <c r="A23" s="139"/>
      <c r="B23" s="133"/>
      <c r="C23" s="135"/>
      <c r="D23" s="135"/>
      <c r="E23" s="135"/>
    </row>
    <row r="24" spans="1:5">
      <c r="A24" s="139"/>
      <c r="B24" s="133"/>
      <c r="C24" s="135"/>
      <c r="D24" s="135"/>
      <c r="E24" s="135"/>
    </row>
    <row r="25" spans="1:5">
      <c r="A25" s="139"/>
      <c r="B25" s="140"/>
      <c r="C25" s="135"/>
      <c r="D25" s="135"/>
      <c r="E25" s="135"/>
    </row>
    <row r="26" spans="1:5">
      <c r="A26" s="139"/>
      <c r="B26" s="137"/>
      <c r="C26" s="135"/>
      <c r="D26" s="135"/>
      <c r="E26" s="135"/>
    </row>
    <row r="27" spans="1:5">
      <c r="A27" s="135"/>
      <c r="B27" s="141"/>
      <c r="C27" s="135"/>
      <c r="D27" s="135"/>
      <c r="E27" s="135"/>
    </row>
    <row r="28" spans="1:5">
      <c r="A28" s="135"/>
      <c r="B28" s="141"/>
      <c r="C28" s="135"/>
      <c r="D28" s="135"/>
      <c r="E28" s="135"/>
    </row>
    <row r="29" spans="1:5">
      <c r="A29" s="135"/>
      <c r="B29" s="141"/>
      <c r="C29" s="135"/>
      <c r="D29" s="135"/>
      <c r="E29" s="135"/>
    </row>
    <row r="30" spans="1:5">
      <c r="A30" s="135"/>
      <c r="B30" s="141"/>
      <c r="C30" s="135"/>
      <c r="D30" s="135"/>
      <c r="E30" s="135"/>
    </row>
    <row r="31" spans="1:5">
      <c r="A31" s="135"/>
      <c r="B31" s="141"/>
      <c r="C31" s="135"/>
      <c r="D31" s="135"/>
      <c r="E31" s="135"/>
    </row>
    <row r="32" spans="1:5">
      <c r="A32" s="135"/>
      <c r="B32" s="141"/>
      <c r="C32" s="135"/>
      <c r="D32" s="135"/>
      <c r="E32" s="135"/>
    </row>
    <row r="33" spans="1:5">
      <c r="A33" s="135"/>
      <c r="B33" s="141"/>
      <c r="C33" s="135"/>
      <c r="D33" s="135"/>
      <c r="E33" s="135"/>
    </row>
  </sheetData>
  <pageMargins left="0.7" right="0.7" top="0.75" bottom="0.75" header="0.3" footer="0.3"/>
  <pageSetup paperSize="9" scale="61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YFCy8CPjOBybMHMHQi8myqs3BePYs6zFHWxbKHeY7x8=</DigestValue>
    </Reference>
    <Reference Type="http://www.w3.org/2000/09/xmldsig#Object" URI="#idOfficeObject">
      <DigestMethod Algorithm="http://www.w3.org/2001/04/xmlenc#sha256"/>
      <DigestValue>mMhDg13avR0TbmD76l16kdU9GVTCMpjhV3s+FEg/R0Q=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qj+H/TwkTg8RGC2OiYnuInVwOemuQeFwvHfM6tndyGE=</DigestValue>
    </Reference>
  </SignedInfo>
  <SignatureValue>Ln4Urzirkg0hLcseLfWls/AqZzhsjih+5R+KtdqxnmLBsFX+JWRTdTV5gtXEM5kOjmvrAJm/Sndl
Og5YK4AEE3128ovt5dUiAnIpcaBbdO0X++Xelq2rEtGnszP4BF+tCi9L7MmKcMDjzXv9KpIgWVHq
XaKIhBqLwgMjiHwwfIqdzHufwVTbr8m1xkYcRBnDmu4AEOiLGdNnjcA0eRhdRafDS0nzKHYXZpAA
jfEVfWjSp8hVkmQwq0GqfpkPpMHlSMbkF72r5AtNDsA/N+6c1I1ShPkboXzI2Z+0aXWWxW9kJGtB
7yN+iynF1lcCJxqFHPteGJRWH2eDJ+Amvpvl9Q==</SignatureValue>
  <KeyInfo>
    <X509Data>
      <X509Certificate>MIIGOjCCBSKgAwIBAgIKcePTfAACAAEQOjANBgkqhkiG9w0BAQsFADBKMRIwEAYKCZImiZPyLGQBGRYCZ2UxEzARBgoJkiaJk/IsZAEZFgNuYmcxHzAdBgNVBAMTFk5CRyBDbGFzcyAyIElOVCBTdWIgQ0EwHhcNMTkwMjI2MTIyODMxWhcNMjEwMjI1MTIyODMxWjA4MRgwFgYDVQQKEw9KU0MgTGliZXR5IEJhbmsxHDAaBgNVBAMTE0JMQiAtIE5vZGFyIFRzb21haWEwggEiMA0GCSqGSIb3DQEBAQUAA4IBDwAwggEKAoIBAQDQwoTITr1vmJtk/MzzjDFnwTYq/wOIK7vuPF7aUvBXF0JRcTA/70m2eschrWDkLy6QVJjbG6deanUqpttJ4WpyH0XERarnBw4CHP3BBJfs3XszcwgfJx89qQUB4gMInbm8l4llOqFH/j1MuqCJGO/Cxq31kPgWjn1GbdgjMxTojRGdH9mLA2UYa2JgoCv38uMwUAmVMevSQl3ZV7WLsYD2x7reIToIKT3h0weJILJUiANhbM88ZqToEnPfRhGLJauA7emFXXvs996PyndphaRZJUQhLkeoUYMJlBGO6UTzRMI3kSuc5t6iX+IVbx0a+mvp73b/M8FUXijLzyOq4G/5AgMBAAGjggMyMIIDLjA8BgkrBgEEAYI3FQcELzAtBiUrBgEEAYI3FQjmsmCDjfVEhoGZCYO4oUqDvoRxBIPEkTOEg4hdAgFkAgEjMB0GA1UdJQQWMBQGCCsGAQUFBwMCBggrBgEFBQcDBDALBgNVHQ8EBAMCB4AwJwYJKwYBBAGCNxUKBBowGDAKBggrBgEFBQcDAjAKBggrBgEFBQcDBDAdBgNVHQ4EFgQU8CjPxT7t2OQJjVQFpiMlqpIvNbI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IVem2EGizhfhx9EAwBkyb6jAw8iFAHjbtWF3VLYkb8T5XI1JqvdXc9eL1LPc87sOa6IEADGWbXM45ZfMXjTll6n9zSa6PF2ZAe7bH7TcuEYtQ3QOHaVxsM5DiXiVBsHbCIZX/4yCbjKLegggOGStXTKk3yUeYK+/9h1VUK/SYLrVLbQW9um/ypV+eouokj+Whwk4nEQEmuYL5kBL/T1LGPAbtkAZMM8AomM1ihgcBCcWJLK9ZZ2M/DwRUiuMR2+9wu3fb7qN6CR8NvKJcEFBV6BcgRXUcgQrOJJomUaa7aXGdGHYrp/LlnzrvZRwK7rKmAaSoZk9ZBNgdUIUVVEPHQ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v6KPPZ8FEUGFcTbqbpVJHTUW1xFzxwhD6k2M8qGOHFs=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tYfGK0Ba408+wOHJC52m+ZnDz6ohGZiDi4Ugm9jzDx0=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r0EyLTVCHsb1T9PjEyv4d/NB7ulMuuU+lsQz6SXefOo=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AS0w9MImGBOOpye7P9TWIxSyt9vnU9MQDqU2n46Ks1M=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PNmAvWRtIx5z+7FBk2eja7NxBrXgGSoEi/TdTrt9GUU=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USpPBmd+lLVulaw5O3bMoAm3gPWj7l493cUEGuUyT34=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3eayze7SpLIp0Rz42XgfRvgs8niYkJjrqmN4Z7vhFgI=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M9TXoqxKrbqDNWHI0gUWLcQ7PfyjTyuNwbqYHqE5nQM=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AS0w9MImGBOOpye7P9TWIxSyt9vnU9MQDqU2n46Ks1M=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QTPcYV2odkFE3Efgv0bORiNxXhn8jrnq1cd26l93omA=</DigestValue>
      </Reference>
      <Reference URI="/xl/printerSettings/printerSettings17.bin?ContentType=application/vnd.openxmlformats-officedocument.spreadsheetml.printerSettings">
        <DigestMethod Algorithm="http://www.w3.org/2001/04/xmlenc#sha256"/>
        <DigestValue>PZXYSM6d4fetpWMM+vKExz4HORBPw/tmiO6F7jqpgXI=</DigestValue>
      </Reference>
      <Reference URI="/xl/printerSettings/printerSettings18.bin?ContentType=application/vnd.openxmlformats-officedocument.spreadsheetml.printerSettings">
        <DigestMethod Algorithm="http://www.w3.org/2001/04/xmlenc#sha256"/>
        <DigestValue>hcTkHbKGdWkU1Xt4k+RGRXtLWwsOeSCI06S0B+WX2Ro=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USpPBmd+lLVulaw5O3bMoAm3gPWj7l493cUEGuUyT34=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USpPBmd+lLVulaw5O3bMoAm3gPWj7l493cUEGuUyT34=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USpPBmd+lLVulaw5O3bMoAm3gPWj7l493cUEGuUyT34=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USpPBmd+lLVulaw5O3bMoAm3gPWj7l493cUEGuUyT34=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Xu9ClZzDoc07CV0QYUt5p2GtgbudJoiN78uWnoIoVDI=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AS0w9MImGBOOpye7P9TWIxSyt9vnU9MQDqU2n46Ks1M=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QTPcYV2odkFE3Efgv0bORiNxXhn8jrnq1cd26l93omA=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QTPcYV2odkFE3Efgv0bORiNxXhn8jrnq1cd26l93omA=</DigestValue>
      </Reference>
      <Reference URI="/xl/sharedStrings.xml?ContentType=application/vnd.openxmlformats-officedocument.spreadsheetml.sharedStrings+xml">
        <DigestMethod Algorithm="http://www.w3.org/2001/04/xmlenc#sha256"/>
        <DigestValue>iFcSwy3D7vHz+pbviSEty5kbrfp3ouNzc5LKL5R6b50=</DigestValue>
      </Reference>
      <Reference URI="/xl/styles.xml?ContentType=application/vnd.openxmlformats-officedocument.spreadsheetml.styles+xml">
        <DigestMethod Algorithm="http://www.w3.org/2001/04/xmlenc#sha256"/>
        <DigestValue>FXkzB2F58Ep0Zr2vGXs30TSllmJwnObrXmL6EYYluZ0=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v5Uw+GjoF0VYbf5Ws3s2bQL5F4Si6YyvoNVUeIM9Onw=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QiDCyON6/l/Ti8hBcEpg68sz+6NJGWbPiZMQQy/y0eQ=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a44YNjtiym0S9exNLLrYg/u0IjW9EHsUCQlLPMlbO/o=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BW13LjEKaEXRjIa2jXYQllSRmBFgqp8rbML9TX2/npU=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7KnOMn7UlXli3Jy1eYmN5veK0HI9TOlohTDdyttJaLI=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0qQHd+i1eM8JGg4wANNQC54/UAv4rirK1/iwAcvhObY=</DigestValue>
      </Reference>
      <Reference URI="/xl/worksheets/sheet10.xml?ContentType=application/vnd.openxmlformats-officedocument.spreadsheetml.worksheet+xml">
        <DigestMethod Algorithm="http://www.w3.org/2001/04/xmlenc#sha256"/>
        <DigestValue>nw5IDR2J6GDNpU7GZ5m7JICSAn5UWrocVRT9sKZOCNY=</DigestValue>
      </Reference>
      <Reference URI="/xl/worksheets/sheet11.xml?ContentType=application/vnd.openxmlformats-officedocument.spreadsheetml.worksheet+xml">
        <DigestMethod Algorithm="http://www.w3.org/2001/04/xmlenc#sha256"/>
        <DigestValue>xX8orx9LzqstEEsL8TLainMWp/652MqwHj4W8iCeGq8=</DigestValue>
      </Reference>
      <Reference URI="/xl/worksheets/sheet12.xml?ContentType=application/vnd.openxmlformats-officedocument.spreadsheetml.worksheet+xml">
        <DigestMethod Algorithm="http://www.w3.org/2001/04/xmlenc#sha256"/>
        <DigestValue>9Ci4zGRQT8GjVJYrdqmTdoILw0Cu/z51BYtCX3KSIrc=</DigestValue>
      </Reference>
      <Reference URI="/xl/worksheets/sheet13.xml?ContentType=application/vnd.openxmlformats-officedocument.spreadsheetml.worksheet+xml">
        <DigestMethod Algorithm="http://www.w3.org/2001/04/xmlenc#sha256"/>
        <DigestValue>3c5jcgyIiHYf4DC3pFGGyuGjbSA98peQ/AS0LpOY3R4=</DigestValue>
      </Reference>
      <Reference URI="/xl/worksheets/sheet14.xml?ContentType=application/vnd.openxmlformats-officedocument.spreadsheetml.worksheet+xml">
        <DigestMethod Algorithm="http://www.w3.org/2001/04/xmlenc#sha256"/>
        <DigestValue>6CBN4Bnp1/W7h2dl/Ax9WpUFkBnZkJSdCOJaZh1Wv8U=</DigestValue>
      </Reference>
      <Reference URI="/xl/worksheets/sheet15.xml?ContentType=application/vnd.openxmlformats-officedocument.spreadsheetml.worksheet+xml">
        <DigestMethod Algorithm="http://www.w3.org/2001/04/xmlenc#sha256"/>
        <DigestValue>rv60EKeZNGp6PGE81RIRBw3aOjm9c0h1LnjWVrdNVbE=</DigestValue>
      </Reference>
      <Reference URI="/xl/worksheets/sheet16.xml?ContentType=application/vnd.openxmlformats-officedocument.spreadsheetml.worksheet+xml">
        <DigestMethod Algorithm="http://www.w3.org/2001/04/xmlenc#sha256"/>
        <DigestValue>3Jf+0QTJzi9082l/NIGzTDbXNVy0d+0a4zltkgCoox0=</DigestValue>
      </Reference>
      <Reference URI="/xl/worksheets/sheet17.xml?ContentType=application/vnd.openxmlformats-officedocument.spreadsheetml.worksheet+xml">
        <DigestMethod Algorithm="http://www.w3.org/2001/04/xmlenc#sha256"/>
        <DigestValue>UC55CjocgRMe7PKPzZYbCME9YE+8aRoUNVA48RZX00s=</DigestValue>
      </Reference>
      <Reference URI="/xl/worksheets/sheet18.xml?ContentType=application/vnd.openxmlformats-officedocument.spreadsheetml.worksheet+xml">
        <DigestMethod Algorithm="http://www.w3.org/2001/04/xmlenc#sha256"/>
        <DigestValue>E5qnlRrslvsxpbIC8mrd5OKjiKgmPeXhHR/dt3Wb9d0=</DigestValue>
      </Reference>
      <Reference URI="/xl/worksheets/sheet2.xml?ContentType=application/vnd.openxmlformats-officedocument.spreadsheetml.worksheet+xml">
        <DigestMethod Algorithm="http://www.w3.org/2001/04/xmlenc#sha256"/>
        <DigestValue>DeTOzYhVLTQcoGjaxprrZw34JRtDpyWmyXHEeVdC/cM=</DigestValue>
      </Reference>
      <Reference URI="/xl/worksheets/sheet3.xml?ContentType=application/vnd.openxmlformats-officedocument.spreadsheetml.worksheet+xml">
        <DigestMethod Algorithm="http://www.w3.org/2001/04/xmlenc#sha256"/>
        <DigestValue>+Mfn9tbEbi7rV7VBd8dsN+Ritso7IiwO2BYpfqmT24o=</DigestValue>
      </Reference>
      <Reference URI="/xl/worksheets/sheet4.xml?ContentType=application/vnd.openxmlformats-officedocument.spreadsheetml.worksheet+xml">
        <DigestMethod Algorithm="http://www.w3.org/2001/04/xmlenc#sha256"/>
        <DigestValue>mJY+NlbP4O2I0QBD4SejbFts5BrUmodfSTYq+pXItBE=</DigestValue>
      </Reference>
      <Reference URI="/xl/worksheets/sheet5.xml?ContentType=application/vnd.openxmlformats-officedocument.spreadsheetml.worksheet+xml">
        <DigestMethod Algorithm="http://www.w3.org/2001/04/xmlenc#sha256"/>
        <DigestValue>HeXdHxVfoy1aFn8uZU03K0bzJpRnfgJKsve/x2AQRSI=</DigestValue>
      </Reference>
      <Reference URI="/xl/worksheets/sheet6.xml?ContentType=application/vnd.openxmlformats-officedocument.spreadsheetml.worksheet+xml">
        <DigestMethod Algorithm="http://www.w3.org/2001/04/xmlenc#sha256"/>
        <DigestValue>Bp94ayjasFh9U6y30W7pTRx6N3H5+6seO6ioPfy0GC4=</DigestValue>
      </Reference>
      <Reference URI="/xl/worksheets/sheet7.xml?ContentType=application/vnd.openxmlformats-officedocument.spreadsheetml.worksheet+xml">
        <DigestMethod Algorithm="http://www.w3.org/2001/04/xmlenc#sha256"/>
        <DigestValue>b+VU9j6PGXfBsU6Aw0kOpXyNmVX5dcFkL4f78UjwxCE=</DigestValue>
      </Reference>
      <Reference URI="/xl/worksheets/sheet8.xml?ContentType=application/vnd.openxmlformats-officedocument.spreadsheetml.worksheet+xml">
        <DigestMethod Algorithm="http://www.w3.org/2001/04/xmlenc#sha256"/>
        <DigestValue>Lzp3Yz5Cvfo1/r/4Da6iVZ/bgeiydxqMsJj3e+wldHk=</DigestValue>
      </Reference>
      <Reference URI="/xl/worksheets/sheet9.xml?ContentType=application/vnd.openxmlformats-officedocument.spreadsheetml.worksheet+xml">
        <DigestMethod Algorithm="http://www.w3.org/2001/04/xmlenc#sha256"/>
        <DigestValue>gOZiFAEp6JS6rBPh3CuIPemI3ZKJHZ3qSxOALahrYpw=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2019-10-28T13:52:44Z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2019-10-28T13:52:44Z</xd:SigningTime>
          <xd:SigningCertificate>
            <xd:Cert>
              <xd:CertDigest>
                <DigestMethod Algorithm="http://www.w3.org/2001/04/xmlenc#sha256"/>
                <DigestValue>5SfvUCnHzO5+o/WsxITNbOIgZa5KHUEaer7dlxwLx+A=</DigestValue>
              </xd:CertDigest>
              <xd:IssuerSerial>
                <X509IssuerName>CN=NBG Class 2 INT Sub CA, DC=nbg, DC=ge</X509IssuerName>
                <X509SerialNumber>537830062524249682284602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3+fUdugCQO1FjG0EI3q9prOm7+tpbvqGd6ToPGQh15U=</DigestValue>
    </Reference>
    <Reference Type="http://www.w3.org/2000/09/xmldsig#Object" URI="#idOfficeObject">
      <DigestMethod Algorithm="http://www.w3.org/2001/04/xmlenc#sha256"/>
      <DigestValue>2DGWutU2ASk1dJbo00WTlhT9ECCNn851r0t981aVOno=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1vQNmPyXCdgzezYdsXXaEPYs7lbtHGflScGMvDU3aps=</DigestValue>
    </Reference>
  </SignedInfo>
  <SignatureValue>JujQ2n7g9hk02PxRiqptz3UcIgCRTdwIDJmOimN54IA8okybrYehCmZHKXUzUL1yVGuUn1uVC3Xq
Ge0gf2jPbYNA2Loc5OeyqPqieqqxcEx+wjR8vc5F5/P5xFKnqAd3oXjJm3Ei7zk00KkL1vTfLUEO
JIlQEeoplpJ1mwz+R/DIw/bVFwDFB84cMr4JsjkKXyorgJir9NwwkUcwa0ZTM6+d6KJCmqHXvLM0
GDcclu8F8M123NQejToKnrv6TrN+A5N3+JTp4blX2EjDAyWgymf0FqMEe3B+NGBB7s26eIEdtBRN
GqnzBuXvs5jIKr/ZoajSHh5Y3u95hBk++3TGzA==</SignatureValue>
  <KeyInfo>
    <X509Data>
      <X509Certificate>MIIGPTCCBSWgAwIBAgIKFuwZpQACAACTazANBgkqhkiG9w0BAQsFADBKMRIwEAYKCZImiZPyLGQBGRYCZ2UxEzARBgoJkiaJk/IsZAEZFgNuYmcxHzAdBgNVBAMTFk5CRyBDbGFzcyAyIElOVCBTdWIgQ0EwHhcNMTgwNjA1MTQwOTU2WhcNMjAwNjA0MTQwOTU2WjA7MRgwFgYDVQQKEw9KU0MgTGliZXR5IEJhbmsxHzAdBgNVBAMTFkJMQiAtIExldmFuIExla2lzaHZpbGkwggEiMA0GCSqGSIb3DQEBAQUAA4IBDwAwggEKAoIBAQDXtKwKdmUJmzWMWxtibEhSznZIH9YJ6jJItpxKvSC/Rq+K+yI0Yk/kr45hcS3LC5g0s82pbimLywHXMR0B+nwEkp1HdfblW75toZqFH49avtuKu3kCjvUPW4EDegBATSy7k9jjEiAnL0W3qvwVqs4yFy7kM+3k21WgQmVlSP12f8JUppteN4BJYYpi3/6XP0mmqzDkLc4Pss9+IZ0YRqo+Jqw1eMjfx8TEVcMAvvypPr0C9Jmh8igaAadzKZ02zz+2AR4Jijfr33GlBnJ2GHmUqJbWz+dXhcWUPpM2D9dCwW7UZmZ9WGEXz9Q0sPfjPqQfrk4Wwbg8E5i/PpJEd3GBAgMBAAGjggMyMIIDLjA8BgkrBgEEAYI3FQcELzAtBiUrBgEEAYI3FQjmsmCDjfVEhoGZCYO4oUqDvoRxBIPEkTOEg4hdAgFkAgEjMB0GA1UdJQQWMBQGCCsGAQUFBwMCBggrBgEFBQcDBDALBgNVHQ8EBAMCB4AwJwYJKwYBBAGCNxUKBBowGDAKBggrBgEFBQcDAjAKBggrBgEFBQcDBDAdBgNVHQ4EFgQUMnnI5nU0dKIc5aE5xpVkwkLfT58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ERvG3/YPGqsGVyd3AdjONBXMOA6RuBhGgbQ1geV0lRHN9dhnpW8EWDz1hSbbxtkbPrp4czcQRYEdv7pU1PbmomcVJL9aBNdRWkB2JwKqMSCNE3lh8LUzx+bDh2xhOHe2OcFfcNeUgBTT+Pd8BwIjAURK5ZD7p3OL4/uZaHViP5fRFoq+zCPdLU65o2/ldbeSsmrl3LHQ4ujeNYfrH+VtZCw2+WoHVp7y4FL/bjJfMYwHJA6l4lUAgxKYJ/hTd9DUAMd9gme8gEKvUMXiazsQwVzAw7HgoVuOSpSUusYZVRzCNZOSsu63lPFMhoeel5aFmGRRusnM8yWPZaUOZpp1l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v6KPPZ8FEUGFcTbqbpVJHTUW1xFzxwhD6k2M8qGOHFs=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tYfGK0Ba408+wOHJC52m+ZnDz6ohGZiDi4Ugm9jzDx0=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r0EyLTVCHsb1T9PjEyv4d/NB7ulMuuU+lsQz6SXefOo=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AS0w9MImGBOOpye7P9TWIxSyt9vnU9MQDqU2n46Ks1M=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PNmAvWRtIx5z+7FBk2eja7NxBrXgGSoEi/TdTrt9GUU=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USpPBmd+lLVulaw5O3bMoAm3gPWj7l493cUEGuUyT34=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3eayze7SpLIp0Rz42XgfRvgs8niYkJjrqmN4Z7vhFgI=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M9TXoqxKrbqDNWHI0gUWLcQ7PfyjTyuNwbqYHqE5nQM=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AS0w9MImGBOOpye7P9TWIxSyt9vnU9MQDqU2n46Ks1M=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QTPcYV2odkFE3Efgv0bORiNxXhn8jrnq1cd26l93omA=</DigestValue>
      </Reference>
      <Reference URI="/xl/printerSettings/printerSettings17.bin?ContentType=application/vnd.openxmlformats-officedocument.spreadsheetml.printerSettings">
        <DigestMethod Algorithm="http://www.w3.org/2001/04/xmlenc#sha256"/>
        <DigestValue>PZXYSM6d4fetpWMM+vKExz4HORBPw/tmiO6F7jqpgXI=</DigestValue>
      </Reference>
      <Reference URI="/xl/printerSettings/printerSettings18.bin?ContentType=application/vnd.openxmlformats-officedocument.spreadsheetml.printerSettings">
        <DigestMethod Algorithm="http://www.w3.org/2001/04/xmlenc#sha256"/>
        <DigestValue>hcTkHbKGdWkU1Xt4k+RGRXtLWwsOeSCI06S0B+WX2Ro=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USpPBmd+lLVulaw5O3bMoAm3gPWj7l493cUEGuUyT34=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USpPBmd+lLVulaw5O3bMoAm3gPWj7l493cUEGuUyT34=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USpPBmd+lLVulaw5O3bMoAm3gPWj7l493cUEGuUyT34=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USpPBmd+lLVulaw5O3bMoAm3gPWj7l493cUEGuUyT34=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Xu9ClZzDoc07CV0QYUt5p2GtgbudJoiN78uWnoIoVDI=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AS0w9MImGBOOpye7P9TWIxSyt9vnU9MQDqU2n46Ks1M=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QTPcYV2odkFE3Efgv0bORiNxXhn8jrnq1cd26l93omA=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QTPcYV2odkFE3Efgv0bORiNxXhn8jrnq1cd26l93omA=</DigestValue>
      </Reference>
      <Reference URI="/xl/sharedStrings.xml?ContentType=application/vnd.openxmlformats-officedocument.spreadsheetml.sharedStrings+xml">
        <DigestMethod Algorithm="http://www.w3.org/2001/04/xmlenc#sha256"/>
        <DigestValue>iFcSwy3D7vHz+pbviSEty5kbrfp3ouNzc5LKL5R6b50=</DigestValue>
      </Reference>
      <Reference URI="/xl/styles.xml?ContentType=application/vnd.openxmlformats-officedocument.spreadsheetml.styles+xml">
        <DigestMethod Algorithm="http://www.w3.org/2001/04/xmlenc#sha256"/>
        <DigestValue>FXkzB2F58Ep0Zr2vGXs30TSllmJwnObrXmL6EYYluZ0=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v5Uw+GjoF0VYbf5Ws3s2bQL5F4Si6YyvoNVUeIM9Onw=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QiDCyON6/l/Ti8hBcEpg68sz+6NJGWbPiZMQQy/y0eQ=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a44YNjtiym0S9exNLLrYg/u0IjW9EHsUCQlLPMlbO/o=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BW13LjEKaEXRjIa2jXYQllSRmBFgqp8rbML9TX2/npU=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7KnOMn7UlXli3Jy1eYmN5veK0HI9TOlohTDdyttJaLI=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0qQHd+i1eM8JGg4wANNQC54/UAv4rirK1/iwAcvhObY=</DigestValue>
      </Reference>
      <Reference URI="/xl/worksheets/sheet10.xml?ContentType=application/vnd.openxmlformats-officedocument.spreadsheetml.worksheet+xml">
        <DigestMethod Algorithm="http://www.w3.org/2001/04/xmlenc#sha256"/>
        <DigestValue>nw5IDR2J6GDNpU7GZ5m7JICSAn5UWrocVRT9sKZOCNY=</DigestValue>
      </Reference>
      <Reference URI="/xl/worksheets/sheet11.xml?ContentType=application/vnd.openxmlformats-officedocument.spreadsheetml.worksheet+xml">
        <DigestMethod Algorithm="http://www.w3.org/2001/04/xmlenc#sha256"/>
        <DigestValue>xX8orx9LzqstEEsL8TLainMWp/652MqwHj4W8iCeGq8=</DigestValue>
      </Reference>
      <Reference URI="/xl/worksheets/sheet12.xml?ContentType=application/vnd.openxmlformats-officedocument.spreadsheetml.worksheet+xml">
        <DigestMethod Algorithm="http://www.w3.org/2001/04/xmlenc#sha256"/>
        <DigestValue>9Ci4zGRQT8GjVJYrdqmTdoILw0Cu/z51BYtCX3KSIrc=</DigestValue>
      </Reference>
      <Reference URI="/xl/worksheets/sheet13.xml?ContentType=application/vnd.openxmlformats-officedocument.spreadsheetml.worksheet+xml">
        <DigestMethod Algorithm="http://www.w3.org/2001/04/xmlenc#sha256"/>
        <DigestValue>3c5jcgyIiHYf4DC3pFGGyuGjbSA98peQ/AS0LpOY3R4=</DigestValue>
      </Reference>
      <Reference URI="/xl/worksheets/sheet14.xml?ContentType=application/vnd.openxmlformats-officedocument.spreadsheetml.worksheet+xml">
        <DigestMethod Algorithm="http://www.w3.org/2001/04/xmlenc#sha256"/>
        <DigestValue>6CBN4Bnp1/W7h2dl/Ax9WpUFkBnZkJSdCOJaZh1Wv8U=</DigestValue>
      </Reference>
      <Reference URI="/xl/worksheets/sheet15.xml?ContentType=application/vnd.openxmlformats-officedocument.spreadsheetml.worksheet+xml">
        <DigestMethod Algorithm="http://www.w3.org/2001/04/xmlenc#sha256"/>
        <DigestValue>rv60EKeZNGp6PGE81RIRBw3aOjm9c0h1LnjWVrdNVbE=</DigestValue>
      </Reference>
      <Reference URI="/xl/worksheets/sheet16.xml?ContentType=application/vnd.openxmlformats-officedocument.spreadsheetml.worksheet+xml">
        <DigestMethod Algorithm="http://www.w3.org/2001/04/xmlenc#sha256"/>
        <DigestValue>3Jf+0QTJzi9082l/NIGzTDbXNVy0d+0a4zltkgCoox0=</DigestValue>
      </Reference>
      <Reference URI="/xl/worksheets/sheet17.xml?ContentType=application/vnd.openxmlformats-officedocument.spreadsheetml.worksheet+xml">
        <DigestMethod Algorithm="http://www.w3.org/2001/04/xmlenc#sha256"/>
        <DigestValue>UC55CjocgRMe7PKPzZYbCME9YE+8aRoUNVA48RZX00s=</DigestValue>
      </Reference>
      <Reference URI="/xl/worksheets/sheet18.xml?ContentType=application/vnd.openxmlformats-officedocument.spreadsheetml.worksheet+xml">
        <DigestMethod Algorithm="http://www.w3.org/2001/04/xmlenc#sha256"/>
        <DigestValue>E5qnlRrslvsxpbIC8mrd5OKjiKgmPeXhHR/dt3Wb9d0=</DigestValue>
      </Reference>
      <Reference URI="/xl/worksheets/sheet2.xml?ContentType=application/vnd.openxmlformats-officedocument.spreadsheetml.worksheet+xml">
        <DigestMethod Algorithm="http://www.w3.org/2001/04/xmlenc#sha256"/>
        <DigestValue>DeTOzYhVLTQcoGjaxprrZw34JRtDpyWmyXHEeVdC/cM=</DigestValue>
      </Reference>
      <Reference URI="/xl/worksheets/sheet3.xml?ContentType=application/vnd.openxmlformats-officedocument.spreadsheetml.worksheet+xml">
        <DigestMethod Algorithm="http://www.w3.org/2001/04/xmlenc#sha256"/>
        <DigestValue>+Mfn9tbEbi7rV7VBd8dsN+Ritso7IiwO2BYpfqmT24o=</DigestValue>
      </Reference>
      <Reference URI="/xl/worksheets/sheet4.xml?ContentType=application/vnd.openxmlformats-officedocument.spreadsheetml.worksheet+xml">
        <DigestMethod Algorithm="http://www.w3.org/2001/04/xmlenc#sha256"/>
        <DigestValue>mJY+NlbP4O2I0QBD4SejbFts5BrUmodfSTYq+pXItBE=</DigestValue>
      </Reference>
      <Reference URI="/xl/worksheets/sheet5.xml?ContentType=application/vnd.openxmlformats-officedocument.spreadsheetml.worksheet+xml">
        <DigestMethod Algorithm="http://www.w3.org/2001/04/xmlenc#sha256"/>
        <DigestValue>HeXdHxVfoy1aFn8uZU03K0bzJpRnfgJKsve/x2AQRSI=</DigestValue>
      </Reference>
      <Reference URI="/xl/worksheets/sheet6.xml?ContentType=application/vnd.openxmlformats-officedocument.spreadsheetml.worksheet+xml">
        <DigestMethod Algorithm="http://www.w3.org/2001/04/xmlenc#sha256"/>
        <DigestValue>Bp94ayjasFh9U6y30W7pTRx6N3H5+6seO6ioPfy0GC4=</DigestValue>
      </Reference>
      <Reference URI="/xl/worksheets/sheet7.xml?ContentType=application/vnd.openxmlformats-officedocument.spreadsheetml.worksheet+xml">
        <DigestMethod Algorithm="http://www.w3.org/2001/04/xmlenc#sha256"/>
        <DigestValue>b+VU9j6PGXfBsU6Aw0kOpXyNmVX5dcFkL4f78UjwxCE=</DigestValue>
      </Reference>
      <Reference URI="/xl/worksheets/sheet8.xml?ContentType=application/vnd.openxmlformats-officedocument.spreadsheetml.worksheet+xml">
        <DigestMethod Algorithm="http://www.w3.org/2001/04/xmlenc#sha256"/>
        <DigestValue>Lzp3Yz5Cvfo1/r/4Da6iVZ/bgeiydxqMsJj3e+wldHk=</DigestValue>
      </Reference>
      <Reference URI="/xl/worksheets/sheet9.xml?ContentType=application/vnd.openxmlformats-officedocument.spreadsheetml.worksheet+xml">
        <DigestMethod Algorithm="http://www.w3.org/2001/04/xmlenc#sha256"/>
        <DigestValue>gOZiFAEp6JS6rBPh3CuIPemI3ZKJHZ3qSxOALahrYpw=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2019-10-28T23:02:00Z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ელექტრონული ხელმოწერა</SignatureComments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2019-10-28T23:02:00Z</xd:SigningTime>
          <xd:SigningCertificate>
            <xd:Cert>
              <xd:CertDigest>
                <DigestMethod Algorithm="http://www.w3.org/2001/04/xmlenc#sha256"/>
                <DigestValue>BvdooVZbGnt/DU7DtfpsdkQesmX6OCpux/i/owKLJtc=</DigestValue>
              </xd:CertDigest>
              <xd:IssuerSerial>
                <X509IssuerName>CN=NBG Class 2 INT Sub CA, DC=nbg, DC=ge</X509IssuerName>
                <X509SerialNumber>108247342107758344311659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 RC</vt:lpstr>
      <vt:lpstr>3. PL</vt:lpstr>
      <vt:lpstr>4. Off-Balance</vt:lpstr>
      <vt:lpstr>5. RWA </vt:lpstr>
      <vt:lpstr>6. Administrators-shareholders</vt:lpstr>
      <vt:lpstr>7. LI1 </vt:lpstr>
      <vt:lpstr>8. LI2</vt:lpstr>
      <vt:lpstr>9. 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2019-10-28T08:42:44Z</dcterms:modified>
</cp:coreProperties>
</file>