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31"/>
  </bookViews>
  <sheets>
    <sheet name="Info " sheetId="82" r:id="rId1"/>
    <sheet name="1. key ratios " sheetId="84" r:id="rId2"/>
    <sheet name="2. RC" sheetId="83" r:id="rId3"/>
    <sheet name="3. 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 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10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10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10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10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10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10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10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10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10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10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10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10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10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10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M14" i="92" l="1"/>
  <c r="L14" i="92"/>
  <c r="K14" i="92"/>
  <c r="J14" i="92"/>
  <c r="I14" i="92"/>
  <c r="H14" i="92"/>
  <c r="G14" i="92"/>
  <c r="F14" i="92"/>
  <c r="M7" i="92"/>
  <c r="L7" i="92"/>
  <c r="K7" i="92"/>
  <c r="J7" i="92"/>
  <c r="I7" i="92"/>
  <c r="H7" i="92"/>
  <c r="G7" i="92"/>
  <c r="F7" i="92"/>
  <c r="H14" i="91"/>
  <c r="H21" i="91"/>
  <c r="H18" i="91"/>
  <c r="H17" i="91"/>
  <c r="H16" i="91"/>
  <c r="H15" i="91"/>
  <c r="H13" i="91"/>
  <c r="H8" i="91"/>
  <c r="E20" i="88" l="1"/>
  <c r="E19" i="88"/>
  <c r="E18" i="88"/>
  <c r="E17" i="88"/>
  <c r="E16" i="88"/>
  <c r="E15" i="88"/>
  <c r="E14" i="88"/>
  <c r="E13" i="88"/>
  <c r="E12" i="88"/>
  <c r="E11" i="88"/>
  <c r="E10" i="88"/>
  <c r="E9" i="88"/>
  <c r="E8" i="88"/>
  <c r="B17" i="84" l="1"/>
  <c r="B16" i="84"/>
  <c r="B15" i="84"/>
  <c r="C36" i="69" l="1"/>
  <c r="C30" i="95" l="1"/>
  <c r="C26" i="95"/>
  <c r="C18" i="95"/>
  <c r="C8" i="95"/>
  <c r="B2" i="95"/>
  <c r="B1" i="95"/>
  <c r="M21" i="92"/>
  <c r="L21" i="92"/>
  <c r="K21" i="92"/>
  <c r="J21" i="92"/>
  <c r="I21" i="92"/>
  <c r="H21" i="92"/>
  <c r="G21" i="92"/>
  <c r="F21" i="92"/>
  <c r="N20" i="92"/>
  <c r="N19" i="92"/>
  <c r="E19" i="92"/>
  <c r="N18" i="92"/>
  <c r="E18" i="92"/>
  <c r="N17" i="92"/>
  <c r="E17" i="92"/>
  <c r="N16" i="92"/>
  <c r="E16" i="92"/>
  <c r="N15" i="92"/>
  <c r="E15" i="92"/>
  <c r="E14" i="92" s="1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C7" i="92"/>
  <c r="B2" i="92"/>
  <c r="B1" i="92"/>
  <c r="B2" i="93"/>
  <c r="B1" i="93"/>
  <c r="G22" i="91"/>
  <c r="F22" i="91"/>
  <c r="E22" i="91"/>
  <c r="D22" i="91"/>
  <c r="C22" i="91"/>
  <c r="B2" i="91"/>
  <c r="B1" i="91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V7" i="64"/>
  <c r="B2" i="64"/>
  <c r="B1" i="64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B2" i="90"/>
  <c r="B1" i="90"/>
  <c r="C44" i="69"/>
  <c r="C14" i="69"/>
  <c r="C24" i="69" s="1"/>
  <c r="B2" i="69"/>
  <c r="B1" i="69"/>
  <c r="B2" i="94"/>
  <c r="B1" i="94"/>
  <c r="C47" i="89"/>
  <c r="C43" i="89"/>
  <c r="C35" i="89"/>
  <c r="C31" i="89"/>
  <c r="C30" i="89" s="1"/>
  <c r="C41" i="89" s="1"/>
  <c r="C12" i="89"/>
  <c r="C6" i="89"/>
  <c r="C28" i="89" s="1"/>
  <c r="B2" i="89"/>
  <c r="B1" i="89"/>
  <c r="B2" i="73"/>
  <c r="B1" i="73"/>
  <c r="E21" i="88"/>
  <c r="C5" i="73" s="1"/>
  <c r="C8" i="73" s="1"/>
  <c r="C13" i="73" s="1"/>
  <c r="D21" i="88"/>
  <c r="C21" i="88"/>
  <c r="B2" i="88"/>
  <c r="B1" i="88"/>
  <c r="B2" i="52"/>
  <c r="B1" i="52"/>
  <c r="D6" i="86"/>
  <c r="D13" i="86" s="1"/>
  <c r="C6" i="86"/>
  <c r="C13" i="86" s="1"/>
  <c r="B2" i="86"/>
  <c r="B1" i="86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G45" i="75"/>
  <c r="H45" i="75" s="1"/>
  <c r="F45" i="75"/>
  <c r="D45" i="75"/>
  <c r="C45" i="75"/>
  <c r="H44" i="75"/>
  <c r="E44" i="75"/>
  <c r="H43" i="75"/>
  <c r="E43" i="75"/>
  <c r="H42" i="75"/>
  <c r="E42" i="75"/>
  <c r="H41" i="75"/>
  <c r="E41" i="75"/>
  <c r="G40" i="75"/>
  <c r="F40" i="75"/>
  <c r="H40" i="75" s="1"/>
  <c r="D40" i="75"/>
  <c r="C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G32" i="75"/>
  <c r="F32" i="75"/>
  <c r="D32" i="75"/>
  <c r="C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G22" i="75"/>
  <c r="F22" i="75"/>
  <c r="D22" i="75"/>
  <c r="D19" i="75" s="1"/>
  <c r="C22" i="75"/>
  <c r="E22" i="75" s="1"/>
  <c r="H21" i="75"/>
  <c r="E21" i="75"/>
  <c r="H20" i="75"/>
  <c r="E20" i="75"/>
  <c r="G19" i="75"/>
  <c r="C19" i="75"/>
  <c r="H18" i="75"/>
  <c r="E18" i="75"/>
  <c r="H17" i="75"/>
  <c r="E17" i="75"/>
  <c r="G16" i="75"/>
  <c r="F16" i="75"/>
  <c r="H16" i="75" s="1"/>
  <c r="D16" i="75"/>
  <c r="C16" i="75"/>
  <c r="H15" i="75"/>
  <c r="E15" i="75"/>
  <c r="H14" i="75"/>
  <c r="E14" i="75"/>
  <c r="H13" i="75"/>
  <c r="G13" i="75"/>
  <c r="F13" i="75"/>
  <c r="E13" i="75"/>
  <c r="D13" i="75"/>
  <c r="C13" i="75"/>
  <c r="H12" i="75"/>
  <c r="E12" i="75"/>
  <c r="H11" i="75"/>
  <c r="E11" i="75"/>
  <c r="H10" i="75"/>
  <c r="E10" i="75"/>
  <c r="H9" i="75"/>
  <c r="E9" i="75"/>
  <c r="H8" i="75"/>
  <c r="E8" i="75"/>
  <c r="G7" i="75"/>
  <c r="F7" i="75"/>
  <c r="D7" i="75"/>
  <c r="C7" i="75"/>
  <c r="B2" i="75"/>
  <c r="B1" i="75"/>
  <c r="H66" i="85"/>
  <c r="E66" i="85"/>
  <c r="H64" i="85"/>
  <c r="E64" i="85"/>
  <c r="G61" i="85"/>
  <c r="F61" i="85"/>
  <c r="H61" i="85" s="1"/>
  <c r="D61" i="85"/>
  <c r="C61" i="85"/>
  <c r="E61" i="85" s="1"/>
  <c r="H60" i="85"/>
  <c r="E60" i="85"/>
  <c r="H59" i="85"/>
  <c r="E59" i="85"/>
  <c r="H58" i="85"/>
  <c r="E58" i="85"/>
  <c r="G53" i="85"/>
  <c r="H53" i="85" s="1"/>
  <c r="F53" i="85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F34" i="85"/>
  <c r="D34" i="85"/>
  <c r="D45" i="85" s="1"/>
  <c r="D54" i="85" s="1"/>
  <c r="C34" i="85"/>
  <c r="C45" i="85" s="1"/>
  <c r="G30" i="85"/>
  <c r="H30" i="85" s="1"/>
  <c r="F30" i="85"/>
  <c r="D30" i="85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F9" i="85"/>
  <c r="F22" i="85" s="1"/>
  <c r="D9" i="85"/>
  <c r="D22" i="85" s="1"/>
  <c r="C9" i="85"/>
  <c r="C22" i="85" s="1"/>
  <c r="H8" i="85"/>
  <c r="E8" i="85"/>
  <c r="B2" i="85"/>
  <c r="B1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G41" i="83" s="1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F20" i="83" s="1"/>
  <c r="D14" i="83"/>
  <c r="D20" i="83" s="1"/>
  <c r="C14" i="83"/>
  <c r="E14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B2" i="83"/>
  <c r="B1" i="83"/>
  <c r="B1" i="84"/>
  <c r="C36" i="95" l="1"/>
  <c r="N14" i="92"/>
  <c r="N21" i="92"/>
  <c r="C21" i="92"/>
  <c r="C52" i="89"/>
  <c r="E45" i="75"/>
  <c r="H32" i="75"/>
  <c r="E32" i="75"/>
  <c r="H22" i="75"/>
  <c r="E19" i="75"/>
  <c r="E16" i="75"/>
  <c r="E7" i="75"/>
  <c r="H34" i="85"/>
  <c r="E30" i="85"/>
  <c r="H22" i="85"/>
  <c r="E9" i="85"/>
  <c r="H41" i="83"/>
  <c r="H31" i="83"/>
  <c r="H20" i="83"/>
  <c r="H14" i="83"/>
  <c r="E7" i="92"/>
  <c r="E21" i="92" s="1"/>
  <c r="V21" i="64"/>
  <c r="F19" i="75"/>
  <c r="H19" i="75" s="1"/>
  <c r="E40" i="75"/>
  <c r="H7" i="75"/>
  <c r="G54" i="85"/>
  <c r="F45" i="85"/>
  <c r="C54" i="85"/>
  <c r="E54" i="85" s="1"/>
  <c r="E45" i="85"/>
  <c r="E34" i="85"/>
  <c r="D31" i="85"/>
  <c r="D56" i="85" s="1"/>
  <c r="D63" i="85" s="1"/>
  <c r="D65" i="85" s="1"/>
  <c r="D67" i="85" s="1"/>
  <c r="G31" i="85"/>
  <c r="H9" i="85"/>
  <c r="F31" i="85"/>
  <c r="E22" i="85"/>
  <c r="C31" i="85"/>
  <c r="E41" i="83"/>
  <c r="C20" i="83"/>
  <c r="E20" i="83" s="1"/>
  <c r="E31" i="83"/>
  <c r="H22" i="91"/>
  <c r="C38" i="95"/>
  <c r="S22" i="90"/>
  <c r="G56" i="85" l="1"/>
  <c r="G63" i="85" s="1"/>
  <c r="G65" i="85" s="1"/>
  <c r="G67" i="85" s="1"/>
  <c r="H45" i="85"/>
  <c r="F54" i="85"/>
  <c r="H54" i="85" s="1"/>
  <c r="H31" i="85"/>
  <c r="F56" i="85"/>
  <c r="C56" i="85"/>
  <c r="E31" i="85"/>
  <c r="F63" i="85" l="1"/>
  <c r="H56" i="85"/>
  <c r="C63" i="85"/>
  <c r="E56" i="85"/>
  <c r="H63" i="85" l="1"/>
  <c r="F65" i="85"/>
  <c r="C65" i="85"/>
  <c r="E63" i="85"/>
  <c r="H65" i="85" l="1"/>
  <c r="F67" i="85"/>
  <c r="H67" i="85" s="1"/>
  <c r="E65" i="85"/>
  <c r="C67" i="85"/>
  <c r="E67" i="85" s="1"/>
</calcChain>
</file>

<file path=xl/sharedStrings.xml><?xml version="1.0" encoding="utf-8"?>
<sst xmlns="http://schemas.openxmlformats.org/spreadsheetml/2006/main" count="741" uniqueCount="524">
  <si>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</si>
  <si>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</si>
  <si>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</si>
  <si>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</si>
  <si>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</si>
  <si>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</si>
  <si>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</si>
  <si>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</si>
  <si>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</si>
  <si>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</si>
  <si>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</si>
  <si>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</si>
  <si>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</si>
  <si>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</si>
  <si>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</si>
  <si>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</si>
  <si>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</si>
  <si>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</si>
  <si>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</si>
  <si>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</si>
  <si>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</si>
  <si>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</si>
  <si>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</si>
  <si>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</si>
  <si>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</si>
  <si>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</si>
  <si>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</si>
  <si>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</si>
  <si>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</si>
  <si>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</si>
  <si>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</si>
  <si>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</si>
  <si>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</si>
  <si>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</si>
  <si>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</si>
  <si>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</si>
  <si>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</si>
  <si>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</si>
  <si>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</si>
  <si>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</si>
  <si>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</si>
  <si>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</si>
  <si>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</si>
  <si>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</si>
  <si>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</si>
  <si>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</si>
  <si>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</si>
  <si>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</si>
  <si>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</si>
  <si>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</si>
  <si>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</si>
  <si>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</si>
  <si>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</si>
  <si>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</si>
  <si>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</si>
  <si>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</si>
  <si>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</si>
  <si>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</si>
  <si>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</si>
  <si>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</si>
  <si>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</si>
  <si>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</si>
  <si>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</si>
  <si>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</si>
  <si>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</si>
  <si>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</si>
  <si>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</si>
  <si>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</si>
  <si>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</si>
  <si>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</si>
  <si>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</si>
  <si>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</si>
  <si>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</si>
  <si>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</si>
  <si>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</si>
  <si>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</si>
  <si>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</si>
  <si>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</si>
  <si>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</si>
  <si>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</si>
  <si>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</si>
  <si>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</si>
  <si>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</si>
  <si>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</si>
  <si>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</si>
  <si>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</si>
  <si>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</si>
  <si>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</si>
  <si>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</si>
  <si>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</si>
  <si>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</si>
  <si>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</si>
  <si>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</si>
  <si>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</si>
  <si>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</si>
  <si>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</si>
  <si>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</si>
  <si>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</si>
  <si>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</si>
  <si>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</si>
  <si>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</si>
  <si>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</si>
  <si>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</si>
  <si>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</si>
  <si>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</si>
  <si>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</si>
  <si>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</si>
  <si>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</si>
  <si>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</si>
  <si>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</si>
  <si>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</si>
  <si>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</si>
  <si>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</si>
  <si>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</si>
  <si>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</si>
  <si>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</si>
  <si>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</si>
  <si>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</si>
  <si>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</si>
  <si>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</si>
  <si>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</si>
  <si>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</si>
  <si>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</si>
  <si>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</si>
  <si>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</si>
  <si>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</si>
  <si>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</si>
  <si>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</si>
  <si>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</si>
  <si>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</si>
  <si>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</si>
  <si>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</si>
  <si>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</si>
  <si>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</si>
  <si>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</si>
  <si>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</si>
  <si>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</si>
  <si>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</si>
  <si>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</si>
  <si>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</si>
  <si>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</si>
  <si>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</si>
  <si>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</si>
  <si>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</si>
  <si>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</si>
  <si>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</si>
  <si>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</si>
  <si>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</si>
  <si>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</si>
  <si>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</si>
  <si>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</si>
  <si>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</si>
  <si>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</si>
  <si>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</si>
  <si>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</si>
  <si>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</si>
  <si>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</si>
  <si>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</si>
  <si>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</si>
  <si>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</si>
  <si>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</si>
  <si>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</si>
  <si>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</si>
  <si>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</si>
  <si>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</si>
  <si>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</si>
  <si>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</si>
  <si>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</si>
  <si>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</si>
  <si>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</si>
  <si>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</si>
  <si>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</si>
  <si>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</si>
  <si>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</si>
  <si>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</si>
  <si>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</si>
  <si>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</si>
  <si>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</si>
  <si>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</si>
  <si>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</si>
  <si>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</si>
  <si>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</si>
  <si>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</si>
  <si>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</si>
  <si>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</si>
  <si>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</si>
  <si>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</si>
  <si>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</si>
  <si>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</si>
  <si>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</si>
  <si>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</si>
  <si>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</si>
  <si>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</si>
  <si>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</si>
  <si>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</si>
  <si>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</si>
  <si>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</si>
  <si>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</si>
  <si>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</si>
  <si>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</si>
  <si>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</si>
  <si>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</si>
  <si>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</si>
  <si>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</si>
  <si>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</si>
  <si>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</si>
  <si>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</si>
  <si>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</si>
  <si>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</si>
  <si>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</si>
  <si>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</si>
  <si>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</si>
  <si>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</si>
  <si>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</si>
  <si>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</si>
  <si>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</si>
  <si>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</si>
  <si>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</si>
  <si>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</si>
  <si>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</si>
  <si>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</si>
  <si>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</si>
  <si>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</si>
  <si>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</si>
  <si>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</si>
  <si>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</si>
  <si>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</si>
  <si>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</si>
  <si>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</si>
  <si>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</si>
  <si>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</si>
  <si>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</si>
  <si>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</si>
  <si>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</si>
  <si>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</si>
  <si>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</si>
  <si>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</si>
  <si>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</si>
  <si>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</si>
  <si>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</si>
  <si>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</si>
  <si>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</si>
  <si>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</si>
  <si>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</si>
  <si>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</si>
  <si>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</si>
  <si>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</si>
  <si>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</si>
  <si>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</si>
  <si>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</si>
  <si>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</si>
  <si>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</si>
  <si>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</si>
  <si>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</si>
  <si>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</si>
  <si>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</si>
  <si>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</si>
  <si>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</si>
  <si>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</si>
  <si>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</si>
  <si>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</si>
  <si>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</si>
  <si>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</si>
  <si>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</si>
  <si>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</si>
  <si>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</si>
  <si>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</si>
  <si>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</si>
  <si>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</si>
  <si>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</si>
  <si>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</si>
  <si>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</si>
  <si>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</si>
  <si>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</si>
  <si>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</si>
  <si>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</si>
  <si>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</si>
  <si>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</si>
  <si>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</si>
  <si>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</si>
  <si>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</si>
  <si>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</si>
  <si>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</si>
  <si>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</si>
  <si>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</si>
  <si>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</si>
  <si>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</si>
  <si>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</si>
  <si>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</si>
  <si>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</si>
  <si>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</si>
  <si>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</si>
  <si>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</si>
  <si>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</si>
  <si>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</si>
  <si>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</si>
  <si>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</si>
  <si>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</si>
  <si>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</si>
  <si>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</si>
  <si>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</si>
  <si>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</si>
  <si>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</si>
  <si>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</si>
  <si>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</si>
  <si>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</si>
  <si>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</si>
  <si>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</si>
  <si>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</si>
  <si>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</si>
  <si>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</si>
  <si>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</si>
  <si>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</si>
  <si>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</si>
  <si>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</si>
  <si>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</si>
  <si>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</si>
  <si>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</si>
  <si>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</si>
  <si>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</si>
  <si>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</si>
  <si>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</si>
  <si>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</si>
  <si>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</si>
  <si>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</si>
  <si>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</si>
  <si>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</si>
  <si>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</si>
  <si>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</si>
  <si>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</si>
  <si>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</si>
  <si>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</si>
  <si>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</si>
  <si>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</si>
  <si>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</si>
  <si>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</si>
  <si>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</si>
  <si>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</si>
  <si>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</si>
  <si>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</si>
  <si>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</si>
  <si>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</si>
  <si>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</si>
  <si>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</si>
  <si>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</si>
  <si>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</si>
  <si>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</si>
  <si>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</si>
  <si>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</si>
  <si>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</si>
  <si>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</si>
  <si>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</si>
  <si>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</si>
  <si>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</si>
  <si>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</si>
  <si>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</si>
  <si>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</si>
  <si>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</si>
  <si>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</si>
  <si>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</si>
  <si>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</si>
  <si>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</si>
  <si>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</si>
  <si>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</si>
  <si>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</si>
  <si>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</si>
  <si>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</si>
  <si>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</si>
  <si>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</si>
  <si>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</si>
  <si>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</si>
  <si>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</si>
  <si>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</si>
  <si>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</si>
  <si>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</si>
  <si>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</si>
  <si>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</si>
  <si>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</si>
  <si>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</si>
  <si>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</si>
  <si>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</si>
  <si>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</si>
  <si>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</si>
  <si>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</si>
  <si>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</si>
  <si>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</si>
  <si>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</si>
  <si>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</si>
  <si>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</si>
  <si>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</si>
  <si>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</si>
  <si>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</si>
  <si>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</si>
  <si>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</si>
  <si>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</si>
  <si>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</si>
  <si>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</si>
  <si>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</si>
  <si>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</si>
  <si>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</si>
  <si>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</si>
  <si>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</si>
  <si>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</si>
  <si>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</si>
  <si>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</si>
  <si>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</si>
  <si>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</si>
  <si>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</si>
  <si>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</si>
  <si>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</si>
  <si>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</si>
  <si>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</si>
  <si>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</si>
  <si>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</si>
  <si>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</si>
  <si>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</si>
  <si>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</si>
  <si>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</si>
  <si>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</si>
  <si>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</si>
  <si>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</si>
  <si>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</si>
  <si>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</si>
  <si>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</si>
  <si>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</si>
  <si>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</si>
  <si>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</si>
  <si>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</si>
  <si>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</si>
  <si>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</si>
  <si>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</si>
  <si>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</si>
  <si>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</si>
  <si>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</si>
  <si>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</si>
  <si>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</si>
  <si>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</si>
  <si>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</si>
  <si>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</si>
  <si>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</si>
  <si>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</si>
  <si>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</si>
  <si>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</si>
  <si>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</si>
  <si>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</si>
  <si>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</si>
  <si>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</si>
  <si>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</si>
  <si>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</si>
  <si>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</si>
  <si>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</si>
  <si>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</si>
  <si>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</si>
  <si>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</si>
  <si>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</si>
  <si>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</si>
  <si>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</si>
  <si>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</si>
  <si>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</si>
  <si>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</si>
  <si>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</si>
  <si>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</si>
  <si>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</si>
  <si>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</si>
  <si>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</si>
  <si>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</si>
  <si>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</si>
  <si>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</si>
  <si>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</si>
  <si>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</si>
  <si>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</si>
  <si>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</si>
  <si>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</si>
  <si>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</si>
  <si>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</si>
  <si>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</si>
  <si>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</si>
  <si>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</si>
  <si>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</si>
  <si>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</si>
  <si>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</si>
  <si>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</si>
  <si>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</si>
  <si>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</si>
  <si>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</si>
  <si>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</si>
  <si>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</si>
  <si>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Irakli Otar Rukhadze</t>
  </si>
  <si>
    <t>David Shonia</t>
  </si>
  <si>
    <t>George Kalandarishvili</t>
  </si>
  <si>
    <t>Levan Lekishvili</t>
  </si>
  <si>
    <t>Levan Tkhelidze</t>
  </si>
  <si>
    <t>Mamuka Kvaratskhelia</t>
  </si>
  <si>
    <t>David Verulashvili</t>
  </si>
  <si>
    <t xml:space="preserve">Benjamin Albert Marson </t>
  </si>
  <si>
    <t>Igor Alexeev</t>
  </si>
  <si>
    <t>Georgian Financial Group B.V.</t>
  </si>
  <si>
    <t>JSC "Heritage Securities" (Nominal owner)</t>
  </si>
  <si>
    <t>JSC "GALT &amp; TAGGART" (Nominal owner)</t>
  </si>
  <si>
    <t>JSC "Georgian Central Securities Depository" (Nominal owner)</t>
  </si>
  <si>
    <t>Other shareholders</t>
  </si>
  <si>
    <t>JSC "Liberty Bank"</t>
  </si>
  <si>
    <t>Giorgi Kalandarishvili</t>
  </si>
  <si>
    <t>www.libertybank.ge</t>
  </si>
  <si>
    <t>4Q 2018</t>
  </si>
  <si>
    <t>3Q 2018</t>
  </si>
  <si>
    <t>2Q 2018</t>
  </si>
  <si>
    <t>1Q 2018</t>
  </si>
  <si>
    <t>nmf</t>
  </si>
  <si>
    <t>6.2.1</t>
  </si>
  <si>
    <t>of which off-balance general reserves</t>
  </si>
  <si>
    <t>of which loan loss general reserves</t>
  </si>
  <si>
    <t>table 9 (Capital), N39</t>
  </si>
  <si>
    <t>table 9 (Capital), N17</t>
  </si>
  <si>
    <t>table 9 (Capital), N37</t>
  </si>
  <si>
    <t>table 9 (Capital), N2</t>
  </si>
  <si>
    <t>table 9 (Capital), N26</t>
  </si>
  <si>
    <t>table 9 (Capital), N3 &amp; N28</t>
  </si>
  <si>
    <t>table 9 (Capital), N5</t>
  </si>
  <si>
    <t>table 9 (Capital), N6</t>
  </si>
  <si>
    <t>table 9 (Capital), N4 &amp; N8</t>
  </si>
  <si>
    <t>Mamuka Tsereteli</t>
  </si>
  <si>
    <t>table 9 (Capital), N2 &amp; N26</t>
  </si>
  <si>
    <t>1Q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</si>
</sst>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  <charset val="204"/>
    </font>
    <font>
      <u/>
      <sz val="10"/>
      <color indexed="12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Fill="1"/>
    <xf numFmtId="0" fontId="88" fillId="0" borderId="0" xfId="0" applyFont="1"/>
    <xf numFmtId="0" fontId="46" fillId="0" borderId="0" xfId="0" applyFont="1" applyFill="1" applyBorder="1" applyAlignment="1" applyProtection="1">
      <alignment horizontal="right"/>
      <protection locked="0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3" fillId="0" borderId="0" xfId="0" applyFont="1" applyFill="1"/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0" fontId="84" fillId="0" borderId="86" xfId="0" applyFont="1" applyFill="1" applyBorder="1" applyAlignment="1">
      <alignment horizontal="left" indent="1"/>
    </xf>
    <xf numFmtId="0" fontId="87" fillId="0" borderId="86" xfId="0" applyFont="1" applyFill="1" applyBorder="1" applyAlignment="1">
      <alignment horizontal="left" indent="1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9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9" fillId="0" borderId="0" xfId="0" applyFont="1" applyFill="1" applyAlignment="1">
      <alignment horizontal="left" vertical="center"/>
    </xf>
    <xf numFmtId="49" fontId="100" fillId="0" borderId="24" xfId="5" applyNumberFormat="1" applyFont="1" applyFill="1" applyBorder="1" applyAlignment="1" applyProtection="1">
      <alignment horizontal="left" vertical="center"/>
      <protection locked="0"/>
    </xf>
    <xf numFmtId="0" fontId="101" fillId="0" borderId="25" xfId="9" applyFont="1" applyFill="1" applyBorder="1" applyAlignment="1" applyProtection="1">
      <alignment horizontal="left" vertical="center" wrapText="1"/>
      <protection locked="0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45" fillId="77" borderId="103" xfId="20964" applyFont="1" applyFill="1" applyBorder="1" applyAlignment="1">
      <alignment vertical="center"/>
    </xf>
    <xf numFmtId="0" fontId="45" fillId="77" borderId="104" xfId="20964" applyFont="1" applyFill="1" applyBorder="1" applyAlignment="1">
      <alignment vertical="center"/>
    </xf>
    <xf numFmtId="0" fontId="45" fillId="77" borderId="101" xfId="20964" applyFont="1" applyFill="1" applyBorder="1" applyAlignment="1">
      <alignment vertical="center"/>
    </xf>
    <xf numFmtId="0" fontId="103" fillId="70" borderId="100" xfId="20964" applyFont="1" applyFill="1" applyBorder="1" applyAlignment="1">
      <alignment horizontal="center" vertical="center"/>
    </xf>
    <xf numFmtId="0" fontId="103" fillId="70" borderId="101" xfId="20964" applyFont="1" applyFill="1" applyBorder="1" applyAlignment="1">
      <alignment horizontal="left" vertical="center" wrapText="1"/>
    </xf>
    <xf numFmtId="164" fontId="103" fillId="0" borderId="102" xfId="7" applyNumberFormat="1" applyFont="1" applyFill="1" applyBorder="1" applyAlignment="1" applyProtection="1">
      <alignment horizontal="right" vertical="center"/>
      <protection locked="0"/>
    </xf>
    <xf numFmtId="0" fontId="102" fillId="78" borderId="102" xfId="20964" applyFont="1" applyFill="1" applyBorder="1" applyAlignment="1">
      <alignment horizontal="center" vertical="center"/>
    </xf>
    <xf numFmtId="0" fontId="102" fillId="78" borderId="104" xfId="20964" applyFont="1" applyFill="1" applyBorder="1" applyAlignment="1">
      <alignment vertical="top" wrapText="1"/>
    </xf>
    <xf numFmtId="164" fontId="45" fillId="77" borderId="101" xfId="7" applyNumberFormat="1" applyFont="1" applyFill="1" applyBorder="1" applyAlignment="1">
      <alignment horizontal="right" vertical="center"/>
    </xf>
    <xf numFmtId="0" fontId="104" fillId="70" borderId="100" xfId="20964" applyFont="1" applyFill="1" applyBorder="1" applyAlignment="1">
      <alignment horizontal="center" vertical="center"/>
    </xf>
    <xf numFmtId="0" fontId="103" fillId="70" borderId="104" xfId="20964" applyFont="1" applyFill="1" applyBorder="1" applyAlignment="1">
      <alignment vertical="center" wrapText="1"/>
    </xf>
    <xf numFmtId="0" fontId="103" fillId="70" borderId="101" xfId="20964" applyFont="1" applyFill="1" applyBorder="1" applyAlignment="1">
      <alignment horizontal="left" vertical="center"/>
    </xf>
    <xf numFmtId="0" fontId="104" fillId="3" borderId="100" xfId="20964" applyFont="1" applyFill="1" applyBorder="1" applyAlignment="1">
      <alignment horizontal="center" vertical="center"/>
    </xf>
    <xf numFmtId="0" fontId="103" fillId="3" borderId="101" xfId="20964" applyFont="1" applyFill="1" applyBorder="1" applyAlignment="1">
      <alignment horizontal="left" vertical="center"/>
    </xf>
    <xf numFmtId="0" fontId="104" fillId="0" borderId="100" xfId="20964" applyFont="1" applyFill="1" applyBorder="1" applyAlignment="1">
      <alignment horizontal="center" vertical="center"/>
    </xf>
    <xf numFmtId="0" fontId="103" fillId="0" borderId="101" xfId="20964" applyFont="1" applyFill="1" applyBorder="1" applyAlignment="1">
      <alignment horizontal="left" vertical="center"/>
    </xf>
    <xf numFmtId="0" fontId="105" fillId="78" borderId="102" xfId="20964" applyFont="1" applyFill="1" applyBorder="1" applyAlignment="1">
      <alignment horizontal="center" vertical="center"/>
    </xf>
    <xf numFmtId="0" fontId="102" fillId="78" borderId="104" xfId="20964" applyFont="1" applyFill="1" applyBorder="1" applyAlignment="1">
      <alignment vertical="center"/>
    </xf>
    <xf numFmtId="164" fontId="103" fillId="78" borderId="102" xfId="7" applyNumberFormat="1" applyFont="1" applyFill="1" applyBorder="1" applyAlignment="1" applyProtection="1">
      <alignment horizontal="right" vertical="center"/>
      <protection locked="0"/>
    </xf>
    <xf numFmtId="0" fontId="102" fillId="77" borderId="103" xfId="20964" applyFont="1" applyFill="1" applyBorder="1" applyAlignment="1">
      <alignment vertical="center"/>
    </xf>
    <xf numFmtId="0" fontId="102" fillId="77" borderId="104" xfId="20964" applyFont="1" applyFill="1" applyBorder="1" applyAlignment="1">
      <alignment vertical="center"/>
    </xf>
    <xf numFmtId="164" fontId="102" fillId="77" borderId="101" xfId="7" applyNumberFormat="1" applyFont="1" applyFill="1" applyBorder="1" applyAlignment="1">
      <alignment horizontal="right" vertical="center"/>
    </xf>
    <xf numFmtId="0" fontId="107" fillId="3" borderId="100" xfId="20964" applyFont="1" applyFill="1" applyBorder="1" applyAlignment="1">
      <alignment horizontal="center" vertical="center"/>
    </xf>
    <xf numFmtId="0" fontId="108" fillId="78" borderId="102" xfId="20964" applyFont="1" applyFill="1" applyBorder="1" applyAlignment="1">
      <alignment horizontal="center" vertical="center"/>
    </xf>
    <xf numFmtId="0" fontId="45" fillId="78" borderId="104" xfId="20964" applyFont="1" applyFill="1" applyBorder="1" applyAlignment="1">
      <alignment vertical="center"/>
    </xf>
    <xf numFmtId="0" fontId="107" fillId="70" borderId="100" xfId="20964" applyFont="1" applyFill="1" applyBorder="1" applyAlignment="1">
      <alignment horizontal="center" vertical="center"/>
    </xf>
    <xf numFmtId="164" fontId="103" fillId="3" borderId="102" xfId="7" applyNumberFormat="1" applyFont="1" applyFill="1" applyBorder="1" applyAlignment="1" applyProtection="1">
      <alignment horizontal="right" vertical="center"/>
      <protection locked="0"/>
    </xf>
    <xf numFmtId="0" fontId="108" fillId="3" borderId="102" xfId="20964" applyFont="1" applyFill="1" applyBorder="1" applyAlignment="1">
      <alignment horizontal="center" vertical="center"/>
    </xf>
    <xf numFmtId="0" fontId="45" fillId="3" borderId="104" xfId="20964" applyFont="1" applyFill="1" applyBorder="1" applyAlignment="1">
      <alignment vertical="center"/>
    </xf>
    <xf numFmtId="0" fontId="104" fillId="70" borderId="102" xfId="20964" applyFont="1" applyFill="1" applyBorder="1" applyAlignment="1">
      <alignment horizontal="center" vertical="center"/>
    </xf>
    <xf numFmtId="0" fontId="19" fillId="70" borderId="102" xfId="20964" applyFont="1" applyFill="1" applyBorder="1" applyAlignment="1">
      <alignment horizontal="center" vertical="center"/>
    </xf>
    <xf numFmtId="0" fontId="99" fillId="0" borderId="102" xfId="0" applyFont="1" applyFill="1" applyBorder="1" applyAlignment="1">
      <alignment horizontal="left" vertical="center" wrapText="1"/>
    </xf>
    <xf numFmtId="10" fontId="96" fillId="0" borderId="102" xfId="20962" applyNumberFormat="1" applyFont="1" applyFill="1" applyBorder="1" applyAlignment="1">
      <alignment horizontal="left" vertical="center" wrapText="1"/>
    </xf>
    <xf numFmtId="10" fontId="3" fillId="0" borderId="102" xfId="20962" applyNumberFormat="1" applyFont="1" applyFill="1" applyBorder="1" applyAlignment="1">
      <alignment horizontal="left" vertical="center" wrapText="1"/>
    </xf>
    <xf numFmtId="10" fontId="4" fillId="36" borderId="102" xfId="0" applyNumberFormat="1" applyFont="1" applyFill="1" applyBorder="1" applyAlignment="1">
      <alignment horizontal="left" vertical="center" wrapText="1"/>
    </xf>
    <xf numFmtId="10" fontId="99" fillId="0" borderId="102" xfId="20962" applyNumberFormat="1" applyFont="1" applyFill="1" applyBorder="1" applyAlignment="1">
      <alignment horizontal="left" vertical="center" wrapText="1"/>
    </xf>
    <xf numFmtId="10" fontId="4" fillId="36" borderId="102" xfId="20962" applyNumberFormat="1" applyFont="1" applyFill="1" applyBorder="1" applyAlignment="1">
      <alignment horizontal="left" vertical="center" wrapText="1"/>
    </xf>
    <xf numFmtId="10" fontId="4" fillId="36" borderId="102" xfId="0" applyNumberFormat="1" applyFont="1" applyFill="1" applyBorder="1" applyAlignment="1">
      <alignment horizontal="center" vertical="center" wrapText="1"/>
    </xf>
    <xf numFmtId="10" fontId="101" fillId="0" borderId="25" xfId="20962" applyNumberFormat="1" applyFont="1" applyFill="1" applyBorder="1" applyAlignment="1" applyProtection="1">
      <alignment horizontal="left" vertical="center"/>
    </xf>
    <xf numFmtId="0" fontId="4" fillId="36" borderId="102" xfId="0" applyFont="1" applyFill="1" applyBorder="1" applyAlignment="1">
      <alignment horizontal="left" vertical="center" wrapText="1"/>
    </xf>
    <xf numFmtId="0" fontId="3" fillId="0" borderId="102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1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2" xfId="0" applyFont="1" applyBorder="1"/>
    <xf numFmtId="0" fontId="6" fillId="0" borderId="102" xfId="17" applyFill="1" applyBorder="1" applyAlignment="1" applyProtection="1">
      <alignment horizontal="left" vertical="center"/>
    </xf>
    <xf numFmtId="0" fontId="6" fillId="0" borderId="102" xfId="17" applyBorder="1" applyAlignment="1" applyProtection="1"/>
    <xf numFmtId="0" fontId="84" fillId="0" borderId="102" xfId="0" applyFont="1" applyFill="1" applyBorder="1"/>
    <xf numFmtId="0" fontId="6" fillId="0" borderId="102" xfId="17" applyFill="1" applyBorder="1" applyAlignment="1" applyProtection="1">
      <alignment horizontal="left" vertical="center" wrapText="1"/>
    </xf>
    <xf numFmtId="0" fontId="6" fillId="0" borderId="102" xfId="17" applyFill="1" applyBorder="1" applyAlignment="1" applyProtection="1"/>
    <xf numFmtId="0" fontId="109" fillId="0" borderId="102" xfId="0" applyFont="1" applyBorder="1"/>
    <xf numFmtId="0" fontId="110" fillId="0" borderId="102" xfId="17" applyFont="1" applyBorder="1" applyAlignment="1" applyProtection="1"/>
    <xf numFmtId="14" fontId="111" fillId="0" borderId="0" xfId="0" applyNumberFormat="1" applyFont="1" applyBorder="1" applyAlignment="1">
      <alignment horizontal="left"/>
    </xf>
    <xf numFmtId="0" fontId="113" fillId="0" borderId="19" xfId="0" applyFont="1" applyFill="1" applyBorder="1" applyAlignment="1">
      <alignment horizontal="center" vertical="center" wrapText="1"/>
    </xf>
    <xf numFmtId="0" fontId="113" fillId="0" borderId="20" xfId="0" applyFont="1" applyFill="1" applyBorder="1" applyAlignment="1">
      <alignment horizontal="center" vertical="center" wrapText="1"/>
    </xf>
    <xf numFmtId="193" fontId="113" fillId="0" borderId="102" xfId="0" applyNumberFormat="1" applyFont="1" applyFill="1" applyBorder="1" applyAlignment="1" applyProtection="1">
      <alignment vertical="center" wrapText="1"/>
      <protection locked="0"/>
    </xf>
    <xf numFmtId="193" fontId="113" fillId="0" borderId="87" xfId="0" applyNumberFormat="1" applyFont="1" applyFill="1" applyBorder="1" applyAlignment="1" applyProtection="1">
      <alignment vertical="center" wrapText="1"/>
      <protection locked="0"/>
    </xf>
    <xf numFmtId="169" fontId="114" fillId="37" borderId="0" xfId="20" applyFont="1" applyBorder="1"/>
    <xf numFmtId="169" fontId="114" fillId="37" borderId="99" xfId="20" applyFont="1" applyBorder="1"/>
    <xf numFmtId="10" fontId="114" fillId="0" borderId="102" xfId="20641" applyNumberFormat="1" applyFont="1" applyFill="1" applyBorder="1" applyAlignment="1" applyProtection="1">
      <alignment vertical="center" wrapText="1"/>
      <protection locked="0"/>
    </xf>
    <xf numFmtId="10" fontId="114" fillId="0" borderId="102" xfId="20641" applyNumberFormat="1" applyFont="1" applyBorder="1" applyAlignment="1" applyProtection="1">
      <alignment vertical="center" wrapText="1"/>
      <protection locked="0"/>
    </xf>
    <xf numFmtId="10" fontId="114" fillId="0" borderId="87" xfId="20641" applyNumberFormat="1" applyFont="1" applyFill="1" applyBorder="1" applyAlignment="1" applyProtection="1">
      <alignment vertical="center" wrapText="1"/>
      <protection locked="0"/>
    </xf>
    <xf numFmtId="164" fontId="114" fillId="0" borderId="102" xfId="7" applyNumberFormat="1" applyFont="1" applyFill="1" applyBorder="1" applyAlignment="1" applyProtection="1">
      <alignment horizontal="right" vertical="center" wrapText="1"/>
      <protection locked="0"/>
    </xf>
    <xf numFmtId="164" fontId="114" fillId="0" borderId="87" xfId="7" applyNumberFormat="1" applyFont="1" applyFill="1" applyBorder="1" applyAlignment="1" applyProtection="1">
      <alignment horizontal="right" vertical="center" wrapText="1"/>
      <protection locked="0"/>
    </xf>
    <xf numFmtId="10" fontId="114" fillId="0" borderId="25" xfId="20641" applyNumberFormat="1" applyFont="1" applyFill="1" applyBorder="1" applyAlignment="1" applyProtection="1">
      <alignment vertical="center"/>
      <protection locked="0"/>
    </xf>
    <xf numFmtId="10" fontId="114" fillId="0" borderId="26" xfId="20641" applyNumberFormat="1" applyFont="1" applyFill="1" applyBorder="1" applyAlignment="1" applyProtection="1">
      <alignment vertical="center"/>
      <protection locked="0"/>
    </xf>
    <xf numFmtId="0" fontId="5" fillId="0" borderId="0" xfId="11" applyFont="1" applyFill="1" applyBorder="1" applyProtection="1"/>
    <xf numFmtId="0" fontId="116" fillId="0" borderId="0" xfId="0" applyFont="1"/>
    <xf numFmtId="0" fontId="117" fillId="0" borderId="0" xfId="0" applyFont="1"/>
    <xf numFmtId="14" fontId="116" fillId="0" borderId="0" xfId="0" applyNumberFormat="1" applyFont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84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3" fontId="113" fillId="0" borderId="29" xfId="0" applyNumberFormat="1" applyFont="1" applyFill="1" applyBorder="1" applyAlignment="1">
      <alignment vertical="center"/>
    </xf>
    <xf numFmtId="3" fontId="113" fillId="0" borderId="20" xfId="0" applyNumberFormat="1" applyFont="1" applyFill="1" applyBorder="1" applyAlignment="1">
      <alignment vertical="center"/>
    </xf>
    <xf numFmtId="3" fontId="113" fillId="0" borderId="93" xfId="0" applyNumberFormat="1" applyFont="1" applyFill="1" applyBorder="1" applyAlignment="1">
      <alignment vertical="center"/>
    </xf>
    <xf numFmtId="3" fontId="113" fillId="0" borderId="94" xfId="0" applyNumberFormat="1" applyFont="1" applyFill="1" applyBorder="1" applyAlignment="1">
      <alignment vertical="center"/>
    </xf>
    <xf numFmtId="10" fontId="113" fillId="0" borderId="97" xfId="20962" applyNumberFormat="1" applyFont="1" applyFill="1" applyBorder="1" applyAlignment="1">
      <alignment vertical="center"/>
    </xf>
    <xf numFmtId="10" fontId="113" fillId="0" borderId="98" xfId="20962" applyNumberFormat="1" applyFont="1" applyFill="1" applyBorder="1" applyAlignment="1">
      <alignment vertical="center"/>
    </xf>
    <xf numFmtId="0" fontId="113" fillId="0" borderId="0" xfId="0" applyFont="1"/>
    <xf numFmtId="14" fontId="113" fillId="0" borderId="0" xfId="0" applyNumberFormat="1" applyFont="1" applyFill="1" applyAlignment="1">
      <alignment horizontal="left"/>
    </xf>
    <xf numFmtId="0" fontId="113" fillId="0" borderId="0" xfId="0" applyFont="1" applyFill="1"/>
    <xf numFmtId="0" fontId="111" fillId="0" borderId="0" xfId="0" applyFont="1" applyFill="1" applyAlignment="1">
      <alignment horizontal="center"/>
    </xf>
    <xf numFmtId="0" fontId="118" fillId="3" borderId="85" xfId="0" applyFont="1" applyFill="1" applyBorder="1" applyAlignment="1">
      <alignment horizontal="left"/>
    </xf>
    <xf numFmtId="0" fontId="111" fillId="3" borderId="88" xfId="0" applyFont="1" applyFill="1" applyBorder="1" applyAlignment="1">
      <alignment vertical="center"/>
    </xf>
    <xf numFmtId="0" fontId="113" fillId="3" borderId="89" xfId="0" applyFont="1" applyFill="1" applyBorder="1" applyAlignment="1">
      <alignment vertical="center"/>
    </xf>
    <xf numFmtId="0" fontId="113" fillId="0" borderId="73" xfId="0" applyFont="1" applyFill="1" applyBorder="1" applyAlignment="1">
      <alignment horizontal="center" vertical="center"/>
    </xf>
    <xf numFmtId="0" fontId="113" fillId="0" borderId="7" xfId="0" applyFont="1" applyFill="1" applyBorder="1" applyAlignment="1">
      <alignment vertical="center"/>
    </xf>
    <xf numFmtId="3" fontId="113" fillId="0" borderId="90" xfId="0" applyNumberFormat="1" applyFont="1" applyFill="1" applyBorder="1" applyAlignment="1">
      <alignment vertical="center"/>
    </xf>
    <xf numFmtId="3" fontId="113" fillId="0" borderId="70" xfId="0" applyNumberFormat="1" applyFont="1" applyFill="1" applyBorder="1" applyAlignment="1">
      <alignment vertical="center"/>
    </xf>
    <xf numFmtId="3" fontId="113" fillId="3" borderId="89" xfId="0" applyNumberFormat="1" applyFont="1" applyFill="1" applyBorder="1" applyAlignment="1">
      <alignment vertical="center"/>
    </xf>
    <xf numFmtId="0" fontId="113" fillId="0" borderId="21" xfId="0" applyFont="1" applyFill="1" applyBorder="1" applyAlignment="1">
      <alignment horizontal="center" vertical="center"/>
    </xf>
    <xf numFmtId="3" fontId="113" fillId="0" borderId="87" xfId="0" applyNumberFormat="1" applyFont="1" applyFill="1" applyBorder="1" applyAlignment="1">
      <alignment vertical="center"/>
    </xf>
    <xf numFmtId="0" fontId="113" fillId="0" borderId="24" xfId="0" applyFont="1" applyFill="1" applyBorder="1" applyAlignment="1">
      <alignment horizontal="center" vertical="center"/>
    </xf>
    <xf numFmtId="0" fontId="111" fillId="0" borderId="25" xfId="0" applyFont="1" applyFill="1" applyBorder="1" applyAlignment="1">
      <alignment vertical="center"/>
    </xf>
    <xf numFmtId="3" fontId="113" fillId="0" borderId="25" xfId="0" applyNumberFormat="1" applyFont="1" applyFill="1" applyBorder="1" applyAlignment="1">
      <alignment vertical="center"/>
    </xf>
    <xf numFmtId="3" fontId="113" fillId="0" borderId="27" xfId="0" applyNumberFormat="1" applyFont="1" applyFill="1" applyBorder="1" applyAlignment="1">
      <alignment vertical="center"/>
    </xf>
    <xf numFmtId="3" fontId="113" fillId="0" borderId="26" xfId="0" applyNumberFormat="1" applyFont="1" applyFill="1" applyBorder="1" applyAlignment="1">
      <alignment vertical="center"/>
    </xf>
    <xf numFmtId="0" fontId="113" fillId="3" borderId="69" xfId="0" applyFont="1" applyFill="1" applyBorder="1" applyAlignment="1">
      <alignment horizontal="center" vertical="center"/>
    </xf>
    <xf numFmtId="0" fontId="113" fillId="3" borderId="0" xfId="0" applyFont="1" applyFill="1" applyBorder="1" applyAlignment="1">
      <alignment vertical="center"/>
    </xf>
    <xf numFmtId="0" fontId="113" fillId="0" borderId="18" xfId="0" applyFont="1" applyFill="1" applyBorder="1" applyAlignment="1">
      <alignment horizontal="center" vertical="center"/>
    </xf>
    <xf numFmtId="0" fontId="113" fillId="0" borderId="19" xfId="0" applyFont="1" applyFill="1" applyBorder="1" applyAlignment="1">
      <alignment vertical="center"/>
    </xf>
    <xf numFmtId="0" fontId="113" fillId="0" borderId="91" xfId="0" applyFont="1" applyFill="1" applyBorder="1" applyAlignment="1">
      <alignment horizontal="center" vertical="center"/>
    </xf>
    <xf numFmtId="0" fontId="113" fillId="0" borderId="95" xfId="0" applyFont="1" applyFill="1" applyBorder="1" applyAlignment="1">
      <alignment horizontal="center" vertical="center"/>
    </xf>
    <xf numFmtId="0" fontId="113" fillId="0" borderId="96" xfId="0" applyFont="1" applyFill="1" applyBorder="1" applyAlignment="1">
      <alignment vertical="center"/>
    </xf>
    <xf numFmtId="0" fontId="114" fillId="0" borderId="3" xfId="0" applyFont="1" applyFill="1" applyBorder="1" applyAlignment="1">
      <alignment horizontal="center" vertical="center" wrapText="1"/>
    </xf>
    <xf numFmtId="3" fontId="114" fillId="37" borderId="0" xfId="20" applyNumberFormat="1" applyFont="1" applyBorder="1"/>
    <xf numFmtId="169" fontId="114" fillId="37" borderId="59" xfId="20" applyFont="1" applyBorder="1"/>
    <xf numFmtId="169" fontId="114" fillId="37" borderId="27" xfId="20" applyFont="1" applyBorder="1"/>
    <xf numFmtId="169" fontId="114" fillId="37" borderId="92" xfId="20" applyFont="1" applyBorder="1"/>
    <xf numFmtId="169" fontId="114" fillId="37" borderId="28" xfId="20" applyFont="1" applyBorder="1"/>
    <xf numFmtId="169" fontId="114" fillId="37" borderId="33" xfId="20" applyFont="1" applyBorder="1"/>
    <xf numFmtId="0" fontId="114" fillId="0" borderId="0" xfId="0" applyFont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13" fillId="0" borderId="19" xfId="0" applyFont="1" applyBorder="1" applyAlignment="1">
      <alignment horizontal="center" vertical="center" wrapText="1"/>
    </xf>
    <xf numFmtId="0" fontId="113" fillId="0" borderId="20" xfId="0" applyFont="1" applyBorder="1" applyAlignment="1">
      <alignment horizontal="center" vertical="center" wrapText="1"/>
    </xf>
    <xf numFmtId="0" fontId="84" fillId="0" borderId="102" xfId="0" applyFont="1" applyBorder="1" applyAlignment="1">
      <alignment vertical="center" wrapText="1"/>
    </xf>
    <xf numFmtId="14" fontId="2" fillId="3" borderId="102" xfId="8" quotePrefix="1" applyNumberFormat="1" applyFont="1" applyFill="1" applyBorder="1" applyAlignment="1" applyProtection="1">
      <alignment horizontal="left"/>
      <protection locked="0"/>
    </xf>
    <xf numFmtId="164" fontId="115" fillId="36" borderId="102" xfId="7" applyNumberFormat="1" applyFont="1" applyFill="1" applyBorder="1" applyAlignment="1" applyProtection="1">
      <alignment horizontal="right"/>
    </xf>
    <xf numFmtId="164" fontId="114" fillId="0" borderId="102" xfId="7" applyNumberFormat="1" applyFont="1" applyFill="1" applyBorder="1" applyAlignment="1" applyProtection="1">
      <alignment horizontal="right"/>
    </xf>
    <xf numFmtId="164" fontId="114" fillId="36" borderId="102" xfId="7" applyNumberFormat="1" applyFont="1" applyFill="1" applyBorder="1" applyAlignment="1" applyProtection="1">
      <alignment horizontal="right"/>
    </xf>
    <xf numFmtId="164" fontId="115" fillId="36" borderId="25" xfId="7" applyNumberFormat="1" applyFont="1" applyFill="1" applyBorder="1" applyAlignment="1" applyProtection="1">
      <alignment horizontal="right"/>
    </xf>
    <xf numFmtId="0" fontId="115" fillId="0" borderId="10" xfId="0" applyNumberFormat="1" applyFont="1" applyFill="1" applyBorder="1" applyAlignment="1">
      <alignment vertical="center" wrapText="1"/>
    </xf>
    <xf numFmtId="0" fontId="114" fillId="0" borderId="10" xfId="0" applyNumberFormat="1" applyFont="1" applyFill="1" applyBorder="1" applyAlignment="1">
      <alignment horizontal="left" vertical="center" wrapText="1"/>
    </xf>
    <xf numFmtId="0" fontId="114" fillId="0" borderId="0" xfId="11" applyFont="1" applyFill="1" applyBorder="1" applyProtection="1"/>
    <xf numFmtId="0" fontId="119" fillId="0" borderId="0" xfId="0" applyFont="1"/>
    <xf numFmtId="14" fontId="119" fillId="0" borderId="0" xfId="0" applyNumberFormat="1" applyFont="1" applyAlignment="1">
      <alignment horizontal="left"/>
    </xf>
    <xf numFmtId="0" fontId="114" fillId="0" borderId="0" xfId="0" applyFont="1" applyFill="1" applyBorder="1" applyAlignment="1">
      <alignment horizontal="center"/>
    </xf>
    <xf numFmtId="0" fontId="114" fillId="0" borderId="0" xfId="0" applyFont="1" applyFill="1" applyAlignment="1">
      <alignment horizontal="center"/>
    </xf>
    <xf numFmtId="0" fontId="120" fillId="0" borderId="0" xfId="0" applyFont="1" applyFill="1" applyAlignment="1">
      <alignment horizontal="right"/>
    </xf>
    <xf numFmtId="0" fontId="114" fillId="0" borderId="3" xfId="0" applyFont="1" applyFill="1" applyBorder="1" applyAlignment="1" applyProtection="1">
      <alignment horizontal="center" vertical="center" wrapText="1"/>
    </xf>
    <xf numFmtId="0" fontId="114" fillId="0" borderId="22" xfId="0" applyFont="1" applyFill="1" applyBorder="1" applyAlignment="1" applyProtection="1">
      <alignment horizontal="center" vertical="center" wrapText="1"/>
    </xf>
    <xf numFmtId="0" fontId="115" fillId="0" borderId="3" xfId="0" applyFont="1" applyFill="1" applyBorder="1" applyAlignment="1" applyProtection="1">
      <alignment horizontal="left"/>
      <protection locked="0"/>
    </xf>
    <xf numFmtId="0" fontId="119" fillId="0" borderId="0" xfId="0" applyFont="1" applyFill="1"/>
    <xf numFmtId="0" fontId="114" fillId="0" borderId="3" xfId="0" applyFont="1" applyFill="1" applyBorder="1" applyAlignment="1" applyProtection="1">
      <alignment horizontal="left" indent="4"/>
      <protection locked="0"/>
    </xf>
    <xf numFmtId="0" fontId="114" fillId="0" borderId="10" xfId="0" applyNumberFormat="1" applyFont="1" applyFill="1" applyBorder="1" applyAlignment="1">
      <alignment horizontal="left" vertical="center" wrapText="1" indent="4"/>
    </xf>
    <xf numFmtId="0" fontId="114" fillId="0" borderId="3" xfId="0" applyFont="1" applyFill="1" applyBorder="1" applyAlignment="1" applyProtection="1">
      <alignment horizontal="left" vertical="center" indent="11"/>
      <protection locked="0"/>
    </xf>
    <xf numFmtId="0" fontId="120" fillId="0" borderId="3" xfId="0" applyFont="1" applyFill="1" applyBorder="1" applyAlignment="1" applyProtection="1">
      <alignment horizontal="left" vertical="center" indent="17"/>
      <protection locked="0"/>
    </xf>
    <xf numFmtId="0" fontId="115" fillId="0" borderId="28" xfId="0" applyNumberFormat="1" applyFont="1" applyFill="1" applyBorder="1" applyAlignment="1">
      <alignment vertical="center" wrapText="1"/>
    </xf>
    <xf numFmtId="0" fontId="116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11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18" xfId="0" applyFont="1" applyBorder="1"/>
    <xf numFmtId="0" fontId="5" fillId="0" borderId="21" xfId="0" applyFont="1" applyBorder="1" applyAlignment="1">
      <alignment vertical="center"/>
    </xf>
    <xf numFmtId="0" fontId="5" fillId="0" borderId="103" xfId="0" applyFont="1" applyBorder="1" applyAlignment="1">
      <alignment wrapText="1"/>
    </xf>
    <xf numFmtId="0" fontId="116" fillId="0" borderId="23" xfId="0" applyFont="1" applyBorder="1" applyAlignment="1"/>
    <xf numFmtId="0" fontId="5" fillId="0" borderId="8" xfId="0" applyFont="1" applyBorder="1" applyAlignment="1">
      <alignment wrapText="1"/>
    </xf>
    <xf numFmtId="0" fontId="5" fillId="0" borderId="23" xfId="0" applyFont="1" applyBorder="1" applyAlignment="1"/>
    <xf numFmtId="0" fontId="5" fillId="0" borderId="23" xfId="0" applyFont="1" applyBorder="1" applyAlignment="1">
      <alignment wrapText="1"/>
    </xf>
    <xf numFmtId="10" fontId="116" fillId="0" borderId="89" xfId="20962" applyNumberFormat="1" applyFont="1" applyBorder="1" applyAlignment="1"/>
    <xf numFmtId="0" fontId="5" fillId="0" borderId="103" xfId="0" applyFont="1" applyBorder="1" applyAlignment="1">
      <alignment vertical="top" wrapText="1"/>
    </xf>
    <xf numFmtId="0" fontId="5" fillId="0" borderId="91" xfId="0" applyFont="1" applyBorder="1" applyAlignment="1">
      <alignment vertical="center"/>
    </xf>
    <xf numFmtId="0" fontId="5" fillId="0" borderId="93" xfId="0" applyFont="1" applyBorder="1" applyAlignment="1">
      <alignment wrapText="1"/>
    </xf>
    <xf numFmtId="10" fontId="116" fillId="0" borderId="105" xfId="20962" applyNumberFormat="1" applyFont="1" applyBorder="1" applyAlignment="1"/>
    <xf numFmtId="0" fontId="5" fillId="0" borderId="24" xfId="0" applyFont="1" applyBorder="1"/>
    <xf numFmtId="0" fontId="5" fillId="0" borderId="27" xfId="0" applyFont="1" applyBorder="1" applyAlignment="1">
      <alignment wrapText="1"/>
    </xf>
    <xf numFmtId="0" fontId="116" fillId="0" borderId="42" xfId="0" applyFont="1" applyBorder="1" applyAlignment="1"/>
    <xf numFmtId="0" fontId="114" fillId="0" borderId="0" xfId="0" applyFont="1"/>
    <xf numFmtId="0" fontId="114" fillId="0" borderId="0" xfId="0" applyFont="1" applyBorder="1"/>
    <xf numFmtId="0" fontId="113" fillId="0" borderId="0" xfId="0" applyFont="1" applyBorder="1"/>
    <xf numFmtId="0" fontId="114" fillId="0" borderId="0" xfId="0" applyFont="1" applyFill="1" applyBorder="1" applyProtection="1"/>
    <xf numFmtId="10" fontId="114" fillId="0" borderId="0" xfId="6" applyNumberFormat="1" applyFont="1" applyFill="1" applyBorder="1" applyProtection="1">
      <protection locked="0"/>
    </xf>
    <xf numFmtId="0" fontId="114" fillId="0" borderId="0" xfId="0" applyFont="1" applyFill="1" applyBorder="1" applyProtection="1">
      <protection locked="0"/>
    </xf>
    <xf numFmtId="0" fontId="120" fillId="0" borderId="0" xfId="0" applyFont="1" applyFill="1" applyBorder="1" applyAlignment="1" applyProtection="1">
      <alignment horizontal="right"/>
      <protection locked="0"/>
    </xf>
    <xf numFmtId="0" fontId="114" fillId="0" borderId="22" xfId="0" applyFont="1" applyFill="1" applyBorder="1" applyAlignment="1">
      <alignment horizontal="center" vertical="center" wrapText="1"/>
    </xf>
    <xf numFmtId="38" fontId="114" fillId="0" borderId="3" xfId="0" applyNumberFormat="1" applyFont="1" applyFill="1" applyBorder="1" applyAlignment="1" applyProtection="1">
      <alignment horizontal="right"/>
      <protection locked="0"/>
    </xf>
    <xf numFmtId="38" fontId="114" fillId="0" borderId="22" xfId="0" applyNumberFormat="1" applyFont="1" applyFill="1" applyBorder="1" applyAlignment="1" applyProtection="1">
      <alignment horizontal="right"/>
      <protection locked="0"/>
    </xf>
    <xf numFmtId="14" fontId="114" fillId="0" borderId="0" xfId="0" applyNumberFormat="1" applyFont="1" applyAlignment="1">
      <alignment horizontal="left"/>
    </xf>
    <xf numFmtId="0" fontId="114" fillId="0" borderId="0" xfId="0" applyFont="1" applyFill="1" applyBorder="1"/>
    <xf numFmtId="0" fontId="115" fillId="0" borderId="0" xfId="0" applyFont="1" applyAlignment="1">
      <alignment horizontal="center"/>
    </xf>
    <xf numFmtId="0" fontId="114" fillId="0" borderId="18" xfId="0" applyFont="1" applyFill="1" applyBorder="1" applyAlignment="1">
      <alignment horizontal="left" vertical="center" indent="1"/>
    </xf>
    <xf numFmtId="0" fontId="114" fillId="0" borderId="19" xfId="0" applyFont="1" applyFill="1" applyBorder="1" applyAlignment="1">
      <alignment horizontal="left" vertical="center"/>
    </xf>
    <xf numFmtId="0" fontId="114" fillId="0" borderId="21" xfId="0" applyFont="1" applyFill="1" applyBorder="1" applyAlignment="1">
      <alignment horizontal="left" vertical="center" indent="1"/>
    </xf>
    <xf numFmtId="0" fontId="114" fillId="0" borderId="3" xfId="0" applyFont="1" applyFill="1" applyBorder="1" applyAlignment="1">
      <alignment horizontal="left" vertical="center"/>
    </xf>
    <xf numFmtId="0" fontId="114" fillId="0" borderId="21" xfId="0" applyFont="1" applyFill="1" applyBorder="1" applyAlignment="1">
      <alignment horizontal="left" indent="1"/>
    </xf>
    <xf numFmtId="0" fontId="114" fillId="0" borderId="3" xfId="0" applyFont="1" applyFill="1" applyBorder="1" applyAlignment="1">
      <alignment horizontal="left" wrapText="1" indent="1"/>
    </xf>
    <xf numFmtId="0" fontId="114" fillId="0" borderId="3" xfId="0" applyFont="1" applyFill="1" applyBorder="1" applyAlignment="1">
      <alignment horizontal="left" wrapText="1" indent="2"/>
    </xf>
    <xf numFmtId="0" fontId="115" fillId="0" borderId="3" xfId="0" applyFont="1" applyFill="1" applyBorder="1" applyAlignment="1"/>
    <xf numFmtId="0" fontId="115" fillId="0" borderId="3" xfId="0" applyFont="1" applyFill="1" applyBorder="1" applyAlignment="1">
      <alignment horizontal="left"/>
    </xf>
    <xf numFmtId="0" fontId="115" fillId="0" borderId="3" xfId="0" applyFont="1" applyFill="1" applyBorder="1" applyAlignment="1">
      <alignment horizontal="center"/>
    </xf>
    <xf numFmtId="0" fontId="114" fillId="0" borderId="3" xfId="0" applyFont="1" applyFill="1" applyBorder="1" applyAlignment="1">
      <alignment horizontal="left" indent="1"/>
    </xf>
    <xf numFmtId="0" fontId="113" fillId="0" borderId="0" xfId="0" applyFont="1" applyAlignment="1">
      <alignment horizontal="left" indent="1"/>
    </xf>
    <xf numFmtId="0" fontId="115" fillId="0" borderId="3" xfId="0" applyFont="1" applyFill="1" applyBorder="1" applyAlignment="1">
      <alignment horizontal="left" indent="1"/>
    </xf>
    <xf numFmtId="0" fontId="115" fillId="0" borderId="3" xfId="0" applyFont="1" applyFill="1" applyBorder="1" applyAlignment="1">
      <alignment horizontal="left" vertical="center" wrapText="1"/>
    </xf>
    <xf numFmtId="0" fontId="114" fillId="0" borderId="24" xfId="0" applyFont="1" applyFill="1" applyBorder="1" applyAlignment="1">
      <alignment horizontal="left" vertical="center" indent="1"/>
    </xf>
    <xf numFmtId="0" fontId="115" fillId="0" borderId="25" xfId="0" applyFont="1" applyFill="1" applyBorder="1" applyAlignment="1"/>
    <xf numFmtId="14" fontId="113" fillId="0" borderId="0" xfId="0" applyNumberFormat="1" applyFont="1" applyAlignment="1">
      <alignment horizontal="left"/>
    </xf>
    <xf numFmtId="0" fontId="115" fillId="0" borderId="0" xfId="0" applyFont="1" applyFill="1" applyBorder="1" applyAlignment="1" applyProtection="1">
      <alignment horizontal="center" vertical="center"/>
    </xf>
    <xf numFmtId="0" fontId="120" fillId="0" borderId="0" xfId="0" applyFont="1" applyFill="1" applyBorder="1" applyProtection="1">
      <protection locked="0"/>
    </xf>
    <xf numFmtId="0" fontId="115" fillId="0" borderId="18" xfId="0" applyFont="1" applyFill="1" applyBorder="1" applyAlignment="1" applyProtection="1">
      <alignment horizontal="center" vertical="center"/>
    </xf>
    <xf numFmtId="0" fontId="114" fillId="0" borderId="19" xfId="0" applyFont="1" applyFill="1" applyBorder="1" applyProtection="1"/>
    <xf numFmtId="0" fontId="114" fillId="0" borderId="21" xfId="0" applyFont="1" applyFill="1" applyBorder="1" applyAlignment="1" applyProtection="1">
      <alignment horizontal="left" indent="1"/>
    </xf>
    <xf numFmtId="0" fontId="115" fillId="0" borderId="8" xfId="0" applyFont="1" applyFill="1" applyBorder="1" applyAlignment="1" applyProtection="1">
      <alignment horizontal="center"/>
    </xf>
    <xf numFmtId="0" fontId="114" fillId="0" borderId="8" xfId="0" applyFont="1" applyFill="1" applyBorder="1" applyAlignment="1" applyProtection="1">
      <alignment horizontal="left"/>
    </xf>
    <xf numFmtId="0" fontId="114" fillId="0" borderId="8" xfId="0" applyFont="1" applyFill="1" applyBorder="1" applyAlignment="1" applyProtection="1">
      <alignment horizontal="left" indent="2"/>
    </xf>
    <xf numFmtId="0" fontId="115" fillId="0" borderId="8" xfId="0" applyFont="1" applyFill="1" applyBorder="1" applyAlignment="1" applyProtection="1"/>
    <xf numFmtId="0" fontId="114" fillId="0" borderId="8" xfId="0" applyFont="1" applyFill="1" applyBorder="1" applyAlignment="1" applyProtection="1">
      <alignment horizontal="left" indent="1"/>
    </xf>
    <xf numFmtId="0" fontId="115" fillId="0" borderId="8" xfId="0" applyFont="1" applyFill="1" applyBorder="1" applyAlignment="1" applyProtection="1">
      <alignment horizontal="left"/>
    </xf>
    <xf numFmtId="0" fontId="114" fillId="0" borderId="24" xfId="0" applyFont="1" applyFill="1" applyBorder="1" applyAlignment="1" applyProtection="1">
      <alignment horizontal="left" indent="1"/>
    </xf>
    <xf numFmtId="0" fontId="115" fillId="0" borderId="74" xfId="0" applyFont="1" applyFill="1" applyBorder="1" applyAlignment="1" applyProtection="1"/>
    <xf numFmtId="0" fontId="118" fillId="0" borderId="0" xfId="0" applyFont="1" applyAlignment="1">
      <alignment vertical="center"/>
    </xf>
    <xf numFmtId="0" fontId="115" fillId="0" borderId="21" xfId="0" applyFont="1" applyFill="1" applyBorder="1" applyAlignment="1">
      <alignment horizontal="center" vertical="center" wrapText="1"/>
    </xf>
    <xf numFmtId="0" fontId="115" fillId="0" borderId="0" xfId="0" applyFont="1"/>
    <xf numFmtId="0" fontId="119" fillId="0" borderId="0" xfId="0" applyFont="1" applyBorder="1"/>
    <xf numFmtId="0" fontId="114" fillId="0" borderId="1" xfId="0" applyFont="1" applyBorder="1"/>
    <xf numFmtId="0" fontId="111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horizontal="right" vertical="center" wrapText="1"/>
    </xf>
    <xf numFmtId="0" fontId="114" fillId="0" borderId="19" xfId="0" applyFont="1" applyBorder="1" applyAlignment="1">
      <alignment vertical="center" wrapText="1"/>
    </xf>
    <xf numFmtId="0" fontId="115" fillId="0" borderId="3" xfId="0" applyFont="1" applyFill="1" applyBorder="1" applyAlignment="1">
      <alignment horizontal="center" vertical="center" wrapText="1"/>
    </xf>
    <xf numFmtId="0" fontId="114" fillId="0" borderId="21" xfId="0" applyFont="1" applyFill="1" applyBorder="1" applyAlignment="1">
      <alignment horizontal="center" vertical="center" wrapText="1"/>
    </xf>
    <xf numFmtId="0" fontId="121" fillId="0" borderId="3" xfId="0" applyFont="1" applyFill="1" applyBorder="1" applyAlignment="1">
      <alignment horizontal="left" vertical="center" wrapText="1"/>
    </xf>
    <xf numFmtId="0" fontId="114" fillId="0" borderId="21" xfId="0" applyFont="1" applyFill="1" applyBorder="1" applyAlignment="1">
      <alignment horizontal="right" vertical="center" wrapText="1"/>
    </xf>
    <xf numFmtId="0" fontId="114" fillId="0" borderId="3" xfId="0" applyFont="1" applyBorder="1" applyAlignment="1">
      <alignment vertical="center" wrapText="1"/>
    </xf>
    <xf numFmtId="0" fontId="121" fillId="0" borderId="3" xfId="0" applyFont="1" applyFill="1" applyBorder="1" applyAlignment="1">
      <alignment horizontal="center" vertical="center" wrapText="1"/>
    </xf>
    <xf numFmtId="0" fontId="114" fillId="2" borderId="21" xfId="0" applyFont="1" applyFill="1" applyBorder="1" applyAlignment="1">
      <alignment horizontal="right" vertical="center"/>
    </xf>
    <xf numFmtId="0" fontId="114" fillId="2" borderId="24" xfId="0" applyFont="1" applyFill="1" applyBorder="1" applyAlignment="1">
      <alignment horizontal="right" vertical="center"/>
    </xf>
    <xf numFmtId="0" fontId="114" fillId="0" borderId="25" xfId="0" applyFont="1" applyBorder="1" applyAlignment="1">
      <alignment vertical="center" wrapText="1"/>
    </xf>
    <xf numFmtId="0" fontId="114" fillId="0" borderId="0" xfId="0" applyFont="1" applyAlignment="1">
      <alignment horizontal="right"/>
    </xf>
    <xf numFmtId="164" fontId="84" fillId="0" borderId="86" xfId="7" applyNumberFormat="1" applyFont="1" applyFill="1" applyBorder="1" applyAlignment="1">
      <alignment horizontal="center" vertical="center"/>
    </xf>
    <xf numFmtId="164" fontId="87" fillId="0" borderId="86" xfId="7" applyNumberFormat="1" applyFont="1" applyFill="1" applyBorder="1" applyAlignment="1">
      <alignment horizontal="center" vertical="center"/>
    </xf>
    <xf numFmtId="193" fontId="86" fillId="36" borderId="25" xfId="0" applyNumberFormat="1" applyFont="1" applyFill="1" applyBorder="1" applyAlignment="1">
      <alignment horizontal="right" vertical="center"/>
    </xf>
    <xf numFmtId="193" fontId="86" fillId="36" borderId="26" xfId="0" applyNumberFormat="1" applyFont="1" applyFill="1" applyBorder="1" applyAlignment="1">
      <alignment horizontal="right" vertical="center"/>
    </xf>
    <xf numFmtId="164" fontId="84" fillId="36" borderId="20" xfId="7" applyNumberFormat="1" applyFont="1" applyFill="1" applyBorder="1" applyAlignment="1">
      <alignment horizontal="center" vertical="center"/>
    </xf>
    <xf numFmtId="164" fontId="84" fillId="0" borderId="22" xfId="7" applyNumberFormat="1" applyFont="1" applyBorder="1" applyAlignment="1"/>
    <xf numFmtId="164" fontId="84" fillId="0" borderId="22" xfId="7" applyNumberFormat="1" applyFont="1" applyBorder="1" applyAlignment="1">
      <alignment wrapText="1"/>
    </xf>
    <xf numFmtId="164" fontId="84" fillId="36" borderId="22" xfId="7" applyNumberFormat="1" applyFont="1" applyFill="1" applyBorder="1" applyAlignment="1">
      <alignment horizontal="center" vertical="center" wrapText="1"/>
    </xf>
    <xf numFmtId="164" fontId="84" fillId="36" borderId="26" xfId="7" applyNumberFormat="1" applyFont="1" applyFill="1" applyBorder="1" applyAlignment="1">
      <alignment horizontal="center" vertical="center" wrapText="1"/>
    </xf>
    <xf numFmtId="164" fontId="2" fillId="36" borderId="22" xfId="7" applyNumberFormat="1" applyFont="1" applyFill="1" applyBorder="1" applyAlignment="1" applyProtection="1">
      <alignment vertical="top"/>
    </xf>
    <xf numFmtId="164" fontId="2" fillId="3" borderId="22" xfId="7" applyNumberFormat="1" applyFont="1" applyFill="1" applyBorder="1" applyAlignment="1" applyProtection="1">
      <alignment vertical="top"/>
      <protection locked="0"/>
    </xf>
    <xf numFmtId="164" fontId="2" fillId="36" borderId="22" xfId="7" applyNumberFormat="1" applyFont="1" applyFill="1" applyBorder="1" applyAlignment="1" applyProtection="1">
      <alignment vertical="top" wrapText="1"/>
    </xf>
    <xf numFmtId="164" fontId="2" fillId="3" borderId="22" xfId="7" applyNumberFormat="1" applyFont="1" applyFill="1" applyBorder="1" applyAlignment="1" applyProtection="1">
      <alignment vertical="top" wrapText="1"/>
      <protection locked="0"/>
    </xf>
    <xf numFmtId="164" fontId="2" fillId="36" borderId="22" xfId="7" applyNumberFormat="1" applyFont="1" applyFill="1" applyBorder="1" applyAlignment="1" applyProtection="1">
      <alignment vertical="top" wrapText="1"/>
      <protection locked="0"/>
    </xf>
    <xf numFmtId="164" fontId="2" fillId="36" borderId="26" xfId="7" applyNumberFormat="1" applyFont="1" applyFill="1" applyBorder="1" applyAlignment="1" applyProtection="1">
      <alignment vertical="top" wrapText="1"/>
    </xf>
    <xf numFmtId="164" fontId="3" fillId="0" borderId="87" xfId="7" applyNumberFormat="1" applyFont="1" applyFill="1" applyBorder="1" applyAlignment="1">
      <alignment horizontal="right" vertical="center" wrapText="1"/>
    </xf>
    <xf numFmtId="164" fontId="4" fillId="36" borderId="87" xfId="7" applyNumberFormat="1" applyFont="1" applyFill="1" applyBorder="1" applyAlignment="1">
      <alignment horizontal="left" vertical="center" wrapText="1"/>
    </xf>
    <xf numFmtId="164" fontId="4" fillId="36" borderId="87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64" fontId="84" fillId="0" borderId="3" xfId="7" applyNumberFormat="1" applyFont="1" applyBorder="1" applyAlignment="1"/>
    <xf numFmtId="164" fontId="84" fillId="36" borderId="25" xfId="7" applyNumberFormat="1" applyFont="1" applyFill="1" applyBorder="1"/>
    <xf numFmtId="164" fontId="84" fillId="0" borderId="21" xfId="7" applyNumberFormat="1" applyFont="1" applyBorder="1" applyAlignment="1"/>
    <xf numFmtId="164" fontId="84" fillId="0" borderId="23" xfId="7" applyNumberFormat="1" applyFont="1" applyBorder="1" applyAlignment="1"/>
    <xf numFmtId="164" fontId="84" fillId="36" borderId="24" xfId="7" applyNumberFormat="1" applyFont="1" applyFill="1" applyBorder="1"/>
    <xf numFmtId="164" fontId="84" fillId="36" borderId="26" xfId="7" applyNumberFormat="1" applyFont="1" applyFill="1" applyBorder="1"/>
    <xf numFmtId="164" fontId="84" fillId="36" borderId="57" xfId="7" applyNumberFormat="1" applyFont="1" applyFill="1" applyBorder="1"/>
    <xf numFmtId="164" fontId="84" fillId="36" borderId="56" xfId="7" applyNumberFormat="1" applyFont="1" applyFill="1" applyBorder="1" applyAlignment="1"/>
    <xf numFmtId="164" fontId="2" fillId="3" borderId="25" xfId="7" applyNumberFormat="1" applyFont="1" applyFill="1" applyBorder="1" applyProtection="1">
      <protection locked="0"/>
    </xf>
    <xf numFmtId="164" fontId="45" fillId="36" borderId="26" xfId="7" applyNumberFormat="1" applyFont="1" applyFill="1" applyBorder="1" applyAlignment="1" applyProtection="1">
      <protection locked="0"/>
    </xf>
    <xf numFmtId="164" fontId="114" fillId="0" borderId="101" xfId="7" applyNumberFormat="1" applyFont="1" applyFill="1" applyBorder="1" applyAlignment="1" applyProtection="1">
      <alignment horizontal="right"/>
    </xf>
    <xf numFmtId="164" fontId="114" fillId="36" borderId="87" xfId="7" applyNumberFormat="1" applyFont="1" applyFill="1" applyBorder="1" applyAlignment="1" applyProtection="1">
      <alignment horizontal="right"/>
    </xf>
    <xf numFmtId="164" fontId="115" fillId="36" borderId="87" xfId="7" applyNumberFormat="1" applyFont="1" applyFill="1" applyBorder="1" applyAlignment="1" applyProtection="1">
      <alignment horizontal="right"/>
    </xf>
    <xf numFmtId="164" fontId="114" fillId="0" borderId="102" xfId="7" applyNumberFormat="1" applyFont="1" applyFill="1" applyBorder="1" applyAlignment="1" applyProtection="1">
      <alignment horizontal="right"/>
      <protection locked="0"/>
    </xf>
    <xf numFmtId="164" fontId="114" fillId="0" borderId="101" xfId="7" applyNumberFormat="1" applyFont="1" applyFill="1" applyBorder="1" applyAlignment="1" applyProtection="1">
      <alignment horizontal="right"/>
      <protection locked="0"/>
    </xf>
    <xf numFmtId="164" fontId="114" fillId="0" borderId="87" xfId="7" applyNumberFormat="1" applyFont="1" applyFill="1" applyBorder="1" applyAlignment="1" applyProtection="1">
      <alignment horizontal="right"/>
    </xf>
    <xf numFmtId="164" fontId="115" fillId="0" borderId="102" xfId="7" applyNumberFormat="1" applyFont="1" applyFill="1" applyBorder="1" applyAlignment="1" applyProtection="1">
      <alignment horizontal="right"/>
    </xf>
    <xf numFmtId="164" fontId="115" fillId="0" borderId="102" xfId="7" applyNumberFormat="1" applyFont="1" applyFill="1" applyBorder="1" applyAlignment="1" applyProtection="1">
      <alignment horizontal="right"/>
      <protection locked="0"/>
    </xf>
    <xf numFmtId="164" fontId="115" fillId="0" borderId="101" xfId="7" applyNumberFormat="1" applyFont="1" applyFill="1" applyBorder="1" applyAlignment="1" applyProtection="1">
      <alignment horizontal="right"/>
    </xf>
    <xf numFmtId="164" fontId="115" fillId="36" borderId="26" xfId="7" applyNumberFormat="1" applyFont="1" applyFill="1" applyBorder="1" applyAlignment="1" applyProtection="1">
      <alignment horizontal="right"/>
    </xf>
    <xf numFmtId="164" fontId="114" fillId="36" borderId="102" xfId="7" applyNumberFormat="1" applyFont="1" applyFill="1" applyBorder="1" applyAlignment="1">
      <alignment horizontal="right"/>
    </xf>
    <xf numFmtId="164" fontId="115" fillId="36" borderId="102" xfId="7" applyNumberFormat="1" applyFont="1" applyFill="1" applyBorder="1" applyAlignment="1">
      <alignment horizontal="right"/>
    </xf>
    <xf numFmtId="164" fontId="115" fillId="0" borderId="102" xfId="7" applyNumberFormat="1" applyFont="1" applyFill="1" applyBorder="1" applyAlignment="1">
      <alignment horizontal="center"/>
    </xf>
    <xf numFmtId="164" fontId="115" fillId="0" borderId="87" xfId="7" applyNumberFormat="1" applyFont="1" applyFill="1" applyBorder="1" applyAlignment="1">
      <alignment horizontal="center"/>
    </xf>
    <xf numFmtId="164" fontId="114" fillId="0" borderId="87" xfId="7" applyNumberFormat="1" applyFont="1" applyFill="1" applyBorder="1" applyAlignment="1" applyProtection="1">
      <alignment horizontal="right"/>
      <protection locked="0"/>
    </xf>
    <xf numFmtId="164" fontId="114" fillId="0" borderId="102" xfId="7" applyNumberFormat="1" applyFont="1" applyFill="1" applyBorder="1" applyAlignment="1" applyProtection="1">
      <protection locked="0"/>
    </xf>
    <xf numFmtId="164" fontId="114" fillId="36" borderId="102" xfId="7" applyNumberFormat="1" applyFont="1" applyFill="1" applyBorder="1" applyAlignment="1" applyProtection="1"/>
    <xf numFmtId="164" fontId="114" fillId="36" borderId="87" xfId="7" applyNumberFormat="1" applyFont="1" applyFill="1" applyBorder="1" applyAlignment="1" applyProtection="1"/>
    <xf numFmtId="164" fontId="114" fillId="0" borderId="102" xfId="7" applyNumberFormat="1" applyFont="1" applyFill="1" applyBorder="1" applyAlignment="1" applyProtection="1">
      <alignment horizontal="right" vertical="center"/>
      <protection locked="0"/>
    </xf>
    <xf numFmtId="164" fontId="115" fillId="36" borderId="25" xfId="7" applyNumberFormat="1" applyFont="1" applyFill="1" applyBorder="1" applyAlignment="1">
      <alignment horizontal="right"/>
    </xf>
    <xf numFmtId="164" fontId="84" fillId="0" borderId="34" xfId="7" applyNumberFormat="1" applyFont="1" applyBorder="1" applyAlignment="1">
      <alignment vertical="center"/>
    </xf>
    <xf numFmtId="164" fontId="84" fillId="0" borderId="13" xfId="7" applyNumberFormat="1" applyFont="1" applyBorder="1" applyAlignment="1">
      <alignment vertical="center"/>
    </xf>
    <xf numFmtId="164" fontId="87" fillId="0" borderId="13" xfId="7" applyNumberFormat="1" applyFont="1" applyBorder="1" applyAlignment="1">
      <alignment vertical="center"/>
    </xf>
    <xf numFmtId="164" fontId="84" fillId="36" borderId="13" xfId="7" applyNumberFormat="1" applyFont="1" applyFill="1" applyBorder="1" applyAlignment="1">
      <alignment vertical="center"/>
    </xf>
    <xf numFmtId="164" fontId="84" fillId="0" borderId="14" xfId="7" applyNumberFormat="1" applyFont="1" applyBorder="1" applyAlignment="1">
      <alignment vertical="center"/>
    </xf>
    <xf numFmtId="164" fontId="86" fillId="36" borderId="16" xfId="7" applyNumberFormat="1" applyFont="1" applyFill="1" applyBorder="1" applyAlignment="1">
      <alignment vertical="center"/>
    </xf>
    <xf numFmtId="164" fontId="84" fillId="0" borderId="17" xfId="7" applyNumberFormat="1" applyFont="1" applyBorder="1" applyAlignment="1">
      <alignment vertical="center"/>
    </xf>
    <xf numFmtId="164" fontId="87" fillId="0" borderId="14" xfId="7" applyNumberFormat="1" applyFont="1" applyBorder="1" applyAlignment="1">
      <alignment vertical="center"/>
    </xf>
    <xf numFmtId="164" fontId="86" fillId="36" borderId="62" xfId="7" applyNumberFormat="1" applyFont="1" applyFill="1" applyBorder="1" applyAlignment="1">
      <alignment vertical="center"/>
    </xf>
    <xf numFmtId="10" fontId="103" fillId="0" borderId="102" xfId="20962" applyNumberFormat="1" applyFont="1" applyFill="1" applyBorder="1" applyAlignment="1" applyProtection="1">
      <alignment horizontal="right" vertical="center"/>
      <protection locked="0"/>
    </xf>
    <xf numFmtId="3" fontId="113" fillId="36" borderId="102" xfId="0" applyNumberFormat="1" applyFont="1" applyFill="1" applyBorder="1" applyAlignment="1">
      <alignment vertical="center" wrapText="1"/>
    </xf>
    <xf numFmtId="3" fontId="113" fillId="36" borderId="87" xfId="0" applyNumberFormat="1" applyFont="1" applyFill="1" applyBorder="1" applyAlignment="1">
      <alignment vertical="center" wrapText="1"/>
    </xf>
    <xf numFmtId="164" fontId="113" fillId="0" borderId="102" xfId="7" applyNumberFormat="1" applyFont="1" applyBorder="1" applyAlignment="1">
      <alignment vertical="center" wrapText="1"/>
    </xf>
    <xf numFmtId="164" fontId="113" fillId="0" borderId="87" xfId="7" applyNumberFormat="1" applyFont="1" applyBorder="1" applyAlignment="1">
      <alignment vertical="center" wrapText="1"/>
    </xf>
    <xf numFmtId="164" fontId="113" fillId="0" borderId="102" xfId="7" applyNumberFormat="1" applyFont="1" applyFill="1" applyBorder="1" applyAlignment="1">
      <alignment vertical="center" wrapText="1"/>
    </xf>
    <xf numFmtId="3" fontId="113" fillId="36" borderId="25" xfId="0" applyNumberFormat="1" applyFont="1" applyFill="1" applyBorder="1" applyAlignment="1">
      <alignment vertical="center" wrapText="1"/>
    </xf>
    <xf numFmtId="3" fontId="113" fillId="36" borderId="26" xfId="0" applyNumberFormat="1" applyFont="1" applyFill="1" applyBorder="1" applyAlignment="1">
      <alignment vertical="center" wrapText="1"/>
    </xf>
    <xf numFmtId="0" fontId="2" fillId="3" borderId="102" xfId="5" applyFont="1" applyFill="1" applyBorder="1" applyProtection="1">
      <protection locked="0"/>
    </xf>
    <xf numFmtId="0" fontId="2" fillId="0" borderId="102" xfId="13" applyFont="1" applyFill="1" applyBorder="1" applyAlignment="1" applyProtection="1">
      <alignment horizontal="center" vertical="center" wrapText="1"/>
      <protection locked="0"/>
    </xf>
    <xf numFmtId="0" fontId="2" fillId="3" borderId="102" xfId="13" applyFont="1" applyFill="1" applyBorder="1" applyAlignment="1" applyProtection="1">
      <alignment horizontal="center" vertical="center" wrapText="1"/>
      <protection locked="0"/>
    </xf>
    <xf numFmtId="3" fontId="2" fillId="3" borderId="102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102" xfId="15" applyNumberFormat="1" applyFont="1" applyFill="1" applyBorder="1" applyAlignment="1" applyProtection="1">
      <alignment horizontal="center" vertical="center"/>
      <protection locked="0"/>
    </xf>
    <xf numFmtId="0" fontId="2" fillId="3" borderId="87" xfId="11" applyFont="1" applyFill="1" applyBorder="1" applyAlignment="1">
      <alignment horizontal="center" vertical="center" wrapText="1"/>
    </xf>
    <xf numFmtId="0" fontId="92" fillId="3" borderId="21" xfId="11" applyFont="1" applyFill="1" applyBorder="1" applyAlignment="1">
      <alignment horizontal="left" vertical="center"/>
    </xf>
    <xf numFmtId="0" fontId="90" fillId="3" borderId="102" xfId="11" applyFont="1" applyFill="1" applyBorder="1" applyAlignment="1">
      <alignment wrapText="1"/>
    </xf>
    <xf numFmtId="193" fontId="2" fillId="36" borderId="102" xfId="5" applyNumberFormat="1" applyFont="1" applyFill="1" applyBorder="1" applyProtection="1">
      <protection locked="0"/>
    </xf>
    <xf numFmtId="193" fontId="2" fillId="36" borderId="102" xfId="1" applyNumberFormat="1" applyFont="1" applyFill="1" applyBorder="1" applyProtection="1">
      <protection locked="0"/>
    </xf>
    <xf numFmtId="164" fontId="2" fillId="3" borderId="102" xfId="7" applyNumberFormat="1" applyFont="1" applyFill="1" applyBorder="1" applyProtection="1">
      <protection locked="0"/>
    </xf>
    <xf numFmtId="164" fontId="2" fillId="36" borderId="87" xfId="7" applyNumberFormat="1" applyFont="1" applyFill="1" applyBorder="1" applyProtection="1">
      <protection locked="0"/>
    </xf>
    <xf numFmtId="0" fontId="92" fillId="3" borderId="102" xfId="11" applyFont="1" applyFill="1" applyBorder="1" applyAlignment="1">
      <alignment horizontal="left" vertical="center" wrapText="1"/>
    </xf>
    <xf numFmtId="165" fontId="2" fillId="3" borderId="102" xfId="8" applyNumberFormat="1" applyFont="1" applyFill="1" applyBorder="1" applyAlignment="1" applyProtection="1">
      <alignment horizontal="right" wrapText="1"/>
      <protection locked="0"/>
    </xf>
    <xf numFmtId="0" fontId="92" fillId="0" borderId="102" xfId="11" applyFont="1" applyFill="1" applyBorder="1" applyAlignment="1">
      <alignment horizontal="left" vertical="center" wrapText="1"/>
    </xf>
    <xf numFmtId="165" fontId="2" fillId="4" borderId="102" xfId="8" applyNumberFormat="1" applyFont="1" applyFill="1" applyBorder="1" applyAlignment="1" applyProtection="1">
      <alignment horizontal="right" wrapText="1"/>
      <protection locked="0"/>
    </xf>
    <xf numFmtId="193" fontId="2" fillId="3" borderId="102" xfId="5" applyNumberFormat="1" applyFont="1" applyFill="1" applyBorder="1" applyProtection="1">
      <protection locked="0"/>
    </xf>
    <xf numFmtId="0" fontId="90" fillId="0" borderId="102" xfId="11" applyFont="1" applyFill="1" applyBorder="1" applyAlignment="1">
      <alignment wrapText="1"/>
    </xf>
    <xf numFmtId="193" fontId="2" fillId="0" borderId="102" xfId="1" applyNumberFormat="1" applyFont="1" applyFill="1" applyBorder="1" applyProtection="1">
      <protection locked="0"/>
    </xf>
    <xf numFmtId="0" fontId="92" fillId="3" borderId="24" xfId="9" applyFont="1" applyFill="1" applyBorder="1" applyAlignment="1" applyProtection="1">
      <alignment horizontal="left" vertical="center"/>
      <protection locked="0"/>
    </xf>
    <xf numFmtId="0" fontId="90" fillId="3" borderId="25" xfId="20961" applyFont="1" applyFill="1" applyBorder="1" applyAlignment="1" applyProtection="1"/>
    <xf numFmtId="0" fontId="118" fillId="3" borderId="106" xfId="0" applyFont="1" applyFill="1" applyBorder="1" applyAlignment="1">
      <alignment horizontal="left"/>
    </xf>
    <xf numFmtId="0" fontId="114" fillId="0" borderId="102" xfId="0" applyFont="1" applyFill="1" applyBorder="1" applyAlignment="1">
      <alignment horizontal="center" vertical="center" wrapText="1"/>
    </xf>
    <xf numFmtId="0" fontId="114" fillId="0" borderId="87" xfId="0" applyFont="1" applyFill="1" applyBorder="1" applyAlignment="1">
      <alignment horizontal="center" vertical="center" wrapText="1"/>
    </xf>
    <xf numFmtId="0" fontId="113" fillId="3" borderId="104" xfId="0" applyFont="1" applyFill="1" applyBorder="1" applyAlignment="1">
      <alignment vertical="center"/>
    </xf>
    <xf numFmtId="3" fontId="113" fillId="3" borderId="104" xfId="0" applyNumberFormat="1" applyFont="1" applyFill="1" applyBorder="1" applyAlignment="1">
      <alignment vertical="center"/>
    </xf>
    <xf numFmtId="0" fontId="113" fillId="0" borderId="102" xfId="0" applyFont="1" applyFill="1" applyBorder="1" applyAlignment="1">
      <alignment vertical="center"/>
    </xf>
    <xf numFmtId="3" fontId="113" fillId="0" borderId="102" xfId="0" applyNumberFormat="1" applyFont="1" applyFill="1" applyBorder="1" applyAlignment="1">
      <alignment vertical="center"/>
    </xf>
    <xf numFmtId="3" fontId="113" fillId="0" borderId="103" xfId="0" applyNumberFormat="1" applyFont="1" applyFill="1" applyBorder="1" applyAlignment="1">
      <alignment vertical="center"/>
    </xf>
    <xf numFmtId="0" fontId="111" fillId="0" borderId="102" xfId="0" applyFont="1" applyFill="1" applyBorder="1" applyAlignment="1">
      <alignment vertical="center"/>
    </xf>
    <xf numFmtId="0" fontId="113" fillId="0" borderId="100" xfId="0" applyFont="1" applyFill="1" applyBorder="1" applyAlignment="1">
      <alignment vertical="center"/>
    </xf>
    <xf numFmtId="0" fontId="84" fillId="0" borderId="102" xfId="0" applyFont="1" applyBorder="1" applyAlignment="1">
      <alignment horizontal="center" vertical="center" wrapText="1"/>
    </xf>
    <xf numFmtId="0" fontId="2" fillId="3" borderId="102" xfId="11" applyFont="1" applyFill="1" applyBorder="1" applyAlignment="1">
      <alignment horizontal="left" vertical="center" wrapText="1"/>
    </xf>
    <xf numFmtId="164" fontId="84" fillId="0" borderId="102" xfId="7" applyNumberFormat="1" applyFont="1" applyBorder="1" applyAlignment="1"/>
    <xf numFmtId="167" fontId="84" fillId="0" borderId="87" xfId="0" applyNumberFormat="1" applyFont="1" applyBorder="1" applyAlignment="1"/>
    <xf numFmtId="167" fontId="84" fillId="36" borderId="26" xfId="0" applyNumberFormat="1" applyFont="1" applyFill="1" applyBorder="1"/>
    <xf numFmtId="167" fontId="113" fillId="0" borderId="87" xfId="0" applyNumberFormat="1" applyFont="1" applyBorder="1" applyAlignment="1">
      <alignment horizontal="center" vertical="center"/>
    </xf>
    <xf numFmtId="164" fontId="3" fillId="0" borderId="102" xfId="7" applyNumberFormat="1" applyFont="1" applyBorder="1"/>
    <xf numFmtId="164" fontId="3" fillId="0" borderId="102" xfId="7" applyNumberFormat="1" applyFont="1" applyFill="1" applyBorder="1"/>
    <xf numFmtId="164" fontId="3" fillId="0" borderId="103" xfId="7" applyNumberFormat="1" applyFont="1" applyBorder="1"/>
    <xf numFmtId="10" fontId="3" fillId="0" borderId="87" xfId="20962" applyNumberFormat="1" applyFont="1" applyBorder="1" applyAlignment="1">
      <alignment horizontal="right"/>
    </xf>
    <xf numFmtId="164" fontId="3" fillId="0" borderId="103" xfId="7" applyNumberFormat="1" applyFont="1" applyFill="1" applyBorder="1"/>
    <xf numFmtId="164" fontId="114" fillId="36" borderId="102" xfId="7" applyNumberFormat="1" applyFont="1" applyFill="1" applyBorder="1" applyProtection="1">
      <protection locked="0"/>
    </xf>
    <xf numFmtId="164" fontId="114" fillId="3" borderId="102" xfId="7" applyNumberFormat="1" applyFont="1" applyFill="1" applyBorder="1" applyProtection="1">
      <protection locked="0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114" fillId="0" borderId="29" xfId="0" applyFont="1" applyFill="1" applyBorder="1" applyAlignment="1" applyProtection="1">
      <alignment horizontal="center"/>
    </xf>
    <xf numFmtId="0" fontId="114" fillId="0" borderId="30" xfId="0" applyFont="1" applyFill="1" applyBorder="1" applyAlignment="1" applyProtection="1">
      <alignment horizontal="center"/>
    </xf>
    <xf numFmtId="0" fontId="114" fillId="0" borderId="32" xfId="0" applyFont="1" applyFill="1" applyBorder="1" applyAlignment="1" applyProtection="1">
      <alignment horizontal="center"/>
    </xf>
    <xf numFmtId="0" fontId="114" fillId="0" borderId="31" xfId="0" applyFont="1" applyFill="1" applyBorder="1" applyAlignment="1" applyProtection="1">
      <alignment horizontal="center"/>
    </xf>
    <xf numFmtId="0" fontId="111" fillId="0" borderId="4" xfId="0" applyFont="1" applyBorder="1" applyAlignment="1">
      <alignment horizontal="center" vertical="center"/>
    </xf>
    <xf numFmtId="0" fontId="111" fillId="0" borderId="73" xfId="0" applyFont="1" applyBorder="1" applyAlignment="1">
      <alignment horizontal="center" vertical="center"/>
    </xf>
    <xf numFmtId="0" fontId="115" fillId="0" borderId="5" xfId="0" applyFont="1" applyFill="1" applyBorder="1" applyAlignment="1">
      <alignment horizontal="center" vertical="center"/>
    </xf>
    <xf numFmtId="0" fontId="115" fillId="0" borderId="7" xfId="0" applyFont="1" applyFill="1" applyBorder="1" applyAlignment="1">
      <alignment horizontal="center" vertical="center"/>
    </xf>
    <xf numFmtId="0" fontId="112" fillId="0" borderId="19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116" fillId="0" borderId="22" xfId="0" applyFont="1" applyBorder="1" applyAlignment="1"/>
    <xf numFmtId="0" fontId="112" fillId="0" borderId="3" xfId="0" applyFont="1" applyBorder="1" applyAlignment="1">
      <alignment horizontal="center" vertical="center" wrapText="1"/>
    </xf>
    <xf numFmtId="0" fontId="112" fillId="0" borderId="22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103" xfId="0" applyNumberFormat="1" applyFont="1" applyBorder="1" applyAlignment="1">
      <alignment horizontal="center" vertical="center"/>
    </xf>
    <xf numFmtId="9" fontId="3" fillId="0" borderId="101" xfId="0" applyNumberFormat="1" applyFont="1" applyBorder="1" applyAlignment="1">
      <alignment horizontal="center" vertical="center"/>
    </xf>
    <xf numFmtId="0" fontId="98" fillId="3" borderId="94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10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18" fillId="0" borderId="58" xfId="0" applyFont="1" applyFill="1" applyBorder="1" applyAlignment="1">
      <alignment horizontal="left" vertical="center"/>
    </xf>
    <xf numFmtId="0" fontId="118" fillId="0" borderId="59" xfId="0" applyFont="1" applyFill="1" applyBorder="1" applyAlignment="1">
      <alignment horizontal="left" vertical="center"/>
    </xf>
    <xf numFmtId="0" fontId="113" fillId="0" borderId="59" xfId="0" applyFont="1" applyFill="1" applyBorder="1" applyAlignment="1">
      <alignment horizontal="center" vertical="center" wrapText="1"/>
    </xf>
    <xf numFmtId="0" fontId="113" fillId="0" borderId="84" xfId="0" applyFont="1" applyFill="1" applyBorder="1" applyAlignment="1">
      <alignment horizontal="center" vertical="center" wrapText="1"/>
    </xf>
    <xf numFmtId="0" fontId="11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H18" sqref="H18"/>
    </sheetView>
  </sheetViews>
  <sheetFormatPr defaultColWidth="9.140625" defaultRowHeight="15.75"/>
  <cols>
    <col min="1" max="1" width="10.28515625" style="4" customWidth="1"/>
    <col min="2" max="2" width="113.7109375" style="5" customWidth="1"/>
    <col min="3" max="3" width="25.28515625" style="5" customWidth="1"/>
    <col min="4" max="6" width="9.140625" style="5"/>
    <col min="7" max="7" width="9.7109375" style="5" customWidth="1"/>
    <col min="8" max="16384" width="9.140625" style="5"/>
  </cols>
  <sheetData>
    <row r="1" spans="1:3">
      <c r="A1" s="95"/>
      <c r="B1" s="110" t="s">
        <v>351</v>
      </c>
      <c r="C1" s="95"/>
    </row>
    <row r="2" spans="1:3">
      <c r="A2" s="111">
        <v>1</v>
      </c>
      <c r="B2" s="193" t="s">
        <v>352</v>
      </c>
      <c r="C2" s="249" t="s">
        <v>501</v>
      </c>
    </row>
    <row r="3" spans="1:3">
      <c r="A3" s="111">
        <v>2</v>
      </c>
      <c r="B3" s="194" t="s">
        <v>348</v>
      </c>
      <c r="C3" s="249" t="s">
        <v>487</v>
      </c>
    </row>
    <row r="4" spans="1:3">
      <c r="A4" s="111">
        <v>3</v>
      </c>
      <c r="B4" s="195" t="s">
        <v>353</v>
      </c>
      <c r="C4" s="249" t="s">
        <v>502</v>
      </c>
    </row>
    <row r="5" spans="1:3">
      <c r="A5" s="112">
        <v>4</v>
      </c>
      <c r="B5" s="196" t="s">
        <v>349</v>
      </c>
      <c r="C5" s="250" t="s">
        <v>503</v>
      </c>
    </row>
    <row r="6" spans="1:3" s="113" customFormat="1" ht="51.75" customHeight="1">
      <c r="A6" s="532" t="s">
        <v>428</v>
      </c>
      <c r="B6" s="533"/>
      <c r="C6" s="533"/>
    </row>
    <row r="7" spans="1:3">
      <c r="A7" s="114" t="s">
        <v>29</v>
      </c>
      <c r="B7" s="110" t="s">
        <v>350</v>
      </c>
    </row>
    <row r="8" spans="1:3">
      <c r="A8" s="95">
        <v>1</v>
      </c>
      <c r="B8" s="143" t="s">
        <v>20</v>
      </c>
    </row>
    <row r="9" spans="1:3">
      <c r="A9" s="95">
        <v>2</v>
      </c>
      <c r="B9" s="144" t="s">
        <v>21</v>
      </c>
    </row>
    <row r="10" spans="1:3">
      <c r="A10" s="95">
        <v>3</v>
      </c>
      <c r="B10" s="144" t="s">
        <v>22</v>
      </c>
    </row>
    <row r="11" spans="1:3">
      <c r="A11" s="95">
        <v>4</v>
      </c>
      <c r="B11" s="144" t="s">
        <v>23</v>
      </c>
      <c r="C11" s="30"/>
    </row>
    <row r="12" spans="1:3">
      <c r="A12" s="95">
        <v>5</v>
      </c>
      <c r="B12" s="144" t="s">
        <v>24</v>
      </c>
    </row>
    <row r="13" spans="1:3">
      <c r="A13" s="95">
        <v>6</v>
      </c>
      <c r="B13" s="145" t="s">
        <v>360</v>
      </c>
    </row>
    <row r="14" spans="1:3">
      <c r="A14" s="95">
        <v>7</v>
      </c>
      <c r="B14" s="144" t="s">
        <v>354</v>
      </c>
    </row>
    <row r="15" spans="1:3">
      <c r="A15" s="95">
        <v>8</v>
      </c>
      <c r="B15" s="144" t="s">
        <v>355</v>
      </c>
    </row>
    <row r="16" spans="1:3">
      <c r="A16" s="95">
        <v>9</v>
      </c>
      <c r="B16" s="144" t="s">
        <v>25</v>
      </c>
    </row>
    <row r="17" spans="1:2">
      <c r="A17" s="192" t="s">
        <v>427</v>
      </c>
      <c r="B17" s="191" t="s">
        <v>413</v>
      </c>
    </row>
    <row r="18" spans="1:2">
      <c r="A18" s="95">
        <v>10</v>
      </c>
      <c r="B18" s="144" t="s">
        <v>26</v>
      </c>
    </row>
    <row r="19" spans="1:2">
      <c r="A19" s="95">
        <v>11</v>
      </c>
      <c r="B19" s="145" t="s">
        <v>356</v>
      </c>
    </row>
    <row r="20" spans="1:2">
      <c r="A20" s="95">
        <v>12</v>
      </c>
      <c r="B20" s="145" t="s">
        <v>27</v>
      </c>
    </row>
    <row r="21" spans="1:2">
      <c r="A21" s="243">
        <v>13</v>
      </c>
      <c r="B21" s="244" t="s">
        <v>357</v>
      </c>
    </row>
    <row r="22" spans="1:2">
      <c r="A22" s="243">
        <v>14</v>
      </c>
      <c r="B22" s="245" t="s">
        <v>384</v>
      </c>
    </row>
    <row r="23" spans="1:2">
      <c r="A23" s="246">
        <v>15</v>
      </c>
      <c r="B23" s="247" t="s">
        <v>28</v>
      </c>
    </row>
    <row r="24" spans="1:2">
      <c r="A24" s="246">
        <v>15.1</v>
      </c>
      <c r="B24" s="248" t="s">
        <v>441</v>
      </c>
    </row>
    <row r="25" spans="1:2">
      <c r="A25" s="33"/>
      <c r="B25" s="8"/>
    </row>
    <row r="26" spans="1:2">
      <c r="A26" s="33"/>
      <c r="B26" s="8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12" activePane="bottomRight" state="frozen"/>
      <selection activeCell="E10" sqref="E10"/>
      <selection pane="topRight" activeCell="E10" sqref="E10"/>
      <selection pane="bottomLeft" activeCell="E10" sqref="E10"/>
      <selection pane="bottomRight" activeCell="H34" sqref="H34"/>
    </sheetView>
  </sheetViews>
  <sheetFormatPr defaultColWidth="9.140625" defaultRowHeight="13.5"/>
  <cols>
    <col min="1" max="1" width="9.5703125" style="3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"Liberty Bank"</v>
      </c>
    </row>
    <row r="2" spans="1:3" s="21" customFormat="1" ht="15.75" customHeight="1">
      <c r="A2" s="21" t="s">
        <v>31</v>
      </c>
      <c r="B2" s="269">
        <f>'1. key ratios '!B2</f>
        <v>43555</v>
      </c>
    </row>
    <row r="3" spans="1:3" s="21" customFormat="1" ht="15.75" customHeight="1"/>
    <row r="4" spans="1:3" ht="14.25" thickBot="1">
      <c r="A4" s="33" t="s">
        <v>252</v>
      </c>
      <c r="B4" s="82" t="s">
        <v>251</v>
      </c>
    </row>
    <row r="5" spans="1:3">
      <c r="A5" s="34" t="s">
        <v>6</v>
      </c>
      <c r="B5" s="35"/>
      <c r="C5" s="36" t="s">
        <v>73</v>
      </c>
    </row>
    <row r="6" spans="1:3">
      <c r="A6" s="37">
        <v>1</v>
      </c>
      <c r="B6" s="38" t="s">
        <v>250</v>
      </c>
      <c r="C6" s="431">
        <f>SUM(C7:C11)</f>
        <v>276931178</v>
      </c>
    </row>
    <row r="7" spans="1:3">
      <c r="A7" s="37">
        <v>2</v>
      </c>
      <c r="B7" s="39" t="s">
        <v>249</v>
      </c>
      <c r="C7" s="432">
        <v>44490460</v>
      </c>
    </row>
    <row r="8" spans="1:3">
      <c r="A8" s="37">
        <v>3</v>
      </c>
      <c r="B8" s="40" t="s">
        <v>248</v>
      </c>
      <c r="C8" s="432">
        <v>35132256</v>
      </c>
    </row>
    <row r="9" spans="1:3">
      <c r="A9" s="37">
        <v>4</v>
      </c>
      <c r="B9" s="40" t="s">
        <v>247</v>
      </c>
      <c r="C9" s="432">
        <v>28500093</v>
      </c>
    </row>
    <row r="10" spans="1:3">
      <c r="A10" s="37">
        <v>5</v>
      </c>
      <c r="B10" s="40" t="s">
        <v>246</v>
      </c>
      <c r="C10" s="432">
        <v>1694028</v>
      </c>
    </row>
    <row r="11" spans="1:3">
      <c r="A11" s="37">
        <v>6</v>
      </c>
      <c r="B11" s="41" t="s">
        <v>245</v>
      </c>
      <c r="C11" s="432">
        <v>167114341</v>
      </c>
    </row>
    <row r="12" spans="1:3" s="19" customFormat="1">
      <c r="A12" s="37">
        <v>7</v>
      </c>
      <c r="B12" s="38" t="s">
        <v>244</v>
      </c>
      <c r="C12" s="433">
        <f>SUM(C13:C27)</f>
        <v>64902685.953731388</v>
      </c>
    </row>
    <row r="13" spans="1:3" s="19" customFormat="1">
      <c r="A13" s="37">
        <v>8</v>
      </c>
      <c r="B13" s="42" t="s">
        <v>243</v>
      </c>
      <c r="C13" s="434">
        <v>28500093</v>
      </c>
    </row>
    <row r="14" spans="1:3" s="19" customFormat="1" ht="27">
      <c r="A14" s="37">
        <v>9</v>
      </c>
      <c r="B14" s="43" t="s">
        <v>242</v>
      </c>
      <c r="C14" s="434">
        <v>2368463.4337313883</v>
      </c>
    </row>
    <row r="15" spans="1:3" s="19" customFormat="1">
      <c r="A15" s="37">
        <v>10</v>
      </c>
      <c r="B15" s="44" t="s">
        <v>241</v>
      </c>
      <c r="C15" s="434">
        <v>33887241.520000003</v>
      </c>
    </row>
    <row r="16" spans="1:3" s="19" customFormat="1">
      <c r="A16" s="37">
        <v>11</v>
      </c>
      <c r="B16" s="45" t="s">
        <v>240</v>
      </c>
      <c r="C16" s="434">
        <v>0</v>
      </c>
    </row>
    <row r="17" spans="1:3" s="19" customFormat="1">
      <c r="A17" s="37">
        <v>12</v>
      </c>
      <c r="B17" s="44" t="s">
        <v>239</v>
      </c>
      <c r="C17" s="434">
        <v>0</v>
      </c>
    </row>
    <row r="18" spans="1:3" s="19" customFormat="1">
      <c r="A18" s="37">
        <v>13</v>
      </c>
      <c r="B18" s="44" t="s">
        <v>238</v>
      </c>
      <c r="C18" s="434">
        <v>0</v>
      </c>
    </row>
    <row r="19" spans="1:3" s="19" customFormat="1">
      <c r="A19" s="37">
        <v>14</v>
      </c>
      <c r="B19" s="44" t="s">
        <v>237</v>
      </c>
      <c r="C19" s="434">
        <v>0</v>
      </c>
    </row>
    <row r="20" spans="1:3" s="19" customFormat="1">
      <c r="A20" s="37">
        <v>15</v>
      </c>
      <c r="B20" s="44" t="s">
        <v>236</v>
      </c>
      <c r="C20" s="434">
        <v>0</v>
      </c>
    </row>
    <row r="21" spans="1:3" s="19" customFormat="1" ht="27">
      <c r="A21" s="37">
        <v>16</v>
      </c>
      <c r="B21" s="43" t="s">
        <v>235</v>
      </c>
      <c r="C21" s="434">
        <v>0</v>
      </c>
    </row>
    <row r="22" spans="1:3" s="19" customFormat="1">
      <c r="A22" s="37">
        <v>17</v>
      </c>
      <c r="B22" s="46" t="s">
        <v>234</v>
      </c>
      <c r="C22" s="434">
        <v>146888</v>
      </c>
    </row>
    <row r="23" spans="1:3" s="19" customFormat="1">
      <c r="A23" s="37">
        <v>18</v>
      </c>
      <c r="B23" s="43" t="s">
        <v>233</v>
      </c>
      <c r="C23" s="434">
        <v>0</v>
      </c>
    </row>
    <row r="24" spans="1:3" s="19" customFormat="1" ht="27">
      <c r="A24" s="37">
        <v>19</v>
      </c>
      <c r="B24" s="43" t="s">
        <v>210</v>
      </c>
      <c r="C24" s="434">
        <v>0</v>
      </c>
    </row>
    <row r="25" spans="1:3" s="19" customFormat="1">
      <c r="A25" s="37">
        <v>20</v>
      </c>
      <c r="B25" s="47" t="s">
        <v>232</v>
      </c>
      <c r="C25" s="434">
        <v>0</v>
      </c>
    </row>
    <row r="26" spans="1:3" s="19" customFormat="1">
      <c r="A26" s="37">
        <v>21</v>
      </c>
      <c r="B26" s="47" t="s">
        <v>231</v>
      </c>
      <c r="C26" s="434">
        <v>0</v>
      </c>
    </row>
    <row r="27" spans="1:3" s="19" customFormat="1">
      <c r="A27" s="37">
        <v>22</v>
      </c>
      <c r="B27" s="47" t="s">
        <v>230</v>
      </c>
      <c r="C27" s="434">
        <v>0</v>
      </c>
    </row>
    <row r="28" spans="1:3" s="19" customFormat="1">
      <c r="A28" s="37">
        <v>23</v>
      </c>
      <c r="B28" s="48" t="s">
        <v>229</v>
      </c>
      <c r="C28" s="433">
        <f>C6-C12</f>
        <v>212028492.04626861</v>
      </c>
    </row>
    <row r="29" spans="1:3" s="19" customFormat="1">
      <c r="A29" s="49"/>
      <c r="B29" s="50"/>
      <c r="C29" s="434"/>
    </row>
    <row r="30" spans="1:3" s="19" customFormat="1">
      <c r="A30" s="49">
        <v>24</v>
      </c>
      <c r="B30" s="48" t="s">
        <v>228</v>
      </c>
      <c r="C30" s="433">
        <f>C31+C34</f>
        <v>4565384</v>
      </c>
    </row>
    <row r="31" spans="1:3" s="19" customFormat="1">
      <c r="A31" s="49">
        <v>25</v>
      </c>
      <c r="B31" s="40" t="s">
        <v>227</v>
      </c>
      <c r="C31" s="435">
        <f>C32+C33</f>
        <v>45654</v>
      </c>
    </row>
    <row r="32" spans="1:3" s="19" customFormat="1">
      <c r="A32" s="49">
        <v>26</v>
      </c>
      <c r="B32" s="51" t="s">
        <v>309</v>
      </c>
      <c r="C32" s="434">
        <v>45654</v>
      </c>
    </row>
    <row r="33" spans="1:3" s="19" customFormat="1">
      <c r="A33" s="49">
        <v>27</v>
      </c>
      <c r="B33" s="51" t="s">
        <v>226</v>
      </c>
      <c r="C33" s="434">
        <v>0</v>
      </c>
    </row>
    <row r="34" spans="1:3" s="19" customFormat="1">
      <c r="A34" s="49">
        <v>28</v>
      </c>
      <c r="B34" s="40" t="s">
        <v>225</v>
      </c>
      <c r="C34" s="434">
        <v>4519730</v>
      </c>
    </row>
    <row r="35" spans="1:3" s="19" customFormat="1">
      <c r="A35" s="49">
        <v>29</v>
      </c>
      <c r="B35" s="48" t="s">
        <v>224</v>
      </c>
      <c r="C35" s="433">
        <f>SUM(C36:C40)</f>
        <v>0</v>
      </c>
    </row>
    <row r="36" spans="1:3" s="19" customFormat="1">
      <c r="A36" s="49">
        <v>30</v>
      </c>
      <c r="B36" s="43" t="s">
        <v>223</v>
      </c>
      <c r="C36" s="434">
        <v>0</v>
      </c>
    </row>
    <row r="37" spans="1:3" s="19" customFormat="1">
      <c r="A37" s="49">
        <v>31</v>
      </c>
      <c r="B37" s="44" t="s">
        <v>222</v>
      </c>
      <c r="C37" s="434">
        <v>0</v>
      </c>
    </row>
    <row r="38" spans="1:3" s="19" customFormat="1" ht="27">
      <c r="A38" s="49">
        <v>32</v>
      </c>
      <c r="B38" s="43" t="s">
        <v>221</v>
      </c>
      <c r="C38" s="434">
        <v>0</v>
      </c>
    </row>
    <row r="39" spans="1:3" s="19" customFormat="1" ht="27">
      <c r="A39" s="49">
        <v>33</v>
      </c>
      <c r="B39" s="43" t="s">
        <v>210</v>
      </c>
      <c r="C39" s="434">
        <v>0</v>
      </c>
    </row>
    <row r="40" spans="1:3" s="19" customFormat="1">
      <c r="A40" s="49">
        <v>34</v>
      </c>
      <c r="B40" s="47" t="s">
        <v>220</v>
      </c>
      <c r="C40" s="434">
        <v>0</v>
      </c>
    </row>
    <row r="41" spans="1:3" s="19" customFormat="1">
      <c r="A41" s="49">
        <v>35</v>
      </c>
      <c r="B41" s="48" t="s">
        <v>219</v>
      </c>
      <c r="C41" s="433">
        <f>C30-C35</f>
        <v>4565384</v>
      </c>
    </row>
    <row r="42" spans="1:3" s="19" customFormat="1">
      <c r="A42" s="49"/>
      <c r="B42" s="50"/>
      <c r="C42" s="434"/>
    </row>
    <row r="43" spans="1:3" s="19" customFormat="1">
      <c r="A43" s="49">
        <v>36</v>
      </c>
      <c r="B43" s="52" t="s">
        <v>218</v>
      </c>
      <c r="C43" s="433">
        <f>SUM(C44:C46)</f>
        <v>73008296.105160117</v>
      </c>
    </row>
    <row r="44" spans="1:3" s="19" customFormat="1">
      <c r="A44" s="49">
        <v>37</v>
      </c>
      <c r="B44" s="40" t="s">
        <v>217</v>
      </c>
      <c r="C44" s="434">
        <v>58278015.879999988</v>
      </c>
    </row>
    <row r="45" spans="1:3" s="19" customFormat="1">
      <c r="A45" s="49">
        <v>38</v>
      </c>
      <c r="B45" s="40" t="s">
        <v>216</v>
      </c>
      <c r="C45" s="434">
        <v>0</v>
      </c>
    </row>
    <row r="46" spans="1:3" s="19" customFormat="1">
      <c r="A46" s="49">
        <v>39</v>
      </c>
      <c r="B46" s="40" t="s">
        <v>215</v>
      </c>
      <c r="C46" s="434">
        <v>14730280.225160126</v>
      </c>
    </row>
    <row r="47" spans="1:3" s="19" customFormat="1">
      <c r="A47" s="49">
        <v>40</v>
      </c>
      <c r="B47" s="52" t="s">
        <v>214</v>
      </c>
      <c r="C47" s="433">
        <f>SUM(C48:C51)</f>
        <v>0</v>
      </c>
    </row>
    <row r="48" spans="1:3" s="19" customFormat="1">
      <c r="A48" s="49">
        <v>41</v>
      </c>
      <c r="B48" s="43" t="s">
        <v>213</v>
      </c>
      <c r="C48" s="434">
        <v>0</v>
      </c>
    </row>
    <row r="49" spans="1:3" s="19" customFormat="1">
      <c r="A49" s="49">
        <v>42</v>
      </c>
      <c r="B49" s="44" t="s">
        <v>212</v>
      </c>
      <c r="C49" s="434">
        <v>0</v>
      </c>
    </row>
    <row r="50" spans="1:3" s="19" customFormat="1">
      <c r="A50" s="49">
        <v>43</v>
      </c>
      <c r="B50" s="43" t="s">
        <v>211</v>
      </c>
      <c r="C50" s="434">
        <v>0</v>
      </c>
    </row>
    <row r="51" spans="1:3" s="19" customFormat="1" ht="27">
      <c r="A51" s="49">
        <v>44</v>
      </c>
      <c r="B51" s="43" t="s">
        <v>210</v>
      </c>
      <c r="C51" s="434">
        <v>0</v>
      </c>
    </row>
    <row r="52" spans="1:3" s="19" customFormat="1" ht="14.25" thickBot="1">
      <c r="A52" s="53">
        <v>45</v>
      </c>
      <c r="B52" s="54" t="s">
        <v>209</v>
      </c>
      <c r="C52" s="436">
        <f>C43-C47</f>
        <v>73008296.105160117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23" sqref="I23"/>
    </sheetView>
  </sheetViews>
  <sheetFormatPr defaultColWidth="9.140625" defaultRowHeight="12.75"/>
  <cols>
    <col min="1" max="1" width="9.42578125" style="156" bestFit="1" customWidth="1"/>
    <col min="2" max="2" width="49.42578125" style="156" customWidth="1"/>
    <col min="3" max="3" width="16.7109375" style="156" bestFit="1" customWidth="1"/>
    <col min="4" max="4" width="15.5703125" style="156" customWidth="1"/>
    <col min="5" max="16384" width="9.140625" style="156"/>
  </cols>
  <sheetData>
    <row r="1" spans="1:4" ht="15">
      <c r="A1" s="176" t="s">
        <v>30</v>
      </c>
      <c r="B1" s="177" t="str">
        <f>'Info '!C2</f>
        <v>JSC "Liberty Bank"</v>
      </c>
    </row>
    <row r="2" spans="1:4" s="131" customFormat="1" ht="15.75" customHeight="1">
      <c r="A2" s="131" t="s">
        <v>31</v>
      </c>
      <c r="B2" s="272">
        <f>'1. key ratios '!B2</f>
        <v>43555</v>
      </c>
    </row>
    <row r="3" spans="1:4" s="131" customFormat="1" ht="15.75" customHeight="1"/>
    <row r="4" spans="1:4" ht="13.5" thickBot="1">
      <c r="A4" s="170" t="s">
        <v>412</v>
      </c>
      <c r="B4" s="185" t="s">
        <v>413</v>
      </c>
    </row>
    <row r="5" spans="1:4" s="186" customFormat="1" ht="12.75" customHeight="1">
      <c r="A5" s="241"/>
      <c r="B5" s="242" t="s">
        <v>416</v>
      </c>
      <c r="C5" s="178" t="s">
        <v>414</v>
      </c>
      <c r="D5" s="179" t="s">
        <v>415</v>
      </c>
    </row>
    <row r="6" spans="1:4" s="187" customFormat="1">
      <c r="A6" s="180">
        <v>1</v>
      </c>
      <c r="B6" s="237" t="s">
        <v>417</v>
      </c>
      <c r="C6" s="237"/>
      <c r="D6" s="181"/>
    </row>
    <row r="7" spans="1:4" s="187" customFormat="1">
      <c r="A7" s="182" t="s">
        <v>403</v>
      </c>
      <c r="B7" s="238" t="s">
        <v>418</v>
      </c>
      <c r="C7" s="230">
        <v>4.4999999999999998E-2</v>
      </c>
      <c r="D7" s="437">
        <v>70603335.32046549</v>
      </c>
    </row>
    <row r="8" spans="1:4" s="187" customFormat="1">
      <c r="A8" s="182" t="s">
        <v>404</v>
      </c>
      <c r="B8" s="238" t="s">
        <v>419</v>
      </c>
      <c r="C8" s="231">
        <v>0.06</v>
      </c>
      <c r="D8" s="437">
        <v>94137780.427287325</v>
      </c>
    </row>
    <row r="9" spans="1:4" s="187" customFormat="1">
      <c r="A9" s="182" t="s">
        <v>405</v>
      </c>
      <c r="B9" s="238" t="s">
        <v>420</v>
      </c>
      <c r="C9" s="231">
        <v>0.08</v>
      </c>
      <c r="D9" s="437">
        <v>125517040.56971644</v>
      </c>
    </row>
    <row r="10" spans="1:4" s="187" customFormat="1">
      <c r="A10" s="180" t="s">
        <v>406</v>
      </c>
      <c r="B10" s="237" t="s">
        <v>421</v>
      </c>
      <c r="C10" s="232"/>
      <c r="D10" s="438"/>
    </row>
    <row r="11" spans="1:4" s="188" customFormat="1">
      <c r="A11" s="183" t="s">
        <v>407</v>
      </c>
      <c r="B11" s="229" t="s">
        <v>422</v>
      </c>
      <c r="C11" s="233">
        <v>2.5000000000000001E-2</v>
      </c>
      <c r="D11" s="437">
        <v>39224075.178036384</v>
      </c>
    </row>
    <row r="12" spans="1:4" s="188" customFormat="1">
      <c r="A12" s="183" t="s">
        <v>408</v>
      </c>
      <c r="B12" s="229" t="s">
        <v>423</v>
      </c>
      <c r="C12" s="233">
        <v>0</v>
      </c>
      <c r="D12" s="437">
        <v>0</v>
      </c>
    </row>
    <row r="13" spans="1:4" s="188" customFormat="1">
      <c r="A13" s="183" t="s">
        <v>409</v>
      </c>
      <c r="B13" s="229" t="s">
        <v>424</v>
      </c>
      <c r="C13" s="233">
        <v>6.0000000000000001E-3</v>
      </c>
      <c r="D13" s="437">
        <v>9413778.0427287333</v>
      </c>
    </row>
    <row r="14" spans="1:4" s="188" customFormat="1">
      <c r="A14" s="180" t="s">
        <v>410</v>
      </c>
      <c r="B14" s="237" t="s">
        <v>486</v>
      </c>
      <c r="C14" s="234"/>
      <c r="D14" s="438"/>
    </row>
    <row r="15" spans="1:4" s="188" customFormat="1">
      <c r="A15" s="183">
        <v>3.1</v>
      </c>
      <c r="B15" s="229" t="s">
        <v>429</v>
      </c>
      <c r="C15" s="233">
        <v>1.4251168248178184E-2</v>
      </c>
      <c r="D15" s="437">
        <v>22359555.789655447</v>
      </c>
    </row>
    <row r="16" spans="1:4" s="188" customFormat="1">
      <c r="A16" s="183">
        <v>3.2</v>
      </c>
      <c r="B16" s="229" t="s">
        <v>430</v>
      </c>
      <c r="C16" s="233">
        <v>1.9036201507223356E-2</v>
      </c>
      <c r="D16" s="437">
        <v>29867095.96094314</v>
      </c>
    </row>
    <row r="17" spans="1:6" s="187" customFormat="1">
      <c r="A17" s="183">
        <v>3.3</v>
      </c>
      <c r="B17" s="229" t="s">
        <v>431</v>
      </c>
      <c r="C17" s="233">
        <v>6.6599837072849305E-2</v>
      </c>
      <c r="D17" s="437">
        <v>104492680.64761664</v>
      </c>
    </row>
    <row r="18" spans="1:6" s="186" customFormat="1" ht="12.75" customHeight="1">
      <c r="A18" s="239"/>
      <c r="B18" s="240" t="s">
        <v>485</v>
      </c>
      <c r="C18" s="235" t="s">
        <v>414</v>
      </c>
      <c r="D18" s="439" t="s">
        <v>415</v>
      </c>
    </row>
    <row r="19" spans="1:6" s="187" customFormat="1">
      <c r="A19" s="184">
        <v>4</v>
      </c>
      <c r="B19" s="229" t="s">
        <v>425</v>
      </c>
      <c r="C19" s="233">
        <v>9.0251168248178179E-2</v>
      </c>
      <c r="D19" s="437">
        <v>141600744.33088607</v>
      </c>
    </row>
    <row r="20" spans="1:6" s="187" customFormat="1">
      <c r="A20" s="184">
        <v>5</v>
      </c>
      <c r="B20" s="229" t="s">
        <v>141</v>
      </c>
      <c r="C20" s="233">
        <v>0.11003620150722335</v>
      </c>
      <c r="D20" s="437">
        <v>172642729.60899556</v>
      </c>
    </row>
    <row r="21" spans="1:6" s="187" customFormat="1" ht="13.5" thickBot="1">
      <c r="A21" s="189" t="s">
        <v>411</v>
      </c>
      <c r="B21" s="190" t="s">
        <v>426</v>
      </c>
      <c r="C21" s="236">
        <v>0.17759983707284932</v>
      </c>
      <c r="D21" s="440">
        <v>278647574.43809819</v>
      </c>
    </row>
    <row r="22" spans="1:6">
      <c r="F22" s="170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12" activePane="bottomRight" state="frozen"/>
      <selection activeCell="E10" sqref="E10"/>
      <selection pane="topRight" activeCell="E10" sqref="E10"/>
      <selection pane="bottomLeft" activeCell="E10" sqref="E10"/>
      <selection pane="bottomRight" activeCell="D51" sqref="D51"/>
    </sheetView>
  </sheetViews>
  <sheetFormatPr defaultColWidth="9.140625" defaultRowHeight="15.75"/>
  <cols>
    <col min="1" max="1" width="10.7109375" style="4" customWidth="1"/>
    <col min="2" max="2" width="75.5703125" style="4" customWidth="1"/>
    <col min="3" max="3" width="45.710937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"Liberty Bank"</v>
      </c>
      <c r="E1" s="4"/>
      <c r="F1" s="4"/>
    </row>
    <row r="2" spans="1:6" s="21" customFormat="1" ht="15.75" customHeight="1">
      <c r="A2" s="2" t="s">
        <v>31</v>
      </c>
      <c r="B2" s="269">
        <f>'1. key ratios '!B2</f>
        <v>43555</v>
      </c>
    </row>
    <row r="3" spans="1:6" s="21" customFormat="1" ht="15.75" customHeight="1">
      <c r="A3" s="55"/>
    </row>
    <row r="4" spans="1:6" s="21" customFormat="1" ht="15.75" customHeight="1" thickBot="1">
      <c r="A4" s="21" t="s">
        <v>86</v>
      </c>
      <c r="B4" s="123" t="s">
        <v>293</v>
      </c>
      <c r="D4" s="10" t="s">
        <v>73</v>
      </c>
    </row>
    <row r="5" spans="1:6" ht="27">
      <c r="A5" s="56" t="s">
        <v>6</v>
      </c>
      <c r="B5" s="147" t="s">
        <v>347</v>
      </c>
      <c r="C5" s="57" t="s">
        <v>94</v>
      </c>
      <c r="D5" s="58" t="s">
        <v>95</v>
      </c>
    </row>
    <row r="6" spans="1:6">
      <c r="A6" s="26">
        <v>1</v>
      </c>
      <c r="B6" s="59" t="s">
        <v>35</v>
      </c>
      <c r="C6" s="471">
        <v>153920567</v>
      </c>
      <c r="D6" s="60"/>
      <c r="E6" s="61"/>
    </row>
    <row r="7" spans="1:6">
      <c r="A7" s="26">
        <v>2</v>
      </c>
      <c r="B7" s="62" t="s">
        <v>36</v>
      </c>
      <c r="C7" s="472">
        <v>204630490</v>
      </c>
      <c r="D7" s="63"/>
      <c r="E7" s="61"/>
    </row>
    <row r="8" spans="1:6">
      <c r="A8" s="26">
        <v>3</v>
      </c>
      <c r="B8" s="62" t="s">
        <v>37</v>
      </c>
      <c r="C8" s="472">
        <v>75875052</v>
      </c>
      <c r="D8" s="63"/>
      <c r="E8" s="61"/>
    </row>
    <row r="9" spans="1:6">
      <c r="A9" s="26">
        <v>4</v>
      </c>
      <c r="B9" s="62" t="s">
        <v>38</v>
      </c>
      <c r="C9" s="472">
        <v>0</v>
      </c>
      <c r="D9" s="63"/>
      <c r="E9" s="61"/>
    </row>
    <row r="10" spans="1:6">
      <c r="A10" s="26">
        <v>5</v>
      </c>
      <c r="B10" s="62" t="s">
        <v>39</v>
      </c>
      <c r="C10" s="472">
        <v>159199164</v>
      </c>
      <c r="D10" s="63"/>
      <c r="E10" s="61"/>
    </row>
    <row r="11" spans="1:6">
      <c r="A11" s="26">
        <v>6.1</v>
      </c>
      <c r="B11" s="124" t="s">
        <v>40</v>
      </c>
      <c r="C11" s="473">
        <v>1163622520.0001159</v>
      </c>
      <c r="D11" s="64"/>
      <c r="E11" s="65"/>
    </row>
    <row r="12" spans="1:6">
      <c r="A12" s="26">
        <v>6.2</v>
      </c>
      <c r="B12" s="125" t="s">
        <v>41</v>
      </c>
      <c r="C12" s="473">
        <v>-109927351.99860062</v>
      </c>
      <c r="D12" s="64"/>
      <c r="E12" s="65"/>
    </row>
    <row r="13" spans="1:6">
      <c r="A13" s="165" t="s">
        <v>509</v>
      </c>
      <c r="B13" s="66" t="s">
        <v>511</v>
      </c>
      <c r="C13" s="473">
        <v>14730280.225160126</v>
      </c>
      <c r="D13" s="67" t="s">
        <v>512</v>
      </c>
      <c r="E13" s="65"/>
    </row>
    <row r="14" spans="1:6">
      <c r="A14" s="26">
        <v>6</v>
      </c>
      <c r="B14" s="62" t="s">
        <v>42</v>
      </c>
      <c r="C14" s="474">
        <f>C11+C12</f>
        <v>1053695168.0015153</v>
      </c>
      <c r="D14" s="64"/>
      <c r="E14" s="61"/>
    </row>
    <row r="15" spans="1:6">
      <c r="A15" s="26">
        <v>7</v>
      </c>
      <c r="B15" s="62" t="s">
        <v>43</v>
      </c>
      <c r="C15" s="472">
        <v>14210053</v>
      </c>
      <c r="D15" s="63"/>
      <c r="E15" s="61"/>
    </row>
    <row r="16" spans="1:6">
      <c r="A16" s="26">
        <v>8</v>
      </c>
      <c r="B16" s="146" t="s">
        <v>205</v>
      </c>
      <c r="C16" s="472">
        <v>66770</v>
      </c>
      <c r="D16" s="63"/>
      <c r="E16" s="61"/>
    </row>
    <row r="17" spans="1:5">
      <c r="A17" s="26">
        <v>9</v>
      </c>
      <c r="B17" s="62" t="s">
        <v>44</v>
      </c>
      <c r="C17" s="472">
        <v>146888</v>
      </c>
      <c r="D17" s="63"/>
      <c r="E17" s="61"/>
    </row>
    <row r="18" spans="1:5">
      <c r="A18" s="26">
        <v>9.1</v>
      </c>
      <c r="B18" s="66" t="s">
        <v>89</v>
      </c>
      <c r="C18" s="473">
        <v>146888</v>
      </c>
      <c r="D18" s="67" t="s">
        <v>513</v>
      </c>
      <c r="E18" s="61"/>
    </row>
    <row r="19" spans="1:5">
      <c r="A19" s="26">
        <v>9.1999999999999993</v>
      </c>
      <c r="B19" s="66" t="s">
        <v>90</v>
      </c>
      <c r="C19" s="473">
        <v>0</v>
      </c>
      <c r="D19" s="63"/>
      <c r="E19" s="61"/>
    </row>
    <row r="20" spans="1:5">
      <c r="A20" s="26">
        <v>9.3000000000000007</v>
      </c>
      <c r="B20" s="126" t="s">
        <v>275</v>
      </c>
      <c r="C20" s="473">
        <v>0</v>
      </c>
      <c r="D20" s="63"/>
      <c r="E20" s="61"/>
    </row>
    <row r="21" spans="1:5">
      <c r="A21" s="26">
        <v>10</v>
      </c>
      <c r="B21" s="62" t="s">
        <v>45</v>
      </c>
      <c r="C21" s="472">
        <v>168359021</v>
      </c>
      <c r="D21" s="63"/>
      <c r="E21" s="61"/>
    </row>
    <row r="22" spans="1:5">
      <c r="A22" s="26">
        <v>10.1</v>
      </c>
      <c r="B22" s="66" t="s">
        <v>91</v>
      </c>
      <c r="C22" s="472">
        <v>33887241.520000003</v>
      </c>
      <c r="D22" s="67" t="s">
        <v>93</v>
      </c>
      <c r="E22" s="61"/>
    </row>
    <row r="23" spans="1:5">
      <c r="A23" s="26">
        <v>11</v>
      </c>
      <c r="B23" s="68" t="s">
        <v>46</v>
      </c>
      <c r="C23" s="475">
        <v>95997740</v>
      </c>
      <c r="D23" s="69"/>
      <c r="E23" s="61"/>
    </row>
    <row r="24" spans="1:5">
      <c r="A24" s="26">
        <v>12</v>
      </c>
      <c r="B24" s="70" t="s">
        <v>47</v>
      </c>
      <c r="C24" s="476">
        <f>SUM(C6:C10,C14:C17,C21,C23)</f>
        <v>1926100913.0015154</v>
      </c>
      <c r="D24" s="71"/>
      <c r="E24" s="72"/>
    </row>
    <row r="25" spans="1:5">
      <c r="A25" s="26">
        <v>13</v>
      </c>
      <c r="B25" s="62" t="s">
        <v>49</v>
      </c>
      <c r="C25" s="477">
        <v>7799214</v>
      </c>
      <c r="D25" s="73"/>
      <c r="E25" s="61"/>
    </row>
    <row r="26" spans="1:5">
      <c r="A26" s="26">
        <v>14</v>
      </c>
      <c r="B26" s="62" t="s">
        <v>50</v>
      </c>
      <c r="C26" s="472">
        <v>613205767</v>
      </c>
      <c r="D26" s="63"/>
      <c r="E26" s="61"/>
    </row>
    <row r="27" spans="1:5">
      <c r="A27" s="26">
        <v>15</v>
      </c>
      <c r="B27" s="62" t="s">
        <v>51</v>
      </c>
      <c r="C27" s="472">
        <v>258070681</v>
      </c>
      <c r="D27" s="63"/>
      <c r="E27" s="61"/>
    </row>
    <row r="28" spans="1:5">
      <c r="A28" s="26">
        <v>16</v>
      </c>
      <c r="B28" s="62" t="s">
        <v>52</v>
      </c>
      <c r="C28" s="472">
        <v>624177441</v>
      </c>
      <c r="D28" s="63"/>
      <c r="E28" s="61"/>
    </row>
    <row r="29" spans="1:5">
      <c r="A29" s="26">
        <v>17</v>
      </c>
      <c r="B29" s="62" t="s">
        <v>53</v>
      </c>
      <c r="C29" s="472">
        <v>0</v>
      </c>
      <c r="D29" s="63"/>
      <c r="E29" s="61"/>
    </row>
    <row r="30" spans="1:5">
      <c r="A30" s="26">
        <v>18</v>
      </c>
      <c r="B30" s="62" t="s">
        <v>54</v>
      </c>
      <c r="C30" s="472">
        <v>0</v>
      </c>
      <c r="D30" s="63"/>
      <c r="E30" s="61"/>
    </row>
    <row r="31" spans="1:5">
      <c r="A31" s="26">
        <v>19</v>
      </c>
      <c r="B31" s="62" t="s">
        <v>55</v>
      </c>
      <c r="C31" s="472">
        <v>5274025</v>
      </c>
      <c r="D31" s="63"/>
      <c r="E31" s="61"/>
    </row>
    <row r="32" spans="1:5">
      <c r="A32" s="165">
        <v>20</v>
      </c>
      <c r="B32" s="62" t="s">
        <v>56</v>
      </c>
      <c r="C32" s="472">
        <v>74508233</v>
      </c>
      <c r="D32" s="63"/>
      <c r="E32" s="61"/>
    </row>
    <row r="33" spans="1:5">
      <c r="A33" s="165">
        <v>20.100000000000001</v>
      </c>
      <c r="B33" s="74" t="s">
        <v>510</v>
      </c>
      <c r="C33" s="475">
        <v>-52863</v>
      </c>
      <c r="D33" s="69"/>
      <c r="E33" s="61"/>
    </row>
    <row r="34" spans="1:5">
      <c r="A34" s="165">
        <v>21</v>
      </c>
      <c r="B34" s="68" t="s">
        <v>57</v>
      </c>
      <c r="C34" s="475">
        <v>61568990</v>
      </c>
      <c r="D34" s="69"/>
      <c r="E34" s="61"/>
    </row>
    <row r="35" spans="1:5">
      <c r="A35" s="26">
        <v>21.1</v>
      </c>
      <c r="B35" s="74" t="s">
        <v>92</v>
      </c>
      <c r="C35" s="478">
        <v>58278015.879999988</v>
      </c>
      <c r="D35" s="67" t="s">
        <v>514</v>
      </c>
      <c r="E35" s="61"/>
    </row>
    <row r="36" spans="1:5">
      <c r="A36" s="26">
        <v>22</v>
      </c>
      <c r="B36" s="70" t="s">
        <v>58</v>
      </c>
      <c r="C36" s="476">
        <f>SUM(C25:C32,C34)</f>
        <v>1644604351</v>
      </c>
      <c r="D36" s="71"/>
      <c r="E36" s="72"/>
    </row>
    <row r="37" spans="1:5">
      <c r="A37" s="26">
        <v>23</v>
      </c>
      <c r="B37" s="68" t="s">
        <v>60</v>
      </c>
      <c r="C37" s="472">
        <v>54628743</v>
      </c>
      <c r="D37" s="67" t="s">
        <v>515</v>
      </c>
      <c r="E37" s="61"/>
    </row>
    <row r="38" spans="1:5">
      <c r="A38" s="26">
        <v>24</v>
      </c>
      <c r="B38" s="68" t="s">
        <v>61</v>
      </c>
      <c r="C38" s="472">
        <v>61391</v>
      </c>
      <c r="D38" s="67" t="s">
        <v>516</v>
      </c>
      <c r="E38" s="61"/>
    </row>
    <row r="39" spans="1:5">
      <c r="A39" s="26">
        <v>25</v>
      </c>
      <c r="B39" s="68" t="s">
        <v>62</v>
      </c>
      <c r="C39" s="472">
        <v>-10154020</v>
      </c>
      <c r="D39" s="67" t="s">
        <v>522</v>
      </c>
      <c r="E39" s="61"/>
    </row>
    <row r="40" spans="1:5">
      <c r="A40" s="26">
        <v>26</v>
      </c>
      <c r="B40" s="68" t="s">
        <v>63</v>
      </c>
      <c r="C40" s="472">
        <v>39651986</v>
      </c>
      <c r="D40" s="67" t="s">
        <v>517</v>
      </c>
      <c r="E40" s="61"/>
    </row>
    <row r="41" spans="1:5">
      <c r="A41" s="26">
        <v>27</v>
      </c>
      <c r="B41" s="68" t="s">
        <v>64</v>
      </c>
      <c r="C41" s="472">
        <v>1694028</v>
      </c>
      <c r="D41" s="67" t="s">
        <v>518</v>
      </c>
      <c r="E41" s="61"/>
    </row>
    <row r="42" spans="1:5">
      <c r="A42" s="26">
        <v>28</v>
      </c>
      <c r="B42" s="68" t="s">
        <v>65</v>
      </c>
      <c r="C42" s="472">
        <v>167114341</v>
      </c>
      <c r="D42" s="67" t="s">
        <v>519</v>
      </c>
      <c r="E42" s="61"/>
    </row>
    <row r="43" spans="1:5">
      <c r="A43" s="26">
        <v>29</v>
      </c>
      <c r="B43" s="68" t="s">
        <v>66</v>
      </c>
      <c r="C43" s="472">
        <v>28500093</v>
      </c>
      <c r="D43" s="67" t="s">
        <v>520</v>
      </c>
      <c r="E43" s="61"/>
    </row>
    <row r="44" spans="1:5" ht="16.5" thickBot="1">
      <c r="A44" s="75">
        <v>30</v>
      </c>
      <c r="B44" s="76" t="s">
        <v>273</v>
      </c>
      <c r="C44" s="479">
        <f>SUM(C37:C43)</f>
        <v>281496562</v>
      </c>
      <c r="D44" s="77"/>
      <c r="E44" s="72"/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D31" sqref="D31"/>
    </sheetView>
  </sheetViews>
  <sheetFormatPr defaultColWidth="9.140625" defaultRowHeight="13.5"/>
  <cols>
    <col min="1" max="1" width="10.5703125" style="4" bestFit="1" customWidth="1"/>
    <col min="2" max="2" width="86.28515625" style="4" customWidth="1"/>
    <col min="3" max="3" width="15" style="4" bestFit="1" customWidth="1"/>
    <col min="4" max="4" width="16.5703125" style="4" bestFit="1" customWidth="1"/>
    <col min="5" max="5" width="15" style="4" bestFit="1" customWidth="1"/>
    <col min="6" max="6" width="16.5703125" style="4" bestFit="1" customWidth="1"/>
    <col min="7" max="7" width="14" style="4" bestFit="1" customWidth="1"/>
    <col min="8" max="8" width="13.42578125" style="4" bestFit="1" customWidth="1"/>
    <col min="9" max="9" width="13.140625" style="4" bestFit="1" customWidth="1"/>
    <col min="10" max="10" width="13.42578125" style="4" bestFit="1" customWidth="1"/>
    <col min="11" max="11" width="15" style="4" bestFit="1" customWidth="1"/>
    <col min="12" max="12" width="13.140625" style="9" bestFit="1" customWidth="1"/>
    <col min="13" max="13" width="15" style="9" bestFit="1" customWidth="1"/>
    <col min="14" max="15" width="14" style="9" bestFit="1" customWidth="1"/>
    <col min="16" max="16" width="13.140625" style="9" bestFit="1" customWidth="1"/>
    <col min="17" max="17" width="14.7109375" style="9" customWidth="1"/>
    <col min="18" max="18" width="13.140625" style="9" bestFit="1" customWidth="1"/>
    <col min="19" max="19" width="26" style="9" customWidth="1"/>
    <col min="20" max="16384" width="9.140625" style="9"/>
  </cols>
  <sheetData>
    <row r="1" spans="1:19">
      <c r="A1" s="2" t="s">
        <v>30</v>
      </c>
      <c r="B1" s="4" t="str">
        <f>'Info '!C2</f>
        <v>JSC "Liberty Bank"</v>
      </c>
    </row>
    <row r="2" spans="1:19">
      <c r="A2" s="2" t="s">
        <v>31</v>
      </c>
      <c r="B2" s="270">
        <f>'1. key ratios '!B2</f>
        <v>43555</v>
      </c>
    </row>
    <row r="4" spans="1:19" ht="27" thickBot="1">
      <c r="A4" s="4" t="s">
        <v>255</v>
      </c>
      <c r="B4" s="160" t="s">
        <v>382</v>
      </c>
    </row>
    <row r="5" spans="1:19" s="154" customFormat="1" ht="12.75">
      <c r="A5" s="149"/>
      <c r="B5" s="150"/>
      <c r="C5" s="151" t="s">
        <v>0</v>
      </c>
      <c r="D5" s="151" t="s">
        <v>1</v>
      </c>
      <c r="E5" s="151" t="s">
        <v>2</v>
      </c>
      <c r="F5" s="151" t="s">
        <v>3</v>
      </c>
      <c r="G5" s="151" t="s">
        <v>4</v>
      </c>
      <c r="H5" s="151" t="s">
        <v>5</v>
      </c>
      <c r="I5" s="151" t="s">
        <v>8</v>
      </c>
      <c r="J5" s="151" t="s">
        <v>9</v>
      </c>
      <c r="K5" s="151" t="s">
        <v>10</v>
      </c>
      <c r="L5" s="151" t="s">
        <v>11</v>
      </c>
      <c r="M5" s="151" t="s">
        <v>12</v>
      </c>
      <c r="N5" s="151" t="s">
        <v>13</v>
      </c>
      <c r="O5" s="151" t="s">
        <v>365</v>
      </c>
      <c r="P5" s="151" t="s">
        <v>366</v>
      </c>
      <c r="Q5" s="151" t="s">
        <v>367</v>
      </c>
      <c r="R5" s="152" t="s">
        <v>368</v>
      </c>
      <c r="S5" s="153" t="s">
        <v>369</v>
      </c>
    </row>
    <row r="6" spans="1:19" s="154" customFormat="1" ht="47.25" customHeight="1">
      <c r="A6" s="155"/>
      <c r="B6" s="558" t="s">
        <v>370</v>
      </c>
      <c r="C6" s="554">
        <v>0</v>
      </c>
      <c r="D6" s="555"/>
      <c r="E6" s="554">
        <v>0.2</v>
      </c>
      <c r="F6" s="555"/>
      <c r="G6" s="554">
        <v>0.35</v>
      </c>
      <c r="H6" s="555"/>
      <c r="I6" s="554">
        <v>0.5</v>
      </c>
      <c r="J6" s="555"/>
      <c r="K6" s="554">
        <v>0.75</v>
      </c>
      <c r="L6" s="555"/>
      <c r="M6" s="554">
        <v>1</v>
      </c>
      <c r="N6" s="555"/>
      <c r="O6" s="554">
        <v>1.5</v>
      </c>
      <c r="P6" s="555"/>
      <c r="Q6" s="554">
        <v>2.5</v>
      </c>
      <c r="R6" s="555"/>
      <c r="S6" s="556" t="s">
        <v>254</v>
      </c>
    </row>
    <row r="7" spans="1:19" s="154" customFormat="1" ht="51" customHeight="1">
      <c r="A7" s="155"/>
      <c r="B7" s="559"/>
      <c r="C7" s="519" t="s">
        <v>257</v>
      </c>
      <c r="D7" s="519" t="s">
        <v>256</v>
      </c>
      <c r="E7" s="519" t="s">
        <v>257</v>
      </c>
      <c r="F7" s="519" t="s">
        <v>256</v>
      </c>
      <c r="G7" s="519" t="s">
        <v>257</v>
      </c>
      <c r="H7" s="519" t="s">
        <v>256</v>
      </c>
      <c r="I7" s="519" t="s">
        <v>257</v>
      </c>
      <c r="J7" s="519" t="s">
        <v>256</v>
      </c>
      <c r="K7" s="519" t="s">
        <v>257</v>
      </c>
      <c r="L7" s="519" t="s">
        <v>256</v>
      </c>
      <c r="M7" s="519" t="s">
        <v>257</v>
      </c>
      <c r="N7" s="519" t="s">
        <v>256</v>
      </c>
      <c r="O7" s="519" t="s">
        <v>257</v>
      </c>
      <c r="P7" s="519" t="s">
        <v>256</v>
      </c>
      <c r="Q7" s="519" t="s">
        <v>257</v>
      </c>
      <c r="R7" s="519" t="s">
        <v>256</v>
      </c>
      <c r="S7" s="557"/>
    </row>
    <row r="8" spans="1:19" s="79" customFormat="1">
      <c r="A8" s="78">
        <v>1</v>
      </c>
      <c r="B8" s="520" t="s">
        <v>97</v>
      </c>
      <c r="C8" s="521">
        <v>283025175.69999999</v>
      </c>
      <c r="D8" s="521">
        <v>0</v>
      </c>
      <c r="E8" s="521">
        <v>0</v>
      </c>
      <c r="F8" s="521">
        <v>0</v>
      </c>
      <c r="G8" s="521">
        <v>0</v>
      </c>
      <c r="H8" s="521">
        <v>0</v>
      </c>
      <c r="I8" s="521">
        <v>0</v>
      </c>
      <c r="J8" s="521">
        <v>0</v>
      </c>
      <c r="K8" s="521">
        <v>0</v>
      </c>
      <c r="L8" s="521">
        <v>0</v>
      </c>
      <c r="M8" s="521">
        <v>88876826.961999997</v>
      </c>
      <c r="N8" s="521">
        <v>0</v>
      </c>
      <c r="O8" s="521">
        <v>0</v>
      </c>
      <c r="P8" s="521">
        <v>0</v>
      </c>
      <c r="Q8" s="521">
        <v>0</v>
      </c>
      <c r="R8" s="521">
        <v>0</v>
      </c>
      <c r="S8" s="522">
        <f>$C$6*SUM(C8:D8)+$E$6*SUM(E8:F8)+$G$6*SUM(G8:H8)+$I$6*SUM(I8:J8)+$K$6*SUM(K8:L8)+$M$6*SUM(M8:N8)+$O$6*SUM(O8:P8)+$Q$6*SUM(Q8:R8)</f>
        <v>88876826.961999997</v>
      </c>
    </row>
    <row r="9" spans="1:19" s="79" customFormat="1">
      <c r="A9" s="78">
        <v>2</v>
      </c>
      <c r="B9" s="520" t="s">
        <v>98</v>
      </c>
      <c r="C9" s="521">
        <v>0</v>
      </c>
      <c r="D9" s="521">
        <v>0</v>
      </c>
      <c r="E9" s="521">
        <v>0</v>
      </c>
      <c r="F9" s="521">
        <v>0</v>
      </c>
      <c r="G9" s="521">
        <v>0</v>
      </c>
      <c r="H9" s="521">
        <v>0</v>
      </c>
      <c r="I9" s="521">
        <v>0</v>
      </c>
      <c r="J9" s="521">
        <v>0</v>
      </c>
      <c r="K9" s="521">
        <v>0</v>
      </c>
      <c r="L9" s="521">
        <v>0</v>
      </c>
      <c r="M9" s="521">
        <v>0</v>
      </c>
      <c r="N9" s="521">
        <v>0</v>
      </c>
      <c r="O9" s="521">
        <v>0</v>
      </c>
      <c r="P9" s="521">
        <v>0</v>
      </c>
      <c r="Q9" s="521">
        <v>0</v>
      </c>
      <c r="R9" s="521">
        <v>0</v>
      </c>
      <c r="S9" s="522">
        <f t="shared" ref="S9:S21" si="0">$C$6*SUM(C9:D9)+$E$6*SUM(E9:F9)+$G$6*SUM(G9:H9)+$I$6*SUM(I9:J9)+$K$6*SUM(K9:L9)+$M$6*SUM(M9:N9)+$O$6*SUM(O9:P9)+$Q$6*SUM(Q9:R9)</f>
        <v>0</v>
      </c>
    </row>
    <row r="10" spans="1:19" s="79" customFormat="1">
      <c r="A10" s="78">
        <v>3</v>
      </c>
      <c r="B10" s="520" t="s">
        <v>276</v>
      </c>
      <c r="C10" s="521">
        <v>0</v>
      </c>
      <c r="D10" s="521">
        <v>0</v>
      </c>
      <c r="E10" s="521">
        <v>0</v>
      </c>
      <c r="F10" s="521">
        <v>0</v>
      </c>
      <c r="G10" s="521">
        <v>0</v>
      </c>
      <c r="H10" s="521">
        <v>0</v>
      </c>
      <c r="I10" s="521">
        <v>0</v>
      </c>
      <c r="J10" s="521">
        <v>0</v>
      </c>
      <c r="K10" s="521">
        <v>0</v>
      </c>
      <c r="L10" s="521">
        <v>0</v>
      </c>
      <c r="M10" s="521">
        <v>0</v>
      </c>
      <c r="N10" s="521">
        <v>0</v>
      </c>
      <c r="O10" s="521">
        <v>0</v>
      </c>
      <c r="P10" s="521">
        <v>0</v>
      </c>
      <c r="Q10" s="521">
        <v>0</v>
      </c>
      <c r="R10" s="521">
        <v>0</v>
      </c>
      <c r="S10" s="522">
        <f t="shared" si="0"/>
        <v>0</v>
      </c>
    </row>
    <row r="11" spans="1:19" s="79" customFormat="1">
      <c r="A11" s="78">
        <v>4</v>
      </c>
      <c r="B11" s="520" t="s">
        <v>99</v>
      </c>
      <c r="C11" s="521">
        <v>0</v>
      </c>
      <c r="D11" s="521">
        <v>0</v>
      </c>
      <c r="E11" s="521">
        <v>0</v>
      </c>
      <c r="F11" s="521">
        <v>0</v>
      </c>
      <c r="G11" s="521">
        <v>0</v>
      </c>
      <c r="H11" s="521">
        <v>0</v>
      </c>
      <c r="I11" s="521">
        <v>0</v>
      </c>
      <c r="J11" s="521">
        <v>0</v>
      </c>
      <c r="K11" s="521">
        <v>0</v>
      </c>
      <c r="L11" s="521">
        <v>0</v>
      </c>
      <c r="M11" s="521">
        <v>0</v>
      </c>
      <c r="N11" s="521">
        <v>0</v>
      </c>
      <c r="O11" s="521">
        <v>0</v>
      </c>
      <c r="P11" s="521">
        <v>0</v>
      </c>
      <c r="Q11" s="521">
        <v>0</v>
      </c>
      <c r="R11" s="521">
        <v>0</v>
      </c>
      <c r="S11" s="522">
        <f t="shared" si="0"/>
        <v>0</v>
      </c>
    </row>
    <row r="12" spans="1:19" s="79" customFormat="1">
      <c r="A12" s="78">
        <v>5</v>
      </c>
      <c r="B12" s="520" t="s">
        <v>100</v>
      </c>
      <c r="C12" s="521">
        <v>0</v>
      </c>
      <c r="D12" s="521">
        <v>0</v>
      </c>
      <c r="E12" s="521">
        <v>0</v>
      </c>
      <c r="F12" s="521">
        <v>0</v>
      </c>
      <c r="G12" s="521">
        <v>0</v>
      </c>
      <c r="H12" s="521">
        <v>0</v>
      </c>
      <c r="I12" s="521">
        <v>0</v>
      </c>
      <c r="J12" s="521">
        <v>0</v>
      </c>
      <c r="K12" s="521">
        <v>0</v>
      </c>
      <c r="L12" s="521">
        <v>0</v>
      </c>
      <c r="M12" s="521">
        <v>0</v>
      </c>
      <c r="N12" s="521">
        <v>0</v>
      </c>
      <c r="O12" s="521">
        <v>0</v>
      </c>
      <c r="P12" s="521">
        <v>0</v>
      </c>
      <c r="Q12" s="521">
        <v>0</v>
      </c>
      <c r="R12" s="521">
        <v>0</v>
      </c>
      <c r="S12" s="522">
        <f t="shared" si="0"/>
        <v>0</v>
      </c>
    </row>
    <row r="13" spans="1:19" s="79" customFormat="1">
      <c r="A13" s="78">
        <v>6</v>
      </c>
      <c r="B13" s="520" t="s">
        <v>101</v>
      </c>
      <c r="C13" s="521">
        <v>87400030.019999996</v>
      </c>
      <c r="D13" s="521">
        <v>0</v>
      </c>
      <c r="E13" s="521">
        <v>74770397.729999989</v>
      </c>
      <c r="F13" s="521">
        <v>0</v>
      </c>
      <c r="G13" s="521">
        <v>0</v>
      </c>
      <c r="H13" s="521">
        <v>0</v>
      </c>
      <c r="I13" s="521">
        <v>763274.87</v>
      </c>
      <c r="J13" s="521">
        <v>0</v>
      </c>
      <c r="K13" s="521">
        <v>0</v>
      </c>
      <c r="L13" s="521">
        <v>0</v>
      </c>
      <c r="M13" s="521">
        <v>6094426.7700000005</v>
      </c>
      <c r="N13" s="521">
        <v>0</v>
      </c>
      <c r="O13" s="521">
        <v>0</v>
      </c>
      <c r="P13" s="521">
        <v>0</v>
      </c>
      <c r="Q13" s="521">
        <v>0</v>
      </c>
      <c r="R13" s="521">
        <v>0</v>
      </c>
      <c r="S13" s="522">
        <f t="shared" si="0"/>
        <v>21430143.750999998</v>
      </c>
    </row>
    <row r="14" spans="1:19" s="79" customFormat="1">
      <c r="A14" s="78">
        <v>7</v>
      </c>
      <c r="B14" s="520" t="s">
        <v>102</v>
      </c>
      <c r="C14" s="521">
        <v>0</v>
      </c>
      <c r="D14" s="521">
        <v>0</v>
      </c>
      <c r="E14" s="521">
        <v>0</v>
      </c>
      <c r="F14" s="521">
        <v>0</v>
      </c>
      <c r="G14" s="521">
        <v>0</v>
      </c>
      <c r="H14" s="521">
        <v>0</v>
      </c>
      <c r="I14" s="521">
        <v>4057298.8672000002</v>
      </c>
      <c r="J14" s="521">
        <v>0</v>
      </c>
      <c r="K14" s="521">
        <v>0</v>
      </c>
      <c r="L14" s="521">
        <v>0</v>
      </c>
      <c r="M14" s="521">
        <v>324808115.12696409</v>
      </c>
      <c r="N14" s="521">
        <v>6060832.8835359998</v>
      </c>
      <c r="O14" s="521">
        <v>0</v>
      </c>
      <c r="P14" s="521">
        <v>0</v>
      </c>
      <c r="Q14" s="521">
        <v>0</v>
      </c>
      <c r="R14" s="521">
        <v>0</v>
      </c>
      <c r="S14" s="522">
        <f t="shared" si="0"/>
        <v>332897597.44410008</v>
      </c>
    </row>
    <row r="15" spans="1:19" s="79" customFormat="1">
      <c r="A15" s="78">
        <v>8</v>
      </c>
      <c r="B15" s="520" t="s">
        <v>103</v>
      </c>
      <c r="C15" s="521">
        <v>0</v>
      </c>
      <c r="D15" s="521">
        <v>0</v>
      </c>
      <c r="E15" s="521">
        <v>0</v>
      </c>
      <c r="F15" s="521">
        <v>0</v>
      </c>
      <c r="G15" s="521">
        <v>0</v>
      </c>
      <c r="H15" s="521">
        <v>0</v>
      </c>
      <c r="I15" s="521">
        <v>0</v>
      </c>
      <c r="J15" s="521">
        <v>0</v>
      </c>
      <c r="K15" s="521">
        <v>562582246.84583306</v>
      </c>
      <c r="L15" s="521">
        <v>13281742.744999908</v>
      </c>
      <c r="M15" s="521">
        <v>0</v>
      </c>
      <c r="N15" s="521">
        <v>0</v>
      </c>
      <c r="O15" s="521">
        <v>0</v>
      </c>
      <c r="P15" s="521">
        <v>0</v>
      </c>
      <c r="Q15" s="521">
        <v>0</v>
      </c>
      <c r="R15" s="521">
        <v>0</v>
      </c>
      <c r="S15" s="522">
        <f t="shared" si="0"/>
        <v>431897992.19312471</v>
      </c>
    </row>
    <row r="16" spans="1:19" s="79" customFormat="1">
      <c r="A16" s="78">
        <v>9</v>
      </c>
      <c r="B16" s="520" t="s">
        <v>104</v>
      </c>
      <c r="C16" s="521">
        <v>0</v>
      </c>
      <c r="D16" s="521">
        <v>0</v>
      </c>
      <c r="E16" s="521">
        <v>0</v>
      </c>
      <c r="F16" s="521">
        <v>0</v>
      </c>
      <c r="G16" s="521">
        <v>38478829.368105575</v>
      </c>
      <c r="H16" s="521">
        <v>0</v>
      </c>
      <c r="I16" s="521">
        <v>0</v>
      </c>
      <c r="J16" s="521">
        <v>0</v>
      </c>
      <c r="K16" s="521">
        <v>0</v>
      </c>
      <c r="L16" s="521">
        <v>0</v>
      </c>
      <c r="M16" s="521">
        <v>0</v>
      </c>
      <c r="N16" s="521">
        <v>0</v>
      </c>
      <c r="O16" s="521">
        <v>0</v>
      </c>
      <c r="P16" s="521">
        <v>0</v>
      </c>
      <c r="Q16" s="521">
        <v>0</v>
      </c>
      <c r="R16" s="521">
        <v>0</v>
      </c>
      <c r="S16" s="522">
        <f t="shared" si="0"/>
        <v>13467590.278836951</v>
      </c>
    </row>
    <row r="17" spans="1:19" s="79" customFormat="1">
      <c r="A17" s="78">
        <v>10</v>
      </c>
      <c r="B17" s="520" t="s">
        <v>105</v>
      </c>
      <c r="C17" s="521">
        <v>0</v>
      </c>
      <c r="D17" s="521">
        <v>0</v>
      </c>
      <c r="E17" s="521">
        <v>0</v>
      </c>
      <c r="F17" s="521">
        <v>0</v>
      </c>
      <c r="G17" s="521">
        <v>0</v>
      </c>
      <c r="H17" s="521">
        <v>0</v>
      </c>
      <c r="I17" s="521">
        <v>189225.47200000001</v>
      </c>
      <c r="J17" s="521">
        <v>0</v>
      </c>
      <c r="K17" s="521">
        <v>0</v>
      </c>
      <c r="L17" s="521">
        <v>0</v>
      </c>
      <c r="M17" s="521">
        <v>3896031.86100729</v>
      </c>
      <c r="N17" s="521">
        <v>0</v>
      </c>
      <c r="O17" s="521">
        <v>903573.35</v>
      </c>
      <c r="P17" s="521">
        <v>0</v>
      </c>
      <c r="Q17" s="521">
        <v>0</v>
      </c>
      <c r="R17" s="521">
        <v>0</v>
      </c>
      <c r="S17" s="522">
        <f t="shared" si="0"/>
        <v>5346004.6220072899</v>
      </c>
    </row>
    <row r="18" spans="1:19" s="79" customFormat="1">
      <c r="A18" s="78">
        <v>11</v>
      </c>
      <c r="B18" s="520" t="s">
        <v>106</v>
      </c>
      <c r="C18" s="521">
        <v>0</v>
      </c>
      <c r="D18" s="521">
        <v>0</v>
      </c>
      <c r="E18" s="521">
        <v>0</v>
      </c>
      <c r="F18" s="521">
        <v>0</v>
      </c>
      <c r="G18" s="521">
        <v>0</v>
      </c>
      <c r="H18" s="521">
        <v>0</v>
      </c>
      <c r="I18" s="521">
        <v>0</v>
      </c>
      <c r="J18" s="521">
        <v>0</v>
      </c>
      <c r="K18" s="521">
        <v>0</v>
      </c>
      <c r="L18" s="521">
        <v>0</v>
      </c>
      <c r="M18" s="521">
        <v>18690090.983668707</v>
      </c>
      <c r="N18" s="521">
        <v>0</v>
      </c>
      <c r="O18" s="521">
        <v>84455452.430000007</v>
      </c>
      <c r="P18" s="521">
        <v>0</v>
      </c>
      <c r="Q18" s="521">
        <v>1736605</v>
      </c>
      <c r="R18" s="521">
        <v>0</v>
      </c>
      <c r="S18" s="522">
        <f t="shared" si="0"/>
        <v>149714782.12866873</v>
      </c>
    </row>
    <row r="19" spans="1:19" s="79" customFormat="1">
      <c r="A19" s="78">
        <v>12</v>
      </c>
      <c r="B19" s="520" t="s">
        <v>107</v>
      </c>
      <c r="C19" s="521">
        <v>0</v>
      </c>
      <c r="D19" s="521">
        <v>0</v>
      </c>
      <c r="E19" s="521">
        <v>0</v>
      </c>
      <c r="F19" s="521">
        <v>0</v>
      </c>
      <c r="G19" s="521">
        <v>0</v>
      </c>
      <c r="H19" s="521">
        <v>0</v>
      </c>
      <c r="I19" s="521">
        <v>0</v>
      </c>
      <c r="J19" s="521">
        <v>0</v>
      </c>
      <c r="K19" s="521">
        <v>0</v>
      </c>
      <c r="L19" s="521">
        <v>0</v>
      </c>
      <c r="M19" s="521">
        <v>0</v>
      </c>
      <c r="N19" s="521">
        <v>0</v>
      </c>
      <c r="O19" s="521">
        <v>0</v>
      </c>
      <c r="P19" s="521">
        <v>0</v>
      </c>
      <c r="Q19" s="521">
        <v>0</v>
      </c>
      <c r="R19" s="521">
        <v>0</v>
      </c>
      <c r="S19" s="522">
        <f t="shared" si="0"/>
        <v>0</v>
      </c>
    </row>
    <row r="20" spans="1:19" s="79" customFormat="1">
      <c r="A20" s="78">
        <v>13</v>
      </c>
      <c r="B20" s="520" t="s">
        <v>253</v>
      </c>
      <c r="C20" s="521">
        <v>0</v>
      </c>
      <c r="D20" s="521">
        <v>0</v>
      </c>
      <c r="E20" s="521">
        <v>0</v>
      </c>
      <c r="F20" s="521">
        <v>0</v>
      </c>
      <c r="G20" s="521">
        <v>0</v>
      </c>
      <c r="H20" s="521">
        <v>0</v>
      </c>
      <c r="I20" s="521">
        <v>0</v>
      </c>
      <c r="J20" s="521">
        <v>0</v>
      </c>
      <c r="K20" s="521">
        <v>0</v>
      </c>
      <c r="L20" s="521">
        <v>0</v>
      </c>
      <c r="M20" s="521">
        <v>0</v>
      </c>
      <c r="N20" s="521">
        <v>0</v>
      </c>
      <c r="O20" s="521">
        <v>0</v>
      </c>
      <c r="P20" s="521">
        <v>0</v>
      </c>
      <c r="Q20" s="521">
        <v>0</v>
      </c>
      <c r="R20" s="521">
        <v>0</v>
      </c>
      <c r="S20" s="522">
        <f t="shared" si="0"/>
        <v>0</v>
      </c>
    </row>
    <row r="21" spans="1:19" s="79" customFormat="1">
      <c r="A21" s="78">
        <v>14</v>
      </c>
      <c r="B21" s="520" t="s">
        <v>109</v>
      </c>
      <c r="C21" s="521">
        <v>190253755.92900005</v>
      </c>
      <c r="D21" s="521">
        <v>0</v>
      </c>
      <c r="E21" s="521">
        <v>1525628.645</v>
      </c>
      <c r="F21" s="521">
        <v>0</v>
      </c>
      <c r="G21" s="521">
        <v>0</v>
      </c>
      <c r="H21" s="521">
        <v>0</v>
      </c>
      <c r="I21" s="521">
        <v>0</v>
      </c>
      <c r="J21" s="521">
        <v>0</v>
      </c>
      <c r="K21" s="521">
        <v>0</v>
      </c>
      <c r="L21" s="521">
        <v>0</v>
      </c>
      <c r="M21" s="521">
        <v>138366827.11999997</v>
      </c>
      <c r="N21" s="521">
        <v>0</v>
      </c>
      <c r="O21" s="521">
        <v>0</v>
      </c>
      <c r="P21" s="521">
        <v>0</v>
      </c>
      <c r="Q21" s="521">
        <v>0</v>
      </c>
      <c r="R21" s="521">
        <v>0</v>
      </c>
      <c r="S21" s="522">
        <f t="shared" si="0"/>
        <v>138671952.84899998</v>
      </c>
    </row>
    <row r="22" spans="1:19" ht="14.25" thickBot="1">
      <c r="A22" s="80"/>
      <c r="B22" s="81" t="s">
        <v>110</v>
      </c>
      <c r="C22" s="442">
        <f>SUM(C8:C21)</f>
        <v>560678961.64900005</v>
      </c>
      <c r="D22" s="442">
        <f t="shared" ref="D22:J22" si="1">SUM(D8:D21)</f>
        <v>0</v>
      </c>
      <c r="E22" s="442">
        <f t="shared" si="1"/>
        <v>76296026.374999985</v>
      </c>
      <c r="F22" s="442">
        <f t="shared" si="1"/>
        <v>0</v>
      </c>
      <c r="G22" s="442">
        <f t="shared" si="1"/>
        <v>38478829.368105575</v>
      </c>
      <c r="H22" s="442">
        <f t="shared" si="1"/>
        <v>0</v>
      </c>
      <c r="I22" s="442">
        <f t="shared" si="1"/>
        <v>5009799.2092000004</v>
      </c>
      <c r="J22" s="442">
        <f t="shared" si="1"/>
        <v>0</v>
      </c>
      <c r="K22" s="442">
        <f t="shared" ref="K22:S22" si="2">SUM(K8:K21)</f>
        <v>562582246.84583306</v>
      </c>
      <c r="L22" s="442">
        <f t="shared" si="2"/>
        <v>13281742.744999908</v>
      </c>
      <c r="M22" s="442">
        <f t="shared" si="2"/>
        <v>580732318.82363999</v>
      </c>
      <c r="N22" s="442">
        <f t="shared" si="2"/>
        <v>6060832.8835359998</v>
      </c>
      <c r="O22" s="442">
        <f t="shared" si="2"/>
        <v>85359025.780000001</v>
      </c>
      <c r="P22" s="442">
        <f t="shared" si="2"/>
        <v>0</v>
      </c>
      <c r="Q22" s="442">
        <f t="shared" si="2"/>
        <v>1736605</v>
      </c>
      <c r="R22" s="442">
        <f t="shared" si="2"/>
        <v>0</v>
      </c>
      <c r="S22" s="523">
        <f t="shared" si="2"/>
        <v>1182302890.2287376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2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pane xSplit="2" ySplit="6" topLeftCell="C7" activePane="bottomRight" state="frozen"/>
      <selection activeCell="E10" sqref="E10"/>
      <selection pane="topRight" activeCell="E10" sqref="E10"/>
      <selection pane="bottomLeft" activeCell="E10" sqref="E10"/>
      <selection pane="bottomRight" activeCell="G31" sqref="G31"/>
    </sheetView>
  </sheetViews>
  <sheetFormatPr defaultColWidth="9.140625" defaultRowHeight="13.5"/>
  <cols>
    <col min="1" max="1" width="9" style="4" customWidth="1"/>
    <col min="2" max="2" width="63.7109375" style="4" bestFit="1" customWidth="1"/>
    <col min="3" max="3" width="13.7109375" style="4" customWidth="1"/>
    <col min="4" max="4" width="15.85546875" style="4" customWidth="1"/>
    <col min="5" max="5" width="30.28515625" style="4" customWidth="1"/>
    <col min="6" max="6" width="27.85546875" style="4" customWidth="1"/>
    <col min="7" max="7" width="28.5703125" style="4" customWidth="1"/>
    <col min="8" max="8" width="25.5703125" style="4" customWidth="1"/>
    <col min="9" max="9" width="22" style="4" customWidth="1"/>
    <col min="10" max="10" width="20" style="4" customWidth="1"/>
    <col min="11" max="11" width="15.7109375" style="4" customWidth="1"/>
    <col min="12" max="12" width="13.28515625" style="4" customWidth="1"/>
    <col min="13" max="13" width="18.5703125" style="4" customWidth="1"/>
    <col min="14" max="14" width="17" style="4" customWidth="1"/>
    <col min="15" max="15" width="16.42578125" style="4" customWidth="1"/>
    <col min="16" max="16" width="16.140625" style="4" customWidth="1"/>
    <col min="17" max="17" width="16.42578125" style="4" customWidth="1"/>
    <col min="18" max="18" width="15.5703125" style="4" customWidth="1"/>
    <col min="19" max="19" width="32.85546875" style="4" customWidth="1"/>
    <col min="20" max="20" width="22.85546875" style="4" customWidth="1"/>
    <col min="21" max="21" width="22.42578125" style="4" customWidth="1"/>
    <col min="22" max="22" width="18.140625" style="4" customWidth="1"/>
    <col min="23" max="16384" width="9.140625" style="9"/>
  </cols>
  <sheetData>
    <row r="1" spans="1:22">
      <c r="A1" s="2" t="s">
        <v>30</v>
      </c>
      <c r="B1" s="4" t="str">
        <f>'Info '!C2</f>
        <v>JSC "Liberty Bank"</v>
      </c>
    </row>
    <row r="2" spans="1:22">
      <c r="A2" s="2" t="s">
        <v>31</v>
      </c>
      <c r="B2" s="270">
        <f>'1. key ratios '!B2</f>
        <v>43555</v>
      </c>
    </row>
    <row r="4" spans="1:22" ht="14.25" thickBot="1">
      <c r="A4" s="4" t="s">
        <v>373</v>
      </c>
      <c r="B4" s="82" t="s">
        <v>96</v>
      </c>
      <c r="V4" s="10" t="s">
        <v>73</v>
      </c>
    </row>
    <row r="5" spans="1:22" ht="18" customHeight="1">
      <c r="A5" s="83"/>
      <c r="B5" s="84"/>
      <c r="C5" s="560" t="s">
        <v>284</v>
      </c>
      <c r="D5" s="561"/>
      <c r="E5" s="561"/>
      <c r="F5" s="561"/>
      <c r="G5" s="561"/>
      <c r="H5" s="561"/>
      <c r="I5" s="561"/>
      <c r="J5" s="561"/>
      <c r="K5" s="561"/>
      <c r="L5" s="562"/>
      <c r="M5" s="563" t="s">
        <v>285</v>
      </c>
      <c r="N5" s="564"/>
      <c r="O5" s="564"/>
      <c r="P5" s="564"/>
      <c r="Q5" s="564"/>
      <c r="R5" s="564"/>
      <c r="S5" s="565"/>
      <c r="T5" s="568" t="s">
        <v>371</v>
      </c>
      <c r="U5" s="568" t="s">
        <v>372</v>
      </c>
      <c r="V5" s="566" t="s">
        <v>122</v>
      </c>
    </row>
    <row r="6" spans="1:22" s="32" customFormat="1" ht="108">
      <c r="A6" s="29"/>
      <c r="B6" s="85"/>
      <c r="C6" s="86" t="s">
        <v>111</v>
      </c>
      <c r="D6" s="128" t="s">
        <v>112</v>
      </c>
      <c r="E6" s="106" t="s">
        <v>287</v>
      </c>
      <c r="F6" s="106" t="s">
        <v>288</v>
      </c>
      <c r="G6" s="128" t="s">
        <v>291</v>
      </c>
      <c r="H6" s="128" t="s">
        <v>286</v>
      </c>
      <c r="I6" s="128" t="s">
        <v>113</v>
      </c>
      <c r="J6" s="128" t="s">
        <v>114</v>
      </c>
      <c r="K6" s="87" t="s">
        <v>115</v>
      </c>
      <c r="L6" s="88" t="s">
        <v>116</v>
      </c>
      <c r="M6" s="86" t="s">
        <v>289</v>
      </c>
      <c r="N6" s="87" t="s">
        <v>117</v>
      </c>
      <c r="O6" s="87" t="s">
        <v>118</v>
      </c>
      <c r="P6" s="87" t="s">
        <v>119</v>
      </c>
      <c r="Q6" s="87" t="s">
        <v>120</v>
      </c>
      <c r="R6" s="87" t="s">
        <v>121</v>
      </c>
      <c r="S6" s="148" t="s">
        <v>290</v>
      </c>
      <c r="T6" s="569"/>
      <c r="U6" s="569"/>
      <c r="V6" s="567"/>
    </row>
    <row r="7" spans="1:22" s="79" customFormat="1">
      <c r="A7" s="89">
        <v>1</v>
      </c>
      <c r="B7" s="1" t="s">
        <v>97</v>
      </c>
      <c r="C7" s="443">
        <v>0</v>
      </c>
      <c r="D7" s="441">
        <v>0</v>
      </c>
      <c r="E7" s="441">
        <v>0</v>
      </c>
      <c r="F7" s="441">
        <v>0</v>
      </c>
      <c r="G7" s="441">
        <v>0</v>
      </c>
      <c r="H7" s="441">
        <v>0</v>
      </c>
      <c r="I7" s="441">
        <v>0</v>
      </c>
      <c r="J7" s="441">
        <v>0</v>
      </c>
      <c r="K7" s="441">
        <v>0</v>
      </c>
      <c r="L7" s="427">
        <v>0</v>
      </c>
      <c r="M7" s="443">
        <v>0</v>
      </c>
      <c r="N7" s="441">
        <v>0</v>
      </c>
      <c r="O7" s="441">
        <v>0</v>
      </c>
      <c r="P7" s="441">
        <v>0</v>
      </c>
      <c r="Q7" s="441">
        <v>0</v>
      </c>
      <c r="R7" s="441">
        <v>0</v>
      </c>
      <c r="S7" s="427">
        <v>0</v>
      </c>
      <c r="T7" s="444">
        <v>0</v>
      </c>
      <c r="U7" s="444">
        <v>0</v>
      </c>
      <c r="V7" s="448">
        <f>SUM(C7:S7)</f>
        <v>0</v>
      </c>
    </row>
    <row r="8" spans="1:22" s="79" customFormat="1">
      <c r="A8" s="89">
        <v>2</v>
      </c>
      <c r="B8" s="1" t="s">
        <v>98</v>
      </c>
      <c r="C8" s="443">
        <v>0</v>
      </c>
      <c r="D8" s="441">
        <v>0</v>
      </c>
      <c r="E8" s="441">
        <v>0</v>
      </c>
      <c r="F8" s="441">
        <v>0</v>
      </c>
      <c r="G8" s="441">
        <v>0</v>
      </c>
      <c r="H8" s="441">
        <v>0</v>
      </c>
      <c r="I8" s="441">
        <v>0</v>
      </c>
      <c r="J8" s="441">
        <v>0</v>
      </c>
      <c r="K8" s="441">
        <v>0</v>
      </c>
      <c r="L8" s="427">
        <v>0</v>
      </c>
      <c r="M8" s="443">
        <v>0</v>
      </c>
      <c r="N8" s="441">
        <v>0</v>
      </c>
      <c r="O8" s="441">
        <v>0</v>
      </c>
      <c r="P8" s="441">
        <v>0</v>
      </c>
      <c r="Q8" s="441">
        <v>0</v>
      </c>
      <c r="R8" s="441">
        <v>0</v>
      </c>
      <c r="S8" s="427">
        <v>0</v>
      </c>
      <c r="T8" s="444">
        <v>0</v>
      </c>
      <c r="U8" s="444">
        <v>0</v>
      </c>
      <c r="V8" s="448">
        <f t="shared" ref="V8:V20" si="0">SUM(C8:S8)</f>
        <v>0</v>
      </c>
    </row>
    <row r="9" spans="1:22" s="79" customFormat="1">
      <c r="A9" s="89">
        <v>3</v>
      </c>
      <c r="B9" s="1" t="s">
        <v>277</v>
      </c>
      <c r="C9" s="443">
        <v>0</v>
      </c>
      <c r="D9" s="441">
        <v>0</v>
      </c>
      <c r="E9" s="441">
        <v>0</v>
      </c>
      <c r="F9" s="441">
        <v>0</v>
      </c>
      <c r="G9" s="441">
        <v>0</v>
      </c>
      <c r="H9" s="441">
        <v>0</v>
      </c>
      <c r="I9" s="441">
        <v>0</v>
      </c>
      <c r="J9" s="441">
        <v>0</v>
      </c>
      <c r="K9" s="441">
        <v>0</v>
      </c>
      <c r="L9" s="427">
        <v>0</v>
      </c>
      <c r="M9" s="443">
        <v>0</v>
      </c>
      <c r="N9" s="441">
        <v>0</v>
      </c>
      <c r="O9" s="441">
        <v>0</v>
      </c>
      <c r="P9" s="441">
        <v>0</v>
      </c>
      <c r="Q9" s="441">
        <v>0</v>
      </c>
      <c r="R9" s="441">
        <v>0</v>
      </c>
      <c r="S9" s="427">
        <v>0</v>
      </c>
      <c r="T9" s="444">
        <v>0</v>
      </c>
      <c r="U9" s="444">
        <v>0</v>
      </c>
      <c r="V9" s="448">
        <f t="shared" si="0"/>
        <v>0</v>
      </c>
    </row>
    <row r="10" spans="1:22" s="79" customFormat="1">
      <c r="A10" s="89">
        <v>4</v>
      </c>
      <c r="B10" s="1" t="s">
        <v>99</v>
      </c>
      <c r="C10" s="443">
        <v>0</v>
      </c>
      <c r="D10" s="441">
        <v>0</v>
      </c>
      <c r="E10" s="441">
        <v>0</v>
      </c>
      <c r="F10" s="441">
        <v>0</v>
      </c>
      <c r="G10" s="441">
        <v>0</v>
      </c>
      <c r="H10" s="441">
        <v>0</v>
      </c>
      <c r="I10" s="441">
        <v>0</v>
      </c>
      <c r="J10" s="441">
        <v>0</v>
      </c>
      <c r="K10" s="441">
        <v>0</v>
      </c>
      <c r="L10" s="427">
        <v>0</v>
      </c>
      <c r="M10" s="443">
        <v>0</v>
      </c>
      <c r="N10" s="441">
        <v>0</v>
      </c>
      <c r="O10" s="441">
        <v>0</v>
      </c>
      <c r="P10" s="441">
        <v>0</v>
      </c>
      <c r="Q10" s="441">
        <v>0</v>
      </c>
      <c r="R10" s="441">
        <v>0</v>
      </c>
      <c r="S10" s="427">
        <v>0</v>
      </c>
      <c r="T10" s="444">
        <v>0</v>
      </c>
      <c r="U10" s="444">
        <v>0</v>
      </c>
      <c r="V10" s="448">
        <f t="shared" si="0"/>
        <v>0</v>
      </c>
    </row>
    <row r="11" spans="1:22" s="79" customFormat="1">
      <c r="A11" s="89">
        <v>5</v>
      </c>
      <c r="B11" s="1" t="s">
        <v>100</v>
      </c>
      <c r="C11" s="443">
        <v>0</v>
      </c>
      <c r="D11" s="441">
        <v>0</v>
      </c>
      <c r="E11" s="441">
        <v>0</v>
      </c>
      <c r="F11" s="441">
        <v>0</v>
      </c>
      <c r="G11" s="441">
        <v>0</v>
      </c>
      <c r="H11" s="441">
        <v>0</v>
      </c>
      <c r="I11" s="441">
        <v>0</v>
      </c>
      <c r="J11" s="441">
        <v>0</v>
      </c>
      <c r="K11" s="441">
        <v>0</v>
      </c>
      <c r="L11" s="427">
        <v>0</v>
      </c>
      <c r="M11" s="443">
        <v>0</v>
      </c>
      <c r="N11" s="441">
        <v>0</v>
      </c>
      <c r="O11" s="441">
        <v>0</v>
      </c>
      <c r="P11" s="441">
        <v>0</v>
      </c>
      <c r="Q11" s="441">
        <v>0</v>
      </c>
      <c r="R11" s="441">
        <v>0</v>
      </c>
      <c r="S11" s="427">
        <v>0</v>
      </c>
      <c r="T11" s="444">
        <v>0</v>
      </c>
      <c r="U11" s="444">
        <v>0</v>
      </c>
      <c r="V11" s="448">
        <f t="shared" si="0"/>
        <v>0</v>
      </c>
    </row>
    <row r="12" spans="1:22" s="79" customFormat="1">
      <c r="A12" s="89">
        <v>6</v>
      </c>
      <c r="B12" s="1" t="s">
        <v>101</v>
      </c>
      <c r="C12" s="443">
        <v>0</v>
      </c>
      <c r="D12" s="441">
        <v>0</v>
      </c>
      <c r="E12" s="441">
        <v>0</v>
      </c>
      <c r="F12" s="441">
        <v>0</v>
      </c>
      <c r="G12" s="441">
        <v>0</v>
      </c>
      <c r="H12" s="441">
        <v>0</v>
      </c>
      <c r="I12" s="441">
        <v>0</v>
      </c>
      <c r="J12" s="441">
        <v>0</v>
      </c>
      <c r="K12" s="441">
        <v>0</v>
      </c>
      <c r="L12" s="427">
        <v>0</v>
      </c>
      <c r="M12" s="443">
        <v>0</v>
      </c>
      <c r="N12" s="441">
        <v>0</v>
      </c>
      <c r="O12" s="441">
        <v>0</v>
      </c>
      <c r="P12" s="441">
        <v>0</v>
      </c>
      <c r="Q12" s="441">
        <v>0</v>
      </c>
      <c r="R12" s="441">
        <v>0</v>
      </c>
      <c r="S12" s="427">
        <v>0</v>
      </c>
      <c r="T12" s="444">
        <v>0</v>
      </c>
      <c r="U12" s="444">
        <v>0</v>
      </c>
      <c r="V12" s="448">
        <f t="shared" si="0"/>
        <v>0</v>
      </c>
    </row>
    <row r="13" spans="1:22" s="79" customFormat="1">
      <c r="A13" s="89">
        <v>7</v>
      </c>
      <c r="B13" s="1" t="s">
        <v>102</v>
      </c>
      <c r="C13" s="443">
        <v>0</v>
      </c>
      <c r="D13" s="441">
        <v>15798244.823704766</v>
      </c>
      <c r="E13" s="441">
        <v>0</v>
      </c>
      <c r="F13" s="441">
        <v>0</v>
      </c>
      <c r="G13" s="441">
        <v>0</v>
      </c>
      <c r="H13" s="441">
        <v>0</v>
      </c>
      <c r="I13" s="441">
        <v>0</v>
      </c>
      <c r="J13" s="441">
        <v>0</v>
      </c>
      <c r="K13" s="441">
        <v>0</v>
      </c>
      <c r="L13" s="427">
        <v>0</v>
      </c>
      <c r="M13" s="443">
        <v>0</v>
      </c>
      <c r="N13" s="441">
        <v>0</v>
      </c>
      <c r="O13" s="441">
        <v>0</v>
      </c>
      <c r="P13" s="441">
        <v>0</v>
      </c>
      <c r="Q13" s="441">
        <v>0</v>
      </c>
      <c r="R13" s="441">
        <v>0</v>
      </c>
      <c r="S13" s="427">
        <v>0</v>
      </c>
      <c r="T13" s="444">
        <v>13291154.198168766</v>
      </c>
      <c r="U13" s="444">
        <v>2507090.6255360004</v>
      </c>
      <c r="V13" s="448">
        <f t="shared" si="0"/>
        <v>15798244.823704766</v>
      </c>
    </row>
    <row r="14" spans="1:22" s="79" customFormat="1">
      <c r="A14" s="89">
        <v>8</v>
      </c>
      <c r="B14" s="1" t="s">
        <v>103</v>
      </c>
      <c r="C14" s="443">
        <v>0</v>
      </c>
      <c r="D14" s="441">
        <v>1838985.1575</v>
      </c>
      <c r="E14" s="441">
        <v>0</v>
      </c>
      <c r="F14" s="441">
        <v>0</v>
      </c>
      <c r="G14" s="441">
        <v>0</v>
      </c>
      <c r="H14" s="441">
        <v>0</v>
      </c>
      <c r="I14" s="441">
        <v>0</v>
      </c>
      <c r="J14" s="441">
        <v>0</v>
      </c>
      <c r="K14" s="441">
        <v>0</v>
      </c>
      <c r="L14" s="427">
        <v>0</v>
      </c>
      <c r="M14" s="443">
        <v>0</v>
      </c>
      <c r="N14" s="441">
        <v>0</v>
      </c>
      <c r="O14" s="441">
        <v>0</v>
      </c>
      <c r="P14" s="441">
        <v>0</v>
      </c>
      <c r="Q14" s="441">
        <v>0</v>
      </c>
      <c r="R14" s="441">
        <v>0</v>
      </c>
      <c r="S14" s="427">
        <v>0</v>
      </c>
      <c r="T14" s="444">
        <v>1838985.1575</v>
      </c>
      <c r="U14" s="444">
        <v>0</v>
      </c>
      <c r="V14" s="448">
        <f t="shared" si="0"/>
        <v>1838985.1575</v>
      </c>
    </row>
    <row r="15" spans="1:22" s="79" customFormat="1">
      <c r="A15" s="89">
        <v>9</v>
      </c>
      <c r="B15" s="1" t="s">
        <v>104</v>
      </c>
      <c r="C15" s="443">
        <v>0</v>
      </c>
      <c r="D15" s="441">
        <v>0</v>
      </c>
      <c r="E15" s="441">
        <v>0</v>
      </c>
      <c r="F15" s="441">
        <v>0</v>
      </c>
      <c r="G15" s="441">
        <v>0</v>
      </c>
      <c r="H15" s="441">
        <v>0</v>
      </c>
      <c r="I15" s="441">
        <v>0</v>
      </c>
      <c r="J15" s="441">
        <v>0</v>
      </c>
      <c r="K15" s="441">
        <v>0</v>
      </c>
      <c r="L15" s="427">
        <v>0</v>
      </c>
      <c r="M15" s="443">
        <v>0</v>
      </c>
      <c r="N15" s="441">
        <v>0</v>
      </c>
      <c r="O15" s="441">
        <v>0</v>
      </c>
      <c r="P15" s="441">
        <v>0</v>
      </c>
      <c r="Q15" s="441">
        <v>0</v>
      </c>
      <c r="R15" s="441">
        <v>0</v>
      </c>
      <c r="S15" s="427">
        <v>0</v>
      </c>
      <c r="T15" s="444">
        <v>0</v>
      </c>
      <c r="U15" s="444">
        <v>0</v>
      </c>
      <c r="V15" s="448">
        <f t="shared" si="0"/>
        <v>0</v>
      </c>
    </row>
    <row r="16" spans="1:22" s="79" customFormat="1">
      <c r="A16" s="89">
        <v>10</v>
      </c>
      <c r="B16" s="1" t="s">
        <v>105</v>
      </c>
      <c r="C16" s="443">
        <v>0</v>
      </c>
      <c r="D16" s="441">
        <v>0</v>
      </c>
      <c r="E16" s="441">
        <v>0</v>
      </c>
      <c r="F16" s="441">
        <v>0</v>
      </c>
      <c r="G16" s="441">
        <v>0</v>
      </c>
      <c r="H16" s="441">
        <v>0</v>
      </c>
      <c r="I16" s="441">
        <v>0</v>
      </c>
      <c r="J16" s="441">
        <v>0</v>
      </c>
      <c r="K16" s="441">
        <v>0</v>
      </c>
      <c r="L16" s="427">
        <v>0</v>
      </c>
      <c r="M16" s="443">
        <v>0</v>
      </c>
      <c r="N16" s="441">
        <v>0</v>
      </c>
      <c r="O16" s="441">
        <v>0</v>
      </c>
      <c r="P16" s="441">
        <v>0</v>
      </c>
      <c r="Q16" s="441">
        <v>0</v>
      </c>
      <c r="R16" s="441">
        <v>0</v>
      </c>
      <c r="S16" s="427">
        <v>0</v>
      </c>
      <c r="T16" s="444">
        <v>0</v>
      </c>
      <c r="U16" s="444">
        <v>0</v>
      </c>
      <c r="V16" s="448">
        <f t="shared" si="0"/>
        <v>0</v>
      </c>
    </row>
    <row r="17" spans="1:22" s="79" customFormat="1">
      <c r="A17" s="89">
        <v>11</v>
      </c>
      <c r="B17" s="1" t="s">
        <v>106</v>
      </c>
      <c r="C17" s="443">
        <v>0</v>
      </c>
      <c r="D17" s="441">
        <v>389570.08500000002</v>
      </c>
      <c r="E17" s="441">
        <v>0</v>
      </c>
      <c r="F17" s="441">
        <v>0</v>
      </c>
      <c r="G17" s="441">
        <v>0</v>
      </c>
      <c r="H17" s="441">
        <v>0</v>
      </c>
      <c r="I17" s="441">
        <v>0</v>
      </c>
      <c r="J17" s="441">
        <v>0</v>
      </c>
      <c r="K17" s="441">
        <v>0</v>
      </c>
      <c r="L17" s="427">
        <v>0</v>
      </c>
      <c r="M17" s="443">
        <v>0</v>
      </c>
      <c r="N17" s="441">
        <v>0</v>
      </c>
      <c r="O17" s="441">
        <v>0</v>
      </c>
      <c r="P17" s="441">
        <v>0</v>
      </c>
      <c r="Q17" s="441">
        <v>0</v>
      </c>
      <c r="R17" s="441">
        <v>0</v>
      </c>
      <c r="S17" s="427">
        <v>0</v>
      </c>
      <c r="T17" s="444">
        <v>389570.08500000002</v>
      </c>
      <c r="U17" s="444">
        <v>0</v>
      </c>
      <c r="V17" s="448">
        <f t="shared" si="0"/>
        <v>389570.08500000002</v>
      </c>
    </row>
    <row r="18" spans="1:22" s="79" customFormat="1">
      <c r="A18" s="89">
        <v>12</v>
      </c>
      <c r="B18" s="1" t="s">
        <v>107</v>
      </c>
      <c r="C18" s="443">
        <v>0</v>
      </c>
      <c r="D18" s="441">
        <v>0</v>
      </c>
      <c r="E18" s="441">
        <v>0</v>
      </c>
      <c r="F18" s="441">
        <v>0</v>
      </c>
      <c r="G18" s="441">
        <v>0</v>
      </c>
      <c r="H18" s="441">
        <v>0</v>
      </c>
      <c r="I18" s="441">
        <v>0</v>
      </c>
      <c r="J18" s="441">
        <v>0</v>
      </c>
      <c r="K18" s="441">
        <v>0</v>
      </c>
      <c r="L18" s="427">
        <v>0</v>
      </c>
      <c r="M18" s="443">
        <v>0</v>
      </c>
      <c r="N18" s="441">
        <v>0</v>
      </c>
      <c r="O18" s="441">
        <v>0</v>
      </c>
      <c r="P18" s="441">
        <v>0</v>
      </c>
      <c r="Q18" s="441">
        <v>0</v>
      </c>
      <c r="R18" s="441">
        <v>0</v>
      </c>
      <c r="S18" s="427">
        <v>0</v>
      </c>
      <c r="T18" s="444">
        <v>0</v>
      </c>
      <c r="U18" s="444">
        <v>0</v>
      </c>
      <c r="V18" s="448">
        <f t="shared" si="0"/>
        <v>0</v>
      </c>
    </row>
    <row r="19" spans="1:22" s="79" customFormat="1">
      <c r="A19" s="89">
        <v>13</v>
      </c>
      <c r="B19" s="1" t="s">
        <v>108</v>
      </c>
      <c r="C19" s="443">
        <v>0</v>
      </c>
      <c r="D19" s="441">
        <v>0</v>
      </c>
      <c r="E19" s="441">
        <v>0</v>
      </c>
      <c r="F19" s="441">
        <v>0</v>
      </c>
      <c r="G19" s="441">
        <v>0</v>
      </c>
      <c r="H19" s="441">
        <v>0</v>
      </c>
      <c r="I19" s="441">
        <v>0</v>
      </c>
      <c r="J19" s="441">
        <v>0</v>
      </c>
      <c r="K19" s="441">
        <v>0</v>
      </c>
      <c r="L19" s="427">
        <v>0</v>
      </c>
      <c r="M19" s="443">
        <v>0</v>
      </c>
      <c r="N19" s="441">
        <v>0</v>
      </c>
      <c r="O19" s="441">
        <v>0</v>
      </c>
      <c r="P19" s="441">
        <v>0</v>
      </c>
      <c r="Q19" s="441">
        <v>0</v>
      </c>
      <c r="R19" s="441">
        <v>0</v>
      </c>
      <c r="S19" s="427">
        <v>0</v>
      </c>
      <c r="T19" s="444">
        <v>0</v>
      </c>
      <c r="U19" s="444">
        <v>0</v>
      </c>
      <c r="V19" s="448">
        <f t="shared" si="0"/>
        <v>0</v>
      </c>
    </row>
    <row r="20" spans="1:22" s="79" customFormat="1">
      <c r="A20" s="89">
        <v>14</v>
      </c>
      <c r="B20" s="1" t="s">
        <v>109</v>
      </c>
      <c r="C20" s="443">
        <v>0</v>
      </c>
      <c r="D20" s="441">
        <v>0</v>
      </c>
      <c r="E20" s="441">
        <v>0</v>
      </c>
      <c r="F20" s="441">
        <v>0</v>
      </c>
      <c r="G20" s="441">
        <v>0</v>
      </c>
      <c r="H20" s="441">
        <v>0</v>
      </c>
      <c r="I20" s="441">
        <v>0</v>
      </c>
      <c r="J20" s="441">
        <v>0</v>
      </c>
      <c r="K20" s="441">
        <v>0</v>
      </c>
      <c r="L20" s="427">
        <v>0</v>
      </c>
      <c r="M20" s="443">
        <v>0</v>
      </c>
      <c r="N20" s="441">
        <v>0</v>
      </c>
      <c r="O20" s="441">
        <v>0</v>
      </c>
      <c r="P20" s="441">
        <v>0</v>
      </c>
      <c r="Q20" s="441">
        <v>0</v>
      </c>
      <c r="R20" s="441">
        <v>0</v>
      </c>
      <c r="S20" s="427">
        <v>0</v>
      </c>
      <c r="T20" s="444">
        <v>0</v>
      </c>
      <c r="U20" s="444">
        <v>0</v>
      </c>
      <c r="V20" s="448">
        <f t="shared" si="0"/>
        <v>0</v>
      </c>
    </row>
    <row r="21" spans="1:22" ht="14.25" thickBot="1">
      <c r="A21" s="80"/>
      <c r="B21" s="90" t="s">
        <v>110</v>
      </c>
      <c r="C21" s="445">
        <f>SUM(C7:C20)</f>
        <v>0</v>
      </c>
      <c r="D21" s="442">
        <f t="shared" ref="D21:V21" si="1">SUM(D7:D20)</f>
        <v>18026800.066204768</v>
      </c>
      <c r="E21" s="442">
        <f t="shared" si="1"/>
        <v>0</v>
      </c>
      <c r="F21" s="442">
        <f t="shared" si="1"/>
        <v>0</v>
      </c>
      <c r="G21" s="442">
        <f t="shared" si="1"/>
        <v>0</v>
      </c>
      <c r="H21" s="442">
        <f t="shared" si="1"/>
        <v>0</v>
      </c>
      <c r="I21" s="442">
        <f t="shared" si="1"/>
        <v>0</v>
      </c>
      <c r="J21" s="442">
        <f t="shared" si="1"/>
        <v>0</v>
      </c>
      <c r="K21" s="442">
        <f t="shared" si="1"/>
        <v>0</v>
      </c>
      <c r="L21" s="446">
        <f t="shared" si="1"/>
        <v>0</v>
      </c>
      <c r="M21" s="445">
        <f t="shared" si="1"/>
        <v>0</v>
      </c>
      <c r="N21" s="442">
        <f t="shared" si="1"/>
        <v>0</v>
      </c>
      <c r="O21" s="442">
        <f t="shared" si="1"/>
        <v>0</v>
      </c>
      <c r="P21" s="442">
        <f t="shared" si="1"/>
        <v>0</v>
      </c>
      <c r="Q21" s="442">
        <f t="shared" si="1"/>
        <v>0</v>
      </c>
      <c r="R21" s="442">
        <f t="shared" si="1"/>
        <v>0</v>
      </c>
      <c r="S21" s="446">
        <f>SUM(S7:S20)</f>
        <v>0</v>
      </c>
      <c r="T21" s="446">
        <f>SUM(T7:T20)</f>
        <v>15519709.440668767</v>
      </c>
      <c r="U21" s="446">
        <f>SUM(U7:U20)</f>
        <v>2507090.6255360004</v>
      </c>
      <c r="V21" s="447">
        <f t="shared" si="1"/>
        <v>18026800.066204768</v>
      </c>
    </row>
    <row r="24" spans="1:22">
      <c r="A24" s="7"/>
      <c r="B24" s="7"/>
      <c r="C24" s="17"/>
      <c r="D24" s="17"/>
      <c r="E24" s="17"/>
    </row>
    <row r="25" spans="1:22">
      <c r="A25" s="91"/>
      <c r="B25" s="91"/>
      <c r="C25" s="7"/>
      <c r="D25" s="17"/>
      <c r="E25" s="17"/>
    </row>
    <row r="26" spans="1:22">
      <c r="A26" s="91"/>
      <c r="B26" s="18"/>
      <c r="C26" s="7"/>
      <c r="D26" s="17"/>
      <c r="E26" s="17"/>
    </row>
    <row r="27" spans="1:22">
      <c r="A27" s="91"/>
      <c r="B27" s="91"/>
      <c r="C27" s="7"/>
      <c r="D27" s="17"/>
      <c r="E27" s="17"/>
    </row>
    <row r="28" spans="1:22">
      <c r="A28" s="91"/>
      <c r="B28" s="18"/>
      <c r="C28" s="7"/>
      <c r="D28" s="17"/>
      <c r="E28" s="1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6" orientation="portrait" r:id="rId1"/>
  <ignoredErrors>
    <ignoredError sqref="V7:V2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E10" sqref="E10"/>
      <selection pane="topRight" activeCell="E10" sqref="E10"/>
      <selection pane="bottomLeft" activeCell="E10" sqref="E10"/>
      <selection pane="bottomRight" activeCell="H36" sqref="H36"/>
    </sheetView>
  </sheetViews>
  <sheetFormatPr defaultColWidth="9.140625" defaultRowHeight="13.5"/>
  <cols>
    <col min="1" max="1" width="10.5703125" style="4" bestFit="1" customWidth="1"/>
    <col min="2" max="2" width="82" style="4" customWidth="1"/>
    <col min="3" max="3" width="13.7109375" style="156" customWidth="1"/>
    <col min="4" max="4" width="14.85546875" style="156" bestFit="1" customWidth="1"/>
    <col min="5" max="5" width="17.7109375" style="156" customWidth="1"/>
    <col min="6" max="6" width="15.85546875" style="156" customWidth="1"/>
    <col min="7" max="7" width="17.42578125" style="156" customWidth="1"/>
    <col min="8" max="8" width="15.28515625" style="156" customWidth="1"/>
    <col min="9" max="16384" width="9.140625" style="9"/>
  </cols>
  <sheetData>
    <row r="1" spans="1:9">
      <c r="A1" s="2" t="s">
        <v>30</v>
      </c>
      <c r="B1" s="4" t="str">
        <f>'Info '!C2</f>
        <v>JSC "Liberty Bank"</v>
      </c>
    </row>
    <row r="2" spans="1:9">
      <c r="A2" s="2" t="s">
        <v>31</v>
      </c>
      <c r="B2" s="270">
        <f>'1. key ratios '!B2</f>
        <v>43555</v>
      </c>
    </row>
    <row r="4" spans="1:9" ht="14.25" thickBot="1">
      <c r="A4" s="2" t="s">
        <v>259</v>
      </c>
      <c r="B4" s="82" t="s">
        <v>383</v>
      </c>
    </row>
    <row r="5" spans="1:9">
      <c r="A5" s="83"/>
      <c r="B5" s="92"/>
      <c r="C5" s="314" t="s">
        <v>0</v>
      </c>
      <c r="D5" s="314" t="s">
        <v>1</v>
      </c>
      <c r="E5" s="314" t="s">
        <v>2</v>
      </c>
      <c r="F5" s="314" t="s">
        <v>3</v>
      </c>
      <c r="G5" s="315" t="s">
        <v>4</v>
      </c>
      <c r="H5" s="316" t="s">
        <v>5</v>
      </c>
      <c r="I5" s="93"/>
    </row>
    <row r="6" spans="1:9" s="93" customFormat="1" ht="12.75" customHeight="1">
      <c r="A6" s="94"/>
      <c r="B6" s="572" t="s">
        <v>258</v>
      </c>
      <c r="C6" s="574" t="s">
        <v>375</v>
      </c>
      <c r="D6" s="576" t="s">
        <v>374</v>
      </c>
      <c r="E6" s="577"/>
      <c r="F6" s="574" t="s">
        <v>379</v>
      </c>
      <c r="G6" s="574" t="s">
        <v>380</v>
      </c>
      <c r="H6" s="570" t="s">
        <v>378</v>
      </c>
    </row>
    <row r="7" spans="1:9" ht="38.25">
      <c r="A7" s="96"/>
      <c r="B7" s="573"/>
      <c r="C7" s="575"/>
      <c r="D7" s="157" t="s">
        <v>377</v>
      </c>
      <c r="E7" s="157" t="s">
        <v>376</v>
      </c>
      <c r="F7" s="575"/>
      <c r="G7" s="575"/>
      <c r="H7" s="571"/>
      <c r="I7" s="93"/>
    </row>
    <row r="8" spans="1:9">
      <c r="A8" s="94">
        <v>1</v>
      </c>
      <c r="B8" s="1" t="s">
        <v>97</v>
      </c>
      <c r="C8" s="525">
        <v>371902002.662</v>
      </c>
      <c r="D8" s="526">
        <v>0</v>
      </c>
      <c r="E8" s="525">
        <v>0</v>
      </c>
      <c r="F8" s="525">
        <v>88876826.961999997</v>
      </c>
      <c r="G8" s="527">
        <v>88876826.961999997</v>
      </c>
      <c r="H8" s="528">
        <f>G8/(C8+E8)</f>
        <v>0.23897915667524638</v>
      </c>
    </row>
    <row r="9" spans="1:9" ht="15" customHeight="1">
      <c r="A9" s="94">
        <v>2</v>
      </c>
      <c r="B9" s="1" t="s">
        <v>98</v>
      </c>
      <c r="C9" s="525">
        <v>0</v>
      </c>
      <c r="D9" s="526">
        <v>0</v>
      </c>
      <c r="E9" s="525">
        <v>0</v>
      </c>
      <c r="F9" s="525">
        <v>0</v>
      </c>
      <c r="G9" s="527">
        <v>0</v>
      </c>
      <c r="H9" s="528" t="s">
        <v>508</v>
      </c>
    </row>
    <row r="10" spans="1:9">
      <c r="A10" s="94">
        <v>3</v>
      </c>
      <c r="B10" s="1" t="s">
        <v>277</v>
      </c>
      <c r="C10" s="525">
        <v>0</v>
      </c>
      <c r="D10" s="526">
        <v>0</v>
      </c>
      <c r="E10" s="525">
        <v>0</v>
      </c>
      <c r="F10" s="525">
        <v>0</v>
      </c>
      <c r="G10" s="527">
        <v>0</v>
      </c>
      <c r="H10" s="528" t="s">
        <v>508</v>
      </c>
    </row>
    <row r="11" spans="1:9">
      <c r="A11" s="94">
        <v>4</v>
      </c>
      <c r="B11" s="1" t="s">
        <v>99</v>
      </c>
      <c r="C11" s="525">
        <v>0</v>
      </c>
      <c r="D11" s="526">
        <v>0</v>
      </c>
      <c r="E11" s="525">
        <v>0</v>
      </c>
      <c r="F11" s="525">
        <v>0</v>
      </c>
      <c r="G11" s="527">
        <v>0</v>
      </c>
      <c r="H11" s="528" t="s">
        <v>508</v>
      </c>
    </row>
    <row r="12" spans="1:9">
      <c r="A12" s="94">
        <v>5</v>
      </c>
      <c r="B12" s="1" t="s">
        <v>100</v>
      </c>
      <c r="C12" s="525">
        <v>0</v>
      </c>
      <c r="D12" s="526">
        <v>0</v>
      </c>
      <c r="E12" s="525">
        <v>0</v>
      </c>
      <c r="F12" s="525">
        <v>0</v>
      </c>
      <c r="G12" s="527">
        <v>0</v>
      </c>
      <c r="H12" s="528" t="s">
        <v>508</v>
      </c>
    </row>
    <row r="13" spans="1:9">
      <c r="A13" s="94">
        <v>6</v>
      </c>
      <c r="B13" s="1" t="s">
        <v>101</v>
      </c>
      <c r="C13" s="525">
        <v>169028129.39000002</v>
      </c>
      <c r="D13" s="526">
        <v>0</v>
      </c>
      <c r="E13" s="525">
        <v>0</v>
      </c>
      <c r="F13" s="525">
        <v>21430143.750999998</v>
      </c>
      <c r="G13" s="527">
        <v>21430143.750999998</v>
      </c>
      <c r="H13" s="528">
        <f t="shared" ref="H13:H21" si="0">G13/(C13+E13)</f>
        <v>0.12678448154362548</v>
      </c>
    </row>
    <row r="14" spans="1:9">
      <c r="A14" s="94">
        <v>7</v>
      </c>
      <c r="B14" s="1" t="s">
        <v>102</v>
      </c>
      <c r="C14" s="525">
        <v>328865413.99416411</v>
      </c>
      <c r="D14" s="526">
        <v>49335199.952927999</v>
      </c>
      <c r="E14" s="525">
        <v>6060832.8835359998</v>
      </c>
      <c r="F14" s="526">
        <v>331340798.55910009</v>
      </c>
      <c r="G14" s="529">
        <v>315542553.73539537</v>
      </c>
      <c r="H14" s="528">
        <f>G14/(C14+E14)</f>
        <v>0.94212548785588979</v>
      </c>
    </row>
    <row r="15" spans="1:9">
      <c r="A15" s="94">
        <v>8</v>
      </c>
      <c r="B15" s="1" t="s">
        <v>103</v>
      </c>
      <c r="C15" s="525">
        <v>562582246.84583306</v>
      </c>
      <c r="D15" s="526">
        <v>29492767.619999945</v>
      </c>
      <c r="E15" s="525">
        <v>13281742.744999908</v>
      </c>
      <c r="F15" s="526">
        <v>433454791.0781247</v>
      </c>
      <c r="G15" s="529">
        <v>431615805.92062467</v>
      </c>
      <c r="H15" s="528">
        <f t="shared" si="0"/>
        <v>0.74950997756831339</v>
      </c>
    </row>
    <row r="16" spans="1:9">
      <c r="A16" s="94">
        <v>9</v>
      </c>
      <c r="B16" s="1" t="s">
        <v>104</v>
      </c>
      <c r="C16" s="525">
        <v>38478829.368105575</v>
      </c>
      <c r="D16" s="526">
        <v>0</v>
      </c>
      <c r="E16" s="525">
        <v>0</v>
      </c>
      <c r="F16" s="526">
        <v>13467590.278836951</v>
      </c>
      <c r="G16" s="529">
        <v>13467590.278836951</v>
      </c>
      <c r="H16" s="528">
        <f t="shared" si="0"/>
        <v>0.35</v>
      </c>
    </row>
    <row r="17" spans="1:8">
      <c r="A17" s="94">
        <v>10</v>
      </c>
      <c r="B17" s="1" t="s">
        <v>105</v>
      </c>
      <c r="C17" s="525">
        <v>4988830.6830072897</v>
      </c>
      <c r="D17" s="526">
        <v>0</v>
      </c>
      <c r="E17" s="525">
        <v>0</v>
      </c>
      <c r="F17" s="526">
        <v>5346004.6220072899</v>
      </c>
      <c r="G17" s="529">
        <v>5346004.6220072899</v>
      </c>
      <c r="H17" s="528">
        <f t="shared" si="0"/>
        <v>1.0715947206259351</v>
      </c>
    </row>
    <row r="18" spans="1:8">
      <c r="A18" s="94">
        <v>11</v>
      </c>
      <c r="B18" s="1" t="s">
        <v>106</v>
      </c>
      <c r="C18" s="525">
        <v>104882148.41366872</v>
      </c>
      <c r="D18" s="526">
        <v>0</v>
      </c>
      <c r="E18" s="525">
        <v>0</v>
      </c>
      <c r="F18" s="526">
        <v>149714782.12866873</v>
      </c>
      <c r="G18" s="529">
        <v>149325212.04366872</v>
      </c>
      <c r="H18" s="528">
        <f t="shared" si="0"/>
        <v>1.4237428800057643</v>
      </c>
    </row>
    <row r="19" spans="1:8">
      <c r="A19" s="94">
        <v>12</v>
      </c>
      <c r="B19" s="1" t="s">
        <v>107</v>
      </c>
      <c r="C19" s="525">
        <v>0</v>
      </c>
      <c r="D19" s="526">
        <v>0</v>
      </c>
      <c r="E19" s="525">
        <v>0</v>
      </c>
      <c r="F19" s="526">
        <v>0</v>
      </c>
      <c r="G19" s="529">
        <v>0</v>
      </c>
      <c r="H19" s="528" t="s">
        <v>508</v>
      </c>
    </row>
    <row r="20" spans="1:8">
      <c r="A20" s="94">
        <v>13</v>
      </c>
      <c r="B20" s="1" t="s">
        <v>253</v>
      </c>
      <c r="C20" s="525">
        <v>0</v>
      </c>
      <c r="D20" s="526">
        <v>0</v>
      </c>
      <c r="E20" s="525">
        <v>0</v>
      </c>
      <c r="F20" s="526">
        <v>0</v>
      </c>
      <c r="G20" s="529">
        <v>0</v>
      </c>
      <c r="H20" s="528" t="s">
        <v>508</v>
      </c>
    </row>
    <row r="21" spans="1:8">
      <c r="A21" s="94">
        <v>14</v>
      </c>
      <c r="B21" s="1" t="s">
        <v>109</v>
      </c>
      <c r="C21" s="525">
        <v>330146211.69400007</v>
      </c>
      <c r="D21" s="526">
        <v>0</v>
      </c>
      <c r="E21" s="525">
        <v>0</v>
      </c>
      <c r="F21" s="526">
        <v>138671952.84899998</v>
      </c>
      <c r="G21" s="529">
        <v>138671952.84899998</v>
      </c>
      <c r="H21" s="528">
        <f t="shared" si="0"/>
        <v>0.42003193717554971</v>
      </c>
    </row>
    <row r="22" spans="1:8" ht="14.25" thickBot="1">
      <c r="A22" s="97"/>
      <c r="B22" s="98" t="s">
        <v>110</v>
      </c>
      <c r="C22" s="158">
        <f>SUM(C8:C21)</f>
        <v>1910873813.0507789</v>
      </c>
      <c r="D22" s="158">
        <f>SUM(D8:D21)</f>
        <v>78827967.572927952</v>
      </c>
      <c r="E22" s="158">
        <f>SUM(E8:E21)</f>
        <v>19342575.628535908</v>
      </c>
      <c r="F22" s="158">
        <f>SUM(F8:F21)</f>
        <v>1182302890.2287376</v>
      </c>
      <c r="G22" s="158">
        <f>SUM(G8:G21)</f>
        <v>1164276090.1625328</v>
      </c>
      <c r="H22" s="159">
        <f>G22/(C22+E22)</f>
        <v>0.6031842320845433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E10" sqref="E10"/>
      <selection pane="topRight" activeCell="E10" sqref="E10"/>
      <selection pane="bottomLeft" activeCell="E10" sqref="E10"/>
      <selection pane="bottomRight" activeCell="M27" sqref="M27"/>
    </sheetView>
  </sheetViews>
  <sheetFormatPr defaultColWidth="9.140625" defaultRowHeight="12.75"/>
  <cols>
    <col min="1" max="1" width="10.5703125" style="280" bestFit="1" customWidth="1"/>
    <col min="2" max="2" width="90.140625" style="280" customWidth="1"/>
    <col min="3" max="11" width="12.7109375" style="280" customWidth="1"/>
    <col min="12" max="16384" width="9.140625" style="280"/>
  </cols>
  <sheetData>
    <row r="1" spans="1:11">
      <c r="A1" s="280" t="s">
        <v>30</v>
      </c>
      <c r="B1" s="280" t="str">
        <f>'Info '!C2</f>
        <v>JSC "Liberty Bank"</v>
      </c>
    </row>
    <row r="2" spans="1:11">
      <c r="A2" s="280" t="s">
        <v>31</v>
      </c>
      <c r="B2" s="281">
        <f>'1. key ratios '!B2</f>
        <v>43555</v>
      </c>
      <c r="C2" s="282"/>
      <c r="D2" s="282"/>
    </row>
    <row r="3" spans="1:11">
      <c r="B3" s="282"/>
      <c r="C3" s="282"/>
      <c r="D3" s="282"/>
    </row>
    <row r="4" spans="1:11" ht="13.5" thickBot="1">
      <c r="A4" s="280" t="s">
        <v>255</v>
      </c>
      <c r="B4" s="283" t="s">
        <v>384</v>
      </c>
      <c r="C4" s="282"/>
      <c r="D4" s="282"/>
    </row>
    <row r="5" spans="1:11" ht="30" customHeight="1">
      <c r="A5" s="578"/>
      <c r="B5" s="579"/>
      <c r="C5" s="580" t="s">
        <v>437</v>
      </c>
      <c r="D5" s="580"/>
      <c r="E5" s="580"/>
      <c r="F5" s="580" t="s">
        <v>438</v>
      </c>
      <c r="G5" s="580"/>
      <c r="H5" s="580"/>
      <c r="I5" s="580" t="s">
        <v>439</v>
      </c>
      <c r="J5" s="580"/>
      <c r="K5" s="581"/>
    </row>
    <row r="6" spans="1:11">
      <c r="A6" s="284"/>
      <c r="B6" s="509"/>
      <c r="C6" s="510" t="s">
        <v>69</v>
      </c>
      <c r="D6" s="510" t="s">
        <v>70</v>
      </c>
      <c r="E6" s="510" t="s">
        <v>71</v>
      </c>
      <c r="F6" s="510" t="s">
        <v>69</v>
      </c>
      <c r="G6" s="510" t="s">
        <v>70</v>
      </c>
      <c r="H6" s="510" t="s">
        <v>71</v>
      </c>
      <c r="I6" s="510" t="s">
        <v>69</v>
      </c>
      <c r="J6" s="510" t="s">
        <v>70</v>
      </c>
      <c r="K6" s="511" t="s">
        <v>71</v>
      </c>
    </row>
    <row r="7" spans="1:11">
      <c r="A7" s="285" t="s">
        <v>387</v>
      </c>
      <c r="B7" s="512"/>
      <c r="C7" s="512"/>
      <c r="D7" s="512"/>
      <c r="E7" s="512"/>
      <c r="F7" s="512"/>
      <c r="G7" s="512"/>
      <c r="H7" s="512"/>
      <c r="I7" s="512"/>
      <c r="J7" s="512"/>
      <c r="K7" s="286"/>
    </row>
    <row r="8" spans="1:11">
      <c r="A8" s="287">
        <v>1</v>
      </c>
      <c r="B8" s="288" t="s">
        <v>385</v>
      </c>
      <c r="C8" s="307"/>
      <c r="D8" s="307"/>
      <c r="E8" s="307"/>
      <c r="F8" s="289">
        <v>444123989.45708025</v>
      </c>
      <c r="G8" s="289">
        <v>186001801.08466372</v>
      </c>
      <c r="H8" s="289">
        <v>630125790.54174435</v>
      </c>
      <c r="I8" s="289">
        <v>369552668.23555315</v>
      </c>
      <c r="J8" s="289">
        <v>122391757.80194329</v>
      </c>
      <c r="K8" s="290">
        <v>491944426.03749633</v>
      </c>
    </row>
    <row r="9" spans="1:11">
      <c r="A9" s="285" t="s">
        <v>388</v>
      </c>
      <c r="B9" s="512"/>
      <c r="C9" s="513"/>
      <c r="D9" s="513"/>
      <c r="E9" s="513"/>
      <c r="F9" s="513"/>
      <c r="G9" s="513"/>
      <c r="H9" s="513"/>
      <c r="I9" s="513"/>
      <c r="J9" s="513"/>
      <c r="K9" s="291"/>
    </row>
    <row r="10" spans="1:11">
      <c r="A10" s="292">
        <v>2</v>
      </c>
      <c r="B10" s="514" t="s">
        <v>396</v>
      </c>
      <c r="C10" s="515">
        <v>665294458.02995586</v>
      </c>
      <c r="D10" s="516">
        <v>270388974.55607522</v>
      </c>
      <c r="E10" s="516">
        <v>935683432.58603108</v>
      </c>
      <c r="F10" s="516">
        <v>108283086.7365156</v>
      </c>
      <c r="G10" s="516">
        <v>69823516.122017249</v>
      </c>
      <c r="H10" s="516">
        <v>178106602.85853291</v>
      </c>
      <c r="I10" s="516">
        <v>22886080.646893334</v>
      </c>
      <c r="J10" s="516">
        <v>12151667.418153768</v>
      </c>
      <c r="K10" s="293">
        <v>35037748.06504713</v>
      </c>
    </row>
    <row r="11" spans="1:11">
      <c r="A11" s="292">
        <v>3</v>
      </c>
      <c r="B11" s="514" t="s">
        <v>390</v>
      </c>
      <c r="C11" s="515">
        <v>363709752.25955552</v>
      </c>
      <c r="D11" s="516">
        <v>179454938.95929143</v>
      </c>
      <c r="E11" s="516">
        <v>543164691.21884704</v>
      </c>
      <c r="F11" s="516">
        <v>166007966.54133618</v>
      </c>
      <c r="G11" s="516">
        <v>49426821.662952572</v>
      </c>
      <c r="H11" s="516">
        <v>215434788.20428857</v>
      </c>
      <c r="I11" s="516">
        <v>130353608.60640444</v>
      </c>
      <c r="J11" s="516">
        <v>40078159.818702586</v>
      </c>
      <c r="K11" s="293">
        <v>170431768.42510697</v>
      </c>
    </row>
    <row r="12" spans="1:11">
      <c r="A12" s="292">
        <v>4</v>
      </c>
      <c r="B12" s="514" t="s">
        <v>391</v>
      </c>
      <c r="C12" s="515"/>
      <c r="D12" s="516"/>
      <c r="E12" s="516">
        <v>0</v>
      </c>
      <c r="F12" s="516"/>
      <c r="G12" s="516"/>
      <c r="H12" s="516"/>
      <c r="I12" s="516"/>
      <c r="J12" s="516"/>
      <c r="K12" s="293"/>
    </row>
    <row r="13" spans="1:11">
      <c r="A13" s="292">
        <v>5</v>
      </c>
      <c r="B13" s="514" t="s">
        <v>399</v>
      </c>
      <c r="C13" s="515">
        <v>69663372.304617569</v>
      </c>
      <c r="D13" s="516">
        <v>0</v>
      </c>
      <c r="E13" s="516">
        <v>69663372.304617569</v>
      </c>
      <c r="F13" s="516">
        <v>0</v>
      </c>
      <c r="G13" s="516">
        <v>0</v>
      </c>
      <c r="H13" s="516">
        <v>0</v>
      </c>
      <c r="I13" s="516">
        <v>0</v>
      </c>
      <c r="J13" s="516">
        <v>0</v>
      </c>
      <c r="K13" s="293">
        <v>0</v>
      </c>
    </row>
    <row r="14" spans="1:11">
      <c r="A14" s="292">
        <v>6</v>
      </c>
      <c r="B14" s="514" t="s">
        <v>432</v>
      </c>
      <c r="C14" s="515">
        <v>49672753.706</v>
      </c>
      <c r="D14" s="516">
        <v>31613662.132999998</v>
      </c>
      <c r="E14" s="516">
        <v>81286415.839000076</v>
      </c>
      <c r="F14" s="516">
        <v>10124555.09557778</v>
      </c>
      <c r="G14" s="516">
        <v>8350334.8049611188</v>
      </c>
      <c r="H14" s="516">
        <v>18474889.900538884</v>
      </c>
      <c r="I14" s="516">
        <v>2673642.0396777783</v>
      </c>
      <c r="J14" s="516">
        <v>3027569.6116555547</v>
      </c>
      <c r="K14" s="293">
        <v>5701211.651333333</v>
      </c>
    </row>
    <row r="15" spans="1:11">
      <c r="A15" s="292">
        <v>7</v>
      </c>
      <c r="B15" s="514" t="s">
        <v>433</v>
      </c>
      <c r="C15" s="515">
        <v>55870440.021780066</v>
      </c>
      <c r="D15" s="516">
        <v>19860762.768256109</v>
      </c>
      <c r="E15" s="516">
        <v>75731202.790036187</v>
      </c>
      <c r="F15" s="516">
        <v>27206025.536996011</v>
      </c>
      <c r="G15" s="516">
        <v>6713580.5064716488</v>
      </c>
      <c r="H15" s="516">
        <v>33919606.043467626</v>
      </c>
      <c r="I15" s="516">
        <v>27206025.536996011</v>
      </c>
      <c r="J15" s="516">
        <v>6703093.8536327584</v>
      </c>
      <c r="K15" s="293">
        <v>33909119.39062874</v>
      </c>
    </row>
    <row r="16" spans="1:11">
      <c r="A16" s="292">
        <v>8</v>
      </c>
      <c r="B16" s="517" t="s">
        <v>392</v>
      </c>
      <c r="C16" s="515">
        <v>1204210776.3219092</v>
      </c>
      <c r="D16" s="516">
        <v>501318338.41662282</v>
      </c>
      <c r="E16" s="516">
        <v>1705529114.7385321</v>
      </c>
      <c r="F16" s="516">
        <v>311621633.91042554</v>
      </c>
      <c r="G16" s="516">
        <v>134314253.09640259</v>
      </c>
      <c r="H16" s="516">
        <v>445935887.00682801</v>
      </c>
      <c r="I16" s="516">
        <v>183119356.82997155</v>
      </c>
      <c r="J16" s="516">
        <v>61960490.702144668</v>
      </c>
      <c r="K16" s="293">
        <v>245079847.53211623</v>
      </c>
    </row>
    <row r="17" spans="1:11">
      <c r="A17" s="285" t="s">
        <v>389</v>
      </c>
      <c r="B17" s="512"/>
      <c r="C17" s="513"/>
      <c r="D17" s="513"/>
      <c r="E17" s="513"/>
      <c r="F17" s="513"/>
      <c r="G17" s="513"/>
      <c r="H17" s="513"/>
      <c r="I17" s="513"/>
      <c r="J17" s="513"/>
      <c r="K17" s="291"/>
    </row>
    <row r="18" spans="1:11">
      <c r="A18" s="292">
        <v>9</v>
      </c>
      <c r="B18" s="514" t="s">
        <v>395</v>
      </c>
      <c r="C18" s="515">
        <v>3863862.277777778</v>
      </c>
      <c r="D18" s="516">
        <v>0</v>
      </c>
      <c r="E18" s="516">
        <v>3863862.277777778</v>
      </c>
      <c r="F18" s="516">
        <v>0</v>
      </c>
      <c r="G18" s="516">
        <v>0</v>
      </c>
      <c r="H18" s="516">
        <v>0</v>
      </c>
      <c r="I18" s="516">
        <v>0</v>
      </c>
      <c r="J18" s="516">
        <v>0</v>
      </c>
      <c r="K18" s="293">
        <v>0</v>
      </c>
    </row>
    <row r="19" spans="1:11">
      <c r="A19" s="292">
        <v>10</v>
      </c>
      <c r="B19" s="514" t="s">
        <v>434</v>
      </c>
      <c r="C19" s="515">
        <v>611444238.607113</v>
      </c>
      <c r="D19" s="516">
        <v>271937416.66947329</v>
      </c>
      <c r="E19" s="516">
        <v>883381655.27658606</v>
      </c>
      <c r="F19" s="516">
        <v>66954267.463061139</v>
      </c>
      <c r="G19" s="516">
        <v>10473217.492378576</v>
      </c>
      <c r="H19" s="516">
        <v>77427484.955439687</v>
      </c>
      <c r="I19" s="516">
        <v>141525588.68458828</v>
      </c>
      <c r="J19" s="516">
        <v>74429636.866034806</v>
      </c>
      <c r="K19" s="293">
        <v>215955225.55062324</v>
      </c>
    </row>
    <row r="20" spans="1:11">
      <c r="A20" s="292">
        <v>11</v>
      </c>
      <c r="B20" s="514" t="s">
        <v>394</v>
      </c>
      <c r="C20" s="515">
        <v>19887195.447333328</v>
      </c>
      <c r="D20" s="516">
        <v>52989994.815399177</v>
      </c>
      <c r="E20" s="516">
        <v>72877190.262732565</v>
      </c>
      <c r="F20" s="516">
        <v>0</v>
      </c>
      <c r="G20" s="516">
        <v>0</v>
      </c>
      <c r="H20" s="516">
        <v>0</v>
      </c>
      <c r="I20" s="516">
        <v>0</v>
      </c>
      <c r="J20" s="516">
        <v>0</v>
      </c>
      <c r="K20" s="293">
        <v>0</v>
      </c>
    </row>
    <row r="21" spans="1:11" ht="13.5" thickBot="1">
      <c r="A21" s="294">
        <v>12</v>
      </c>
      <c r="B21" s="295" t="s">
        <v>393</v>
      </c>
      <c r="C21" s="296">
        <v>635195296.33222413</v>
      </c>
      <c r="D21" s="297">
        <v>324927411.48487246</v>
      </c>
      <c r="E21" s="296">
        <v>960122707.81709659</v>
      </c>
      <c r="F21" s="297">
        <v>66954267.463061139</v>
      </c>
      <c r="G21" s="297">
        <v>10473217.492378576</v>
      </c>
      <c r="H21" s="297">
        <v>77427484.955439687</v>
      </c>
      <c r="I21" s="297">
        <v>141525588.68458828</v>
      </c>
      <c r="J21" s="297">
        <v>74429636.866034806</v>
      </c>
      <c r="K21" s="298">
        <v>215955225.55062309</v>
      </c>
    </row>
    <row r="22" spans="1:11" ht="38.25" customHeight="1" thickBot="1">
      <c r="A22" s="299"/>
      <c r="B22" s="300"/>
      <c r="C22" s="300"/>
      <c r="D22" s="300"/>
      <c r="E22" s="300"/>
      <c r="F22" s="582" t="s">
        <v>436</v>
      </c>
      <c r="G22" s="580"/>
      <c r="H22" s="580"/>
      <c r="I22" s="582" t="s">
        <v>400</v>
      </c>
      <c r="J22" s="580"/>
      <c r="K22" s="581"/>
    </row>
    <row r="23" spans="1:11">
      <c r="A23" s="301">
        <v>13</v>
      </c>
      <c r="B23" s="302" t="s">
        <v>385</v>
      </c>
      <c r="C23" s="308"/>
      <c r="D23" s="308"/>
      <c r="E23" s="308"/>
      <c r="F23" s="274">
        <v>444123989.45708025</v>
      </c>
      <c r="G23" s="274">
        <v>186001801.08466372</v>
      </c>
      <c r="H23" s="274">
        <v>630125790.54174399</v>
      </c>
      <c r="I23" s="274">
        <v>369552668.23555315</v>
      </c>
      <c r="J23" s="274">
        <v>122391757.80194329</v>
      </c>
      <c r="K23" s="275">
        <v>491944426.03749645</v>
      </c>
    </row>
    <row r="24" spans="1:11" ht="13.5" thickBot="1">
      <c r="A24" s="303">
        <v>14</v>
      </c>
      <c r="B24" s="518" t="s">
        <v>397</v>
      </c>
      <c r="C24" s="309"/>
      <c r="D24" s="310"/>
      <c r="E24" s="311"/>
      <c r="F24" s="276">
        <v>244667366.44736439</v>
      </c>
      <c r="G24" s="276">
        <v>123841035.60402401</v>
      </c>
      <c r="H24" s="276">
        <v>368508402.05138832</v>
      </c>
      <c r="I24" s="276">
        <v>45779839.207492888</v>
      </c>
      <c r="J24" s="276">
        <v>15490122.675536167</v>
      </c>
      <c r="K24" s="277">
        <v>61269961.883029059</v>
      </c>
    </row>
    <row r="25" spans="1:11" ht="13.5" thickBot="1">
      <c r="A25" s="304">
        <v>15</v>
      </c>
      <c r="B25" s="305" t="s">
        <v>398</v>
      </c>
      <c r="C25" s="312"/>
      <c r="D25" s="312"/>
      <c r="E25" s="312"/>
      <c r="F25" s="278">
        <v>1.8152154735871784</v>
      </c>
      <c r="G25" s="278">
        <v>1.5019399682621832</v>
      </c>
      <c r="H25" s="278">
        <v>1.7099360205466176</v>
      </c>
      <c r="I25" s="278">
        <v>8.0723889518394731</v>
      </c>
      <c r="J25" s="278">
        <v>7.901277502161995</v>
      </c>
      <c r="K25" s="279">
        <v>8.0291289714961991</v>
      </c>
    </row>
    <row r="27" spans="1:11" ht="25.5">
      <c r="B27" s="313" t="s">
        <v>435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L32" sqref="L32"/>
    </sheetView>
  </sheetViews>
  <sheetFormatPr defaultColWidth="9.140625" defaultRowHeight="13.5"/>
  <cols>
    <col min="1" max="1" width="10.5703125" style="4" bestFit="1" customWidth="1"/>
    <col min="2" max="2" width="42.42578125" style="4" customWidth="1"/>
    <col min="3" max="3" width="15.85546875" style="4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20.85546875" style="4" customWidth="1"/>
    <col min="15" max="16384" width="9.140625" style="9"/>
  </cols>
  <sheetData>
    <row r="1" spans="1:14">
      <c r="A1" s="4" t="s">
        <v>30</v>
      </c>
      <c r="B1" s="4" t="str">
        <f>'Info '!C2</f>
        <v>JSC "Liberty Bank"</v>
      </c>
    </row>
    <row r="2" spans="1:14" ht="14.25" customHeight="1">
      <c r="A2" s="4" t="s">
        <v>31</v>
      </c>
      <c r="B2" s="270">
        <f>'1. key ratios '!B2</f>
        <v>43555</v>
      </c>
    </row>
    <row r="3" spans="1:14" ht="14.25" customHeight="1"/>
    <row r="4" spans="1:14" ht="14.25" thickBot="1">
      <c r="A4" s="4" t="s">
        <v>271</v>
      </c>
      <c r="B4" s="127" t="s">
        <v>28</v>
      </c>
    </row>
    <row r="5" spans="1:14" s="104" customFormat="1">
      <c r="A5" s="100"/>
      <c r="B5" s="101"/>
      <c r="C5" s="102" t="s">
        <v>0</v>
      </c>
      <c r="D5" s="102" t="s">
        <v>1</v>
      </c>
      <c r="E5" s="102" t="s">
        <v>2</v>
      </c>
      <c r="F5" s="102" t="s">
        <v>3</v>
      </c>
      <c r="G5" s="102" t="s">
        <v>4</v>
      </c>
      <c r="H5" s="102" t="s">
        <v>5</v>
      </c>
      <c r="I5" s="102" t="s">
        <v>8</v>
      </c>
      <c r="J5" s="102" t="s">
        <v>9</v>
      </c>
      <c r="K5" s="102" t="s">
        <v>10</v>
      </c>
      <c r="L5" s="102" t="s">
        <v>11</v>
      </c>
      <c r="M5" s="102" t="s">
        <v>12</v>
      </c>
      <c r="N5" s="103" t="s">
        <v>13</v>
      </c>
    </row>
    <row r="6" spans="1:14" ht="40.5">
      <c r="A6" s="105"/>
      <c r="B6" s="488"/>
      <c r="C6" s="489" t="s">
        <v>270</v>
      </c>
      <c r="D6" s="490" t="s">
        <v>269</v>
      </c>
      <c r="E6" s="491" t="s">
        <v>268</v>
      </c>
      <c r="F6" s="492">
        <v>0</v>
      </c>
      <c r="G6" s="492">
        <v>0.2</v>
      </c>
      <c r="H6" s="492">
        <v>0.35</v>
      </c>
      <c r="I6" s="492">
        <v>0.5</v>
      </c>
      <c r="J6" s="492">
        <v>0.75</v>
      </c>
      <c r="K6" s="492">
        <v>1</v>
      </c>
      <c r="L6" s="492">
        <v>1.5</v>
      </c>
      <c r="M6" s="492">
        <v>2.5</v>
      </c>
      <c r="N6" s="493" t="s">
        <v>283</v>
      </c>
    </row>
    <row r="7" spans="1:14" ht="15.75">
      <c r="A7" s="494">
        <v>1</v>
      </c>
      <c r="B7" s="495" t="s">
        <v>267</v>
      </c>
      <c r="C7" s="496">
        <f>SUM(C8:C13)</f>
        <v>318387371.51384002</v>
      </c>
      <c r="D7" s="488"/>
      <c r="E7" s="497">
        <f t="shared" ref="E7" si="0">SUM(E8:E13)</f>
        <v>14146327.850276802</v>
      </c>
      <c r="F7" s="530">
        <f>SUM(F8:F13)</f>
        <v>0</v>
      </c>
      <c r="G7" s="530">
        <f t="shared" ref="G7:M7" si="1">SUM(G8:G13)</f>
        <v>0</v>
      </c>
      <c r="H7" s="530">
        <f t="shared" si="1"/>
        <v>0</v>
      </c>
      <c r="I7" s="530">
        <f t="shared" si="1"/>
        <v>0</v>
      </c>
      <c r="J7" s="530">
        <f t="shared" si="1"/>
        <v>0</v>
      </c>
      <c r="K7" s="530">
        <f t="shared" si="1"/>
        <v>14146327.850276802</v>
      </c>
      <c r="L7" s="530">
        <f t="shared" si="1"/>
        <v>0</v>
      </c>
      <c r="M7" s="530">
        <f t="shared" si="1"/>
        <v>0</v>
      </c>
      <c r="N7" s="499">
        <f>SUM(N8:N13)</f>
        <v>14146327.850276802</v>
      </c>
    </row>
    <row r="8" spans="1:14" ht="15.75">
      <c r="A8" s="494">
        <v>1.1000000000000001</v>
      </c>
      <c r="B8" s="500" t="s">
        <v>265</v>
      </c>
      <c r="C8" s="498">
        <v>248723999.51384002</v>
      </c>
      <c r="D8" s="501">
        <v>0.02</v>
      </c>
      <c r="E8" s="497">
        <f>C8*D8</f>
        <v>4974479.9902768005</v>
      </c>
      <c r="F8" s="531">
        <v>0</v>
      </c>
      <c r="G8" s="531">
        <v>0</v>
      </c>
      <c r="H8" s="531">
        <v>0</v>
      </c>
      <c r="I8" s="531">
        <v>0</v>
      </c>
      <c r="J8" s="531">
        <v>0</v>
      </c>
      <c r="K8" s="531">
        <v>4974479.9902768005</v>
      </c>
      <c r="L8" s="531">
        <v>0</v>
      </c>
      <c r="M8" s="531">
        <v>0</v>
      </c>
      <c r="N8" s="499">
        <f t="shared" ref="N8:N13" si="2">SUMPRODUCT($F$6:$M$6,F8:M8)</f>
        <v>4974479.9902768005</v>
      </c>
    </row>
    <row r="9" spans="1:14" ht="15.75">
      <c r="A9" s="494">
        <v>1.2</v>
      </c>
      <c r="B9" s="500" t="s">
        <v>264</v>
      </c>
      <c r="C9" s="498">
        <v>0</v>
      </c>
      <c r="D9" s="501">
        <v>0.05</v>
      </c>
      <c r="E9" s="497">
        <f>C9*D9</f>
        <v>0</v>
      </c>
      <c r="F9" s="531">
        <v>0</v>
      </c>
      <c r="G9" s="531">
        <v>0</v>
      </c>
      <c r="H9" s="531">
        <v>0</v>
      </c>
      <c r="I9" s="531">
        <v>0</v>
      </c>
      <c r="J9" s="531">
        <v>0</v>
      </c>
      <c r="K9" s="531">
        <v>0</v>
      </c>
      <c r="L9" s="531">
        <v>0</v>
      </c>
      <c r="M9" s="531">
        <v>0</v>
      </c>
      <c r="N9" s="499">
        <f t="shared" si="2"/>
        <v>0</v>
      </c>
    </row>
    <row r="10" spans="1:14" ht="15.75">
      <c r="A10" s="494">
        <v>1.3</v>
      </c>
      <c r="B10" s="500" t="s">
        <v>263</v>
      </c>
      <c r="C10" s="498">
        <v>6225788</v>
      </c>
      <c r="D10" s="501">
        <v>0.08</v>
      </c>
      <c r="E10" s="497">
        <f>C10*D10</f>
        <v>498063.04000000004</v>
      </c>
      <c r="F10" s="531">
        <v>0</v>
      </c>
      <c r="G10" s="531">
        <v>0</v>
      </c>
      <c r="H10" s="531">
        <v>0</v>
      </c>
      <c r="I10" s="531">
        <v>0</v>
      </c>
      <c r="J10" s="531">
        <v>0</v>
      </c>
      <c r="K10" s="531">
        <v>498063.04000000004</v>
      </c>
      <c r="L10" s="531">
        <v>0</v>
      </c>
      <c r="M10" s="531">
        <v>0</v>
      </c>
      <c r="N10" s="499">
        <f t="shared" si="2"/>
        <v>498063.04000000004</v>
      </c>
    </row>
    <row r="11" spans="1:14" ht="15.75">
      <c r="A11" s="494">
        <v>1.4</v>
      </c>
      <c r="B11" s="500" t="s">
        <v>262</v>
      </c>
      <c r="C11" s="498">
        <v>6915898</v>
      </c>
      <c r="D11" s="501">
        <v>0.11</v>
      </c>
      <c r="E11" s="497">
        <f>C11*D11</f>
        <v>760748.78</v>
      </c>
      <c r="F11" s="531">
        <v>0</v>
      </c>
      <c r="G11" s="531">
        <v>0</v>
      </c>
      <c r="H11" s="531">
        <v>0</v>
      </c>
      <c r="I11" s="531">
        <v>0</v>
      </c>
      <c r="J11" s="531">
        <v>0</v>
      </c>
      <c r="K11" s="531">
        <v>760748.78</v>
      </c>
      <c r="L11" s="531">
        <v>0</v>
      </c>
      <c r="M11" s="531">
        <v>0</v>
      </c>
      <c r="N11" s="499">
        <f t="shared" si="2"/>
        <v>760748.78</v>
      </c>
    </row>
    <row r="12" spans="1:14" ht="15.75">
      <c r="A12" s="494">
        <v>1.5</v>
      </c>
      <c r="B12" s="500" t="s">
        <v>261</v>
      </c>
      <c r="C12" s="498">
        <v>56521686</v>
      </c>
      <c r="D12" s="501">
        <v>0.14000000000000001</v>
      </c>
      <c r="E12" s="497">
        <f>C12*D12</f>
        <v>7913036.040000001</v>
      </c>
      <c r="F12" s="531">
        <v>0</v>
      </c>
      <c r="G12" s="531">
        <v>0</v>
      </c>
      <c r="H12" s="531">
        <v>0</v>
      </c>
      <c r="I12" s="531">
        <v>0</v>
      </c>
      <c r="J12" s="531">
        <v>0</v>
      </c>
      <c r="K12" s="531">
        <v>7913036.040000001</v>
      </c>
      <c r="L12" s="531">
        <v>0</v>
      </c>
      <c r="M12" s="531">
        <v>0</v>
      </c>
      <c r="N12" s="499">
        <f t="shared" si="2"/>
        <v>7913036.040000001</v>
      </c>
    </row>
    <row r="13" spans="1:14" ht="15.75">
      <c r="A13" s="494">
        <v>1.6</v>
      </c>
      <c r="B13" s="502" t="s">
        <v>260</v>
      </c>
      <c r="C13" s="498">
        <v>0</v>
      </c>
      <c r="D13" s="503"/>
      <c r="E13" s="504"/>
      <c r="F13" s="531">
        <v>0</v>
      </c>
      <c r="G13" s="531">
        <v>0</v>
      </c>
      <c r="H13" s="531">
        <v>0</v>
      </c>
      <c r="I13" s="531">
        <v>0</v>
      </c>
      <c r="J13" s="531">
        <v>0</v>
      </c>
      <c r="K13" s="531">
        <v>0</v>
      </c>
      <c r="L13" s="531">
        <v>0</v>
      </c>
      <c r="M13" s="531">
        <v>0</v>
      </c>
      <c r="N13" s="499">
        <f t="shared" si="2"/>
        <v>0</v>
      </c>
    </row>
    <row r="14" spans="1:14" ht="15.75">
      <c r="A14" s="494">
        <v>2</v>
      </c>
      <c r="B14" s="505" t="s">
        <v>266</v>
      </c>
      <c r="C14" s="496">
        <f>SUM(C15:C20)</f>
        <v>0</v>
      </c>
      <c r="D14" s="488"/>
      <c r="E14" s="497">
        <f t="shared" ref="E14" si="3">SUM(E15:E20)</f>
        <v>0</v>
      </c>
      <c r="F14" s="531">
        <f>SUM(F15:F20)</f>
        <v>0</v>
      </c>
      <c r="G14" s="531">
        <f t="shared" ref="G14:M14" si="4">SUM(G15:G20)</f>
        <v>0</v>
      </c>
      <c r="H14" s="531">
        <f t="shared" si="4"/>
        <v>0</v>
      </c>
      <c r="I14" s="531">
        <f t="shared" si="4"/>
        <v>0</v>
      </c>
      <c r="J14" s="531">
        <f t="shared" si="4"/>
        <v>0</v>
      </c>
      <c r="K14" s="531">
        <f t="shared" si="4"/>
        <v>0</v>
      </c>
      <c r="L14" s="531">
        <f t="shared" si="4"/>
        <v>0</v>
      </c>
      <c r="M14" s="531">
        <f t="shared" si="4"/>
        <v>0</v>
      </c>
      <c r="N14" s="499">
        <f>SUM(N15:N20)</f>
        <v>0</v>
      </c>
    </row>
    <row r="15" spans="1:14" ht="15.75">
      <c r="A15" s="494">
        <v>2.1</v>
      </c>
      <c r="B15" s="502" t="s">
        <v>265</v>
      </c>
      <c r="C15" s="504">
        <v>0</v>
      </c>
      <c r="D15" s="501">
        <v>5.0000000000000001E-3</v>
      </c>
      <c r="E15" s="497">
        <f>C15*D15</f>
        <v>0</v>
      </c>
      <c r="F15" s="531">
        <v>0</v>
      </c>
      <c r="G15" s="531">
        <v>0</v>
      </c>
      <c r="H15" s="531">
        <v>0</v>
      </c>
      <c r="I15" s="531">
        <v>0</v>
      </c>
      <c r="J15" s="531">
        <v>0</v>
      </c>
      <c r="K15" s="531">
        <v>0</v>
      </c>
      <c r="L15" s="531">
        <v>0</v>
      </c>
      <c r="M15" s="531">
        <v>0</v>
      </c>
      <c r="N15" s="499">
        <f t="shared" ref="N15:N20" si="5">SUMPRODUCT($F$6:$M$6,F15:M15)</f>
        <v>0</v>
      </c>
    </row>
    <row r="16" spans="1:14" ht="15.75">
      <c r="A16" s="494">
        <v>2.2000000000000002</v>
      </c>
      <c r="B16" s="502" t="s">
        <v>264</v>
      </c>
      <c r="C16" s="504">
        <v>0</v>
      </c>
      <c r="D16" s="501">
        <v>0.01</v>
      </c>
      <c r="E16" s="497">
        <f>C16*D16</f>
        <v>0</v>
      </c>
      <c r="F16" s="531">
        <v>0</v>
      </c>
      <c r="G16" s="531">
        <v>0</v>
      </c>
      <c r="H16" s="531">
        <v>0</v>
      </c>
      <c r="I16" s="531">
        <v>0</v>
      </c>
      <c r="J16" s="531">
        <v>0</v>
      </c>
      <c r="K16" s="531">
        <v>0</v>
      </c>
      <c r="L16" s="531">
        <v>0</v>
      </c>
      <c r="M16" s="531">
        <v>0</v>
      </c>
      <c r="N16" s="499">
        <f t="shared" si="5"/>
        <v>0</v>
      </c>
    </row>
    <row r="17" spans="1:14" ht="15.75">
      <c r="A17" s="494">
        <v>2.2999999999999998</v>
      </c>
      <c r="B17" s="502" t="s">
        <v>263</v>
      </c>
      <c r="C17" s="504">
        <v>0</v>
      </c>
      <c r="D17" s="501">
        <v>0.02</v>
      </c>
      <c r="E17" s="497">
        <f>C17*D17</f>
        <v>0</v>
      </c>
      <c r="F17" s="531">
        <v>0</v>
      </c>
      <c r="G17" s="531">
        <v>0</v>
      </c>
      <c r="H17" s="531">
        <v>0</v>
      </c>
      <c r="I17" s="531">
        <v>0</v>
      </c>
      <c r="J17" s="531">
        <v>0</v>
      </c>
      <c r="K17" s="531">
        <v>0</v>
      </c>
      <c r="L17" s="531">
        <v>0</v>
      </c>
      <c r="M17" s="531">
        <v>0</v>
      </c>
      <c r="N17" s="499">
        <f t="shared" si="5"/>
        <v>0</v>
      </c>
    </row>
    <row r="18" spans="1:14" ht="15.75">
      <c r="A18" s="494">
        <v>2.4</v>
      </c>
      <c r="B18" s="502" t="s">
        <v>262</v>
      </c>
      <c r="C18" s="504">
        <v>0</v>
      </c>
      <c r="D18" s="501">
        <v>0.03</v>
      </c>
      <c r="E18" s="497">
        <f>C18*D18</f>
        <v>0</v>
      </c>
      <c r="F18" s="531">
        <v>0</v>
      </c>
      <c r="G18" s="531">
        <v>0</v>
      </c>
      <c r="H18" s="531">
        <v>0</v>
      </c>
      <c r="I18" s="531">
        <v>0</v>
      </c>
      <c r="J18" s="531">
        <v>0</v>
      </c>
      <c r="K18" s="531">
        <v>0</v>
      </c>
      <c r="L18" s="531">
        <v>0</v>
      </c>
      <c r="M18" s="531">
        <v>0</v>
      </c>
      <c r="N18" s="499">
        <f t="shared" si="5"/>
        <v>0</v>
      </c>
    </row>
    <row r="19" spans="1:14" ht="15.75">
      <c r="A19" s="494">
        <v>2.5</v>
      </c>
      <c r="B19" s="502" t="s">
        <v>261</v>
      </c>
      <c r="C19" s="504">
        <v>0</v>
      </c>
      <c r="D19" s="501">
        <v>0.04</v>
      </c>
      <c r="E19" s="497">
        <f>C19*D19</f>
        <v>0</v>
      </c>
      <c r="F19" s="531">
        <v>0</v>
      </c>
      <c r="G19" s="531">
        <v>0</v>
      </c>
      <c r="H19" s="531">
        <v>0</v>
      </c>
      <c r="I19" s="531">
        <v>0</v>
      </c>
      <c r="J19" s="531">
        <v>0</v>
      </c>
      <c r="K19" s="531">
        <v>0</v>
      </c>
      <c r="L19" s="531">
        <v>0</v>
      </c>
      <c r="M19" s="531">
        <v>0</v>
      </c>
      <c r="N19" s="499">
        <f t="shared" si="5"/>
        <v>0</v>
      </c>
    </row>
    <row r="20" spans="1:14" ht="15.75">
      <c r="A20" s="494">
        <v>2.6</v>
      </c>
      <c r="B20" s="502" t="s">
        <v>260</v>
      </c>
      <c r="C20" s="504">
        <v>0</v>
      </c>
      <c r="D20" s="503"/>
      <c r="E20" s="506"/>
      <c r="F20" s="531">
        <v>0</v>
      </c>
      <c r="G20" s="531">
        <v>0</v>
      </c>
      <c r="H20" s="531">
        <v>0</v>
      </c>
      <c r="I20" s="531">
        <v>0</v>
      </c>
      <c r="J20" s="531">
        <v>0</v>
      </c>
      <c r="K20" s="531">
        <v>0</v>
      </c>
      <c r="L20" s="531">
        <v>0</v>
      </c>
      <c r="M20" s="531">
        <v>0</v>
      </c>
      <c r="N20" s="499">
        <f t="shared" si="5"/>
        <v>0</v>
      </c>
    </row>
    <row r="21" spans="1:14" ht="16.5" thickBot="1">
      <c r="A21" s="507"/>
      <c r="B21" s="508" t="s">
        <v>110</v>
      </c>
      <c r="C21" s="99">
        <f>C14+C7</f>
        <v>318387371.51384002</v>
      </c>
      <c r="D21" s="107"/>
      <c r="E21" s="108">
        <f>E14+E7</f>
        <v>14146327.850276802</v>
      </c>
      <c r="F21" s="449">
        <f>F7+F14</f>
        <v>0</v>
      </c>
      <c r="G21" s="449">
        <f t="shared" ref="G21:L21" si="6">G7+G14</f>
        <v>0</v>
      </c>
      <c r="H21" s="449">
        <f t="shared" si="6"/>
        <v>0</v>
      </c>
      <c r="I21" s="449">
        <f t="shared" si="6"/>
        <v>0</v>
      </c>
      <c r="J21" s="449">
        <f t="shared" si="6"/>
        <v>0</v>
      </c>
      <c r="K21" s="449">
        <f t="shared" si="6"/>
        <v>14146327.850276802</v>
      </c>
      <c r="L21" s="449">
        <f t="shared" si="6"/>
        <v>0</v>
      </c>
      <c r="M21" s="449">
        <f>M7+M14</f>
        <v>0</v>
      </c>
      <c r="N21" s="450">
        <f>N14+N7</f>
        <v>14146327.850276802</v>
      </c>
    </row>
    <row r="22" spans="1:14">
      <c r="E22" s="109"/>
      <c r="F22" s="109"/>
      <c r="G22" s="109"/>
      <c r="H22" s="109"/>
      <c r="I22" s="109"/>
      <c r="J22" s="109"/>
      <c r="K22" s="109"/>
      <c r="L22" s="109"/>
      <c r="M22" s="10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3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M39" sqref="M39"/>
    </sheetView>
  </sheetViews>
  <sheetFormatPr defaultRowHeight="15"/>
  <cols>
    <col min="1" max="1" width="11.42578125" customWidth="1"/>
    <col min="2" max="2" width="80.5703125" style="197" customWidth="1"/>
    <col min="3" max="3" width="18.140625" customWidth="1"/>
  </cols>
  <sheetData>
    <row r="1" spans="1:3">
      <c r="A1" s="2" t="s">
        <v>30</v>
      </c>
      <c r="B1" t="str">
        <f>'Info '!C2</f>
        <v>JSC "Liberty Bank"</v>
      </c>
    </row>
    <row r="2" spans="1:3">
      <c r="A2" s="2" t="s">
        <v>31</v>
      </c>
      <c r="B2" s="273">
        <f>'1. key ratios '!B2</f>
        <v>43555</v>
      </c>
    </row>
    <row r="3" spans="1:3">
      <c r="A3" s="4"/>
      <c r="B3"/>
    </row>
    <row r="4" spans="1:3">
      <c r="A4" s="4" t="s">
        <v>440</v>
      </c>
      <c r="B4" t="s">
        <v>441</v>
      </c>
    </row>
    <row r="5" spans="1:3">
      <c r="A5" s="198" t="s">
        <v>442</v>
      </c>
      <c r="B5" s="199"/>
      <c r="C5" s="200"/>
    </row>
    <row r="6" spans="1:3">
      <c r="A6" s="201">
        <v>1</v>
      </c>
      <c r="B6" s="202" t="s">
        <v>443</v>
      </c>
      <c r="C6" s="203">
        <v>1944907942.8307791</v>
      </c>
    </row>
    <row r="7" spans="1:3">
      <c r="A7" s="201">
        <v>2</v>
      </c>
      <c r="B7" s="202" t="s">
        <v>444</v>
      </c>
      <c r="C7" s="203">
        <v>-34034129.780000001</v>
      </c>
    </row>
    <row r="8" spans="1:3" ht="24">
      <c r="A8" s="204">
        <v>3</v>
      </c>
      <c r="B8" s="205" t="s">
        <v>445</v>
      </c>
      <c r="C8" s="203">
        <f>C6+C7</f>
        <v>1910873813.0507791</v>
      </c>
    </row>
    <row r="9" spans="1:3">
      <c r="A9" s="198" t="s">
        <v>446</v>
      </c>
      <c r="B9" s="199"/>
      <c r="C9" s="206"/>
    </row>
    <row r="10" spans="1:3" ht="25.5">
      <c r="A10" s="207">
        <v>4</v>
      </c>
      <c r="B10" s="208" t="s">
        <v>447</v>
      </c>
      <c r="C10" s="203">
        <v>0</v>
      </c>
    </row>
    <row r="11" spans="1:3">
      <c r="A11" s="207">
        <v>5</v>
      </c>
      <c r="B11" s="209" t="s">
        <v>448</v>
      </c>
      <c r="C11" s="203">
        <v>0</v>
      </c>
    </row>
    <row r="12" spans="1:3">
      <c r="A12" s="207" t="s">
        <v>449</v>
      </c>
      <c r="B12" s="209" t="s">
        <v>450</v>
      </c>
      <c r="C12" s="203">
        <v>14146327.850276802</v>
      </c>
    </row>
    <row r="13" spans="1:3" ht="25.5">
      <c r="A13" s="210">
        <v>6</v>
      </c>
      <c r="B13" s="208" t="s">
        <v>451</v>
      </c>
      <c r="C13" s="203">
        <v>0</v>
      </c>
    </row>
    <row r="14" spans="1:3">
      <c r="A14" s="210">
        <v>7</v>
      </c>
      <c r="B14" s="211" t="s">
        <v>452</v>
      </c>
      <c r="C14" s="203">
        <v>0</v>
      </c>
    </row>
    <row r="15" spans="1:3">
      <c r="A15" s="212">
        <v>8</v>
      </c>
      <c r="B15" s="213" t="s">
        <v>453</v>
      </c>
      <c r="C15" s="203">
        <v>0</v>
      </c>
    </row>
    <row r="16" spans="1:3">
      <c r="A16" s="210">
        <v>9</v>
      </c>
      <c r="B16" s="211" t="s">
        <v>454</v>
      </c>
      <c r="C16" s="203">
        <v>0</v>
      </c>
    </row>
    <row r="17" spans="1:3">
      <c r="A17" s="210">
        <v>10</v>
      </c>
      <c r="B17" s="211" t="s">
        <v>455</v>
      </c>
      <c r="C17" s="203">
        <v>0</v>
      </c>
    </row>
    <row r="18" spans="1:3">
      <c r="A18" s="214">
        <v>11</v>
      </c>
      <c r="B18" s="215" t="s">
        <v>456</v>
      </c>
      <c r="C18" s="216">
        <f>SUM(C10:C17)</f>
        <v>14146327.850276802</v>
      </c>
    </row>
    <row r="19" spans="1:3">
      <c r="A19" s="217" t="s">
        <v>457</v>
      </c>
      <c r="B19" s="218"/>
      <c r="C19" s="219"/>
    </row>
    <row r="20" spans="1:3">
      <c r="A20" s="220">
        <v>12</v>
      </c>
      <c r="B20" s="208" t="s">
        <v>458</v>
      </c>
      <c r="C20" s="203">
        <v>0</v>
      </c>
    </row>
    <row r="21" spans="1:3">
      <c r="A21" s="220">
        <v>13</v>
      </c>
      <c r="B21" s="208" t="s">
        <v>459</v>
      </c>
      <c r="C21" s="203">
        <v>0</v>
      </c>
    </row>
    <row r="22" spans="1:3">
      <c r="A22" s="220">
        <v>14</v>
      </c>
      <c r="B22" s="208" t="s">
        <v>460</v>
      </c>
      <c r="C22" s="203">
        <v>0</v>
      </c>
    </row>
    <row r="23" spans="1:3" ht="25.5">
      <c r="A23" s="220" t="s">
        <v>461</v>
      </c>
      <c r="B23" s="208" t="s">
        <v>462</v>
      </c>
      <c r="C23" s="203">
        <v>0</v>
      </c>
    </row>
    <row r="24" spans="1:3">
      <c r="A24" s="220">
        <v>15</v>
      </c>
      <c r="B24" s="208" t="s">
        <v>463</v>
      </c>
      <c r="C24" s="203">
        <v>0</v>
      </c>
    </row>
    <row r="25" spans="1:3">
      <c r="A25" s="220" t="s">
        <v>464</v>
      </c>
      <c r="B25" s="208" t="s">
        <v>465</v>
      </c>
      <c r="C25" s="203">
        <v>0</v>
      </c>
    </row>
    <row r="26" spans="1:3">
      <c r="A26" s="221">
        <v>16</v>
      </c>
      <c r="B26" s="222" t="s">
        <v>466</v>
      </c>
      <c r="C26" s="216">
        <f>SUM(C20:C25)</f>
        <v>0</v>
      </c>
    </row>
    <row r="27" spans="1:3">
      <c r="A27" s="198" t="s">
        <v>467</v>
      </c>
      <c r="B27" s="199"/>
      <c r="C27" s="206"/>
    </row>
    <row r="28" spans="1:3">
      <c r="A28" s="223">
        <v>17</v>
      </c>
      <c r="B28" s="209" t="s">
        <v>468</v>
      </c>
      <c r="C28" s="203">
        <v>78827967.572927922</v>
      </c>
    </row>
    <row r="29" spans="1:3">
      <c r="A29" s="223">
        <v>18</v>
      </c>
      <c r="B29" s="209" t="s">
        <v>469</v>
      </c>
      <c r="C29" s="203">
        <v>-55379220.574391998</v>
      </c>
    </row>
    <row r="30" spans="1:3">
      <c r="A30" s="221">
        <v>19</v>
      </c>
      <c r="B30" s="222" t="s">
        <v>470</v>
      </c>
      <c r="C30" s="216">
        <f>C28+C29</f>
        <v>23448746.998535924</v>
      </c>
    </row>
    <row r="31" spans="1:3">
      <c r="A31" s="198" t="s">
        <v>471</v>
      </c>
      <c r="B31" s="199"/>
      <c r="C31" s="206"/>
    </row>
    <row r="32" spans="1:3" ht="25.5">
      <c r="A32" s="223" t="s">
        <v>472</v>
      </c>
      <c r="B32" s="208" t="s">
        <v>473</v>
      </c>
      <c r="C32" s="224"/>
    </row>
    <row r="33" spans="1:3">
      <c r="A33" s="223" t="s">
        <v>474</v>
      </c>
      <c r="B33" s="209" t="s">
        <v>475</v>
      </c>
      <c r="C33" s="224"/>
    </row>
    <row r="34" spans="1:3">
      <c r="A34" s="198" t="s">
        <v>476</v>
      </c>
      <c r="B34" s="199"/>
      <c r="C34" s="206"/>
    </row>
    <row r="35" spans="1:3">
      <c r="A35" s="225">
        <v>20</v>
      </c>
      <c r="B35" s="226" t="s">
        <v>477</v>
      </c>
      <c r="C35" s="216">
        <v>216593876.04626861</v>
      </c>
    </row>
    <row r="36" spans="1:3">
      <c r="A36" s="221">
        <v>21</v>
      </c>
      <c r="B36" s="222" t="s">
        <v>478</v>
      </c>
      <c r="C36" s="216">
        <f>C8+C18+C26+C30</f>
        <v>1948468887.8995917</v>
      </c>
    </row>
    <row r="37" spans="1:3">
      <c r="A37" s="198" t="s">
        <v>479</v>
      </c>
      <c r="B37" s="199"/>
      <c r="C37" s="206"/>
    </row>
    <row r="38" spans="1:3">
      <c r="A38" s="221">
        <v>22</v>
      </c>
      <c r="B38" s="222" t="s">
        <v>479</v>
      </c>
      <c r="C38" s="480">
        <f>C35/C36</f>
        <v>0.11116106466537028</v>
      </c>
    </row>
    <row r="39" spans="1:3">
      <c r="A39" s="198" t="s">
        <v>480</v>
      </c>
      <c r="B39" s="199"/>
      <c r="C39" s="206"/>
    </row>
    <row r="40" spans="1:3">
      <c r="A40" s="227" t="s">
        <v>481</v>
      </c>
      <c r="B40" s="208" t="s">
        <v>482</v>
      </c>
      <c r="C40" s="224"/>
    </row>
    <row r="41" spans="1:3" ht="25.5">
      <c r="A41" s="228" t="s">
        <v>483</v>
      </c>
      <c r="B41" s="202" t="s">
        <v>484</v>
      </c>
      <c r="C41" s="224"/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N15" sqref="N15"/>
    </sheetView>
  </sheetViews>
  <sheetFormatPr defaultColWidth="9.140625" defaultRowHeight="15"/>
  <cols>
    <col min="1" max="1" width="9.5703125" style="361" bestFit="1" customWidth="1"/>
    <col min="2" max="2" width="63.140625" style="361" customWidth="1"/>
    <col min="3" max="3" width="12.7109375" style="361" customWidth="1"/>
    <col min="4" max="7" width="12.7109375" style="280" customWidth="1"/>
    <col min="8" max="13" width="6.7109375" style="328" customWidth="1"/>
    <col min="14" max="16384" width="9.140625" style="328"/>
  </cols>
  <sheetData>
    <row r="1" spans="1:8">
      <c r="A1" s="327" t="s">
        <v>30</v>
      </c>
      <c r="B1" s="406" t="str">
        <f>'Info '!C2</f>
        <v>JSC "Liberty Bank"</v>
      </c>
    </row>
    <row r="2" spans="1:8">
      <c r="A2" s="327" t="s">
        <v>31</v>
      </c>
      <c r="B2" s="251">
        <v>43555</v>
      </c>
      <c r="C2" s="362"/>
      <c r="D2" s="363"/>
      <c r="E2" s="363"/>
      <c r="F2" s="363"/>
      <c r="G2" s="363"/>
      <c r="H2" s="407"/>
    </row>
    <row r="3" spans="1:8">
      <c r="A3" s="327"/>
      <c r="B3" s="362"/>
      <c r="C3" s="362"/>
      <c r="D3" s="363"/>
      <c r="E3" s="363"/>
      <c r="F3" s="363"/>
      <c r="G3" s="363"/>
      <c r="H3" s="407"/>
    </row>
    <row r="4" spans="1:8" ht="15.75" thickBot="1">
      <c r="A4" s="408" t="s">
        <v>145</v>
      </c>
      <c r="B4" s="409" t="s">
        <v>144</v>
      </c>
      <c r="C4" s="409"/>
      <c r="D4" s="409"/>
      <c r="E4" s="409"/>
      <c r="F4" s="409"/>
      <c r="G4" s="409"/>
      <c r="H4" s="407"/>
    </row>
    <row r="5" spans="1:8">
      <c r="A5" s="410" t="s">
        <v>6</v>
      </c>
      <c r="B5" s="411"/>
      <c r="C5" s="252" t="s">
        <v>523</v>
      </c>
      <c r="D5" s="252" t="s">
        <v>504</v>
      </c>
      <c r="E5" s="252" t="s">
        <v>505</v>
      </c>
      <c r="F5" s="252" t="s">
        <v>506</v>
      </c>
      <c r="G5" s="253" t="s">
        <v>507</v>
      </c>
    </row>
    <row r="6" spans="1:8">
      <c r="B6" s="412" t="s">
        <v>143</v>
      </c>
      <c r="C6" s="256"/>
      <c r="D6" s="256"/>
      <c r="E6" s="256"/>
      <c r="F6" s="256"/>
      <c r="G6" s="257"/>
    </row>
    <row r="7" spans="1:8">
      <c r="A7" s="413"/>
      <c r="B7" s="414" t="s">
        <v>137</v>
      </c>
      <c r="C7" s="256"/>
      <c r="D7" s="256"/>
      <c r="E7" s="256"/>
      <c r="F7" s="256"/>
      <c r="G7" s="257"/>
    </row>
    <row r="8" spans="1:8">
      <c r="A8" s="415">
        <v>1</v>
      </c>
      <c r="B8" s="416" t="s">
        <v>142</v>
      </c>
      <c r="C8" s="254">
        <v>212028492.04626861</v>
      </c>
      <c r="D8" s="254">
        <v>210609647.56626862</v>
      </c>
      <c r="E8" s="254">
        <v>199455263.56626862</v>
      </c>
      <c r="F8" s="254">
        <v>191790223.56626862</v>
      </c>
      <c r="G8" s="255">
        <v>176315805.56626862</v>
      </c>
    </row>
    <row r="9" spans="1:8">
      <c r="A9" s="415">
        <v>2</v>
      </c>
      <c r="B9" s="416" t="s">
        <v>141</v>
      </c>
      <c r="C9" s="254">
        <v>216593876.04626861</v>
      </c>
      <c r="D9" s="254">
        <v>215175031.56626862</v>
      </c>
      <c r="E9" s="254">
        <v>204020647.56626862</v>
      </c>
      <c r="F9" s="254">
        <v>196355607.56626862</v>
      </c>
      <c r="G9" s="255">
        <v>182454869.56626862</v>
      </c>
    </row>
    <row r="10" spans="1:8">
      <c r="A10" s="415">
        <v>3</v>
      </c>
      <c r="B10" s="416" t="s">
        <v>140</v>
      </c>
      <c r="C10" s="254">
        <v>289602172.1514287</v>
      </c>
      <c r="D10" s="254">
        <v>271168740.28035611</v>
      </c>
      <c r="E10" s="254">
        <v>252803761.37573874</v>
      </c>
      <c r="F10" s="254">
        <v>255513974.81782439</v>
      </c>
      <c r="G10" s="255">
        <v>237891288.57112077</v>
      </c>
    </row>
    <row r="11" spans="1:8">
      <c r="A11" s="413"/>
      <c r="B11" s="412" t="s">
        <v>139</v>
      </c>
      <c r="C11" s="256"/>
      <c r="D11" s="256"/>
      <c r="E11" s="256"/>
      <c r="F11" s="256"/>
      <c r="G11" s="257"/>
    </row>
    <row r="12" spans="1:8" ht="15" customHeight="1">
      <c r="A12" s="415">
        <v>4</v>
      </c>
      <c r="B12" s="416" t="s">
        <v>272</v>
      </c>
      <c r="C12" s="254">
        <v>1568963007.1214554</v>
      </c>
      <c r="D12" s="254">
        <v>1531726198.4852602</v>
      </c>
      <c r="E12" s="254">
        <v>1498996211.3637285</v>
      </c>
      <c r="F12" s="254">
        <v>1485364104.9795506</v>
      </c>
      <c r="G12" s="255">
        <v>1383093713.4503453</v>
      </c>
    </row>
    <row r="13" spans="1:8">
      <c r="A13" s="413"/>
      <c r="B13" s="412" t="s">
        <v>138</v>
      </c>
      <c r="C13" s="256"/>
      <c r="D13" s="256"/>
      <c r="E13" s="256"/>
      <c r="F13" s="256"/>
      <c r="G13" s="257"/>
    </row>
    <row r="14" spans="1:8" s="336" customFormat="1">
      <c r="A14" s="415"/>
      <c r="B14" s="414" t="s">
        <v>137</v>
      </c>
      <c r="C14" s="256"/>
      <c r="D14" s="256"/>
      <c r="E14" s="256"/>
      <c r="F14" s="256"/>
      <c r="G14" s="257"/>
    </row>
    <row r="15" spans="1:8">
      <c r="A15" s="410">
        <v>5</v>
      </c>
      <c r="B15" s="416" t="str">
        <f>"Common equity Tier 1 ratio &gt;="&amp;ROUND('9.1. Capital Requirements'!C19,4)*100&amp;"%"</f>
        <v>Common equity Tier 1 ratio &gt;=9.03%</v>
      </c>
      <c r="C15" s="258">
        <v>0.13513925509006933</v>
      </c>
      <c r="D15" s="259">
        <v>0.13749823419782378</v>
      </c>
      <c r="E15" s="259">
        <v>0.13305921793145292</v>
      </c>
      <c r="F15" s="258">
        <v>0.1291200069554051</v>
      </c>
      <c r="G15" s="260">
        <v>0.12747929070288452</v>
      </c>
    </row>
    <row r="16" spans="1:8" ht="15" customHeight="1">
      <c r="A16" s="410">
        <v>6</v>
      </c>
      <c r="B16" s="416" t="str">
        <f>"Tier 1 ratio &gt;="&amp;ROUND('9.1. Capital Requirements'!C20,4)*100&amp;"%"</f>
        <v>Tier 1 ratio &gt;=11%</v>
      </c>
      <c r="C16" s="258">
        <v>0.13804906493216115</v>
      </c>
      <c r="D16" s="259">
        <v>0.14047878255203666</v>
      </c>
      <c r="E16" s="259">
        <v>0.13610484537559875</v>
      </c>
      <c r="F16" s="258">
        <v>0.1321935860089819</v>
      </c>
      <c r="G16" s="260">
        <v>0.13191793715199976</v>
      </c>
    </row>
    <row r="17" spans="1:7">
      <c r="A17" s="410">
        <v>7</v>
      </c>
      <c r="B17" s="416" t="str">
        <f>"Total Regulatory Capital ratio &gt;="&amp;ROUND('9.1. Capital Requirements'!C21,4)*100&amp;"%"</f>
        <v>Total Regulatory Capital ratio &gt;=17.76%</v>
      </c>
      <c r="C17" s="258">
        <v>0.18458189953296344</v>
      </c>
      <c r="D17" s="259">
        <v>0.17703473411143431</v>
      </c>
      <c r="E17" s="259">
        <v>0.16864869934911156</v>
      </c>
      <c r="F17" s="258">
        <v>0.17202110510226859</v>
      </c>
      <c r="G17" s="260">
        <v>0.17199939979313728</v>
      </c>
    </row>
    <row r="18" spans="1:7">
      <c r="A18" s="413"/>
      <c r="B18" s="417" t="s">
        <v>136</v>
      </c>
      <c r="C18" s="256"/>
      <c r="D18" s="256"/>
      <c r="E18" s="256"/>
      <c r="F18" s="256"/>
      <c r="G18" s="257"/>
    </row>
    <row r="19" spans="1:7" ht="15" customHeight="1">
      <c r="A19" s="418">
        <v>8</v>
      </c>
      <c r="B19" s="416" t="s">
        <v>135</v>
      </c>
      <c r="C19" s="258">
        <v>0.13963500226431039</v>
      </c>
      <c r="D19" s="258">
        <v>0.15905884864939426</v>
      </c>
      <c r="E19" s="258">
        <v>0.16128259172042264</v>
      </c>
      <c r="F19" s="258">
        <v>0.16226236719890047</v>
      </c>
      <c r="G19" s="260">
        <v>0.16172307914275064</v>
      </c>
    </row>
    <row r="20" spans="1:7">
      <c r="A20" s="418">
        <v>9</v>
      </c>
      <c r="B20" s="416" t="s">
        <v>134</v>
      </c>
      <c r="C20" s="258">
        <v>5.3345370758534717E-2</v>
      </c>
      <c r="D20" s="258">
        <v>6.2882289608263378E-2</v>
      </c>
      <c r="E20" s="258">
        <v>6.5141181870285614E-2</v>
      </c>
      <c r="F20" s="258">
        <v>6.6035958955914867E-2</v>
      </c>
      <c r="G20" s="260">
        <v>6.6388047125462063E-2</v>
      </c>
    </row>
    <row r="21" spans="1:7">
      <c r="A21" s="418">
        <v>10</v>
      </c>
      <c r="B21" s="416" t="s">
        <v>133</v>
      </c>
      <c r="C21" s="258">
        <v>3.5767885420249897E-2</v>
      </c>
      <c r="D21" s="258">
        <v>5.2110956183826905E-2</v>
      </c>
      <c r="E21" s="258">
        <v>4.9901022484166759E-2</v>
      </c>
      <c r="F21" s="258">
        <v>4.8597854094093555E-2</v>
      </c>
      <c r="G21" s="260">
        <v>3.9637321763325802E-2</v>
      </c>
    </row>
    <row r="22" spans="1:7">
      <c r="A22" s="418">
        <v>11</v>
      </c>
      <c r="B22" s="416" t="s">
        <v>132</v>
      </c>
      <c r="C22" s="258">
        <v>8.6289631505775677E-2</v>
      </c>
      <c r="D22" s="258">
        <v>9.6176559041130899E-2</v>
      </c>
      <c r="E22" s="258">
        <v>9.6141409850137E-2</v>
      </c>
      <c r="F22" s="258">
        <v>9.6226408242985617E-2</v>
      </c>
      <c r="G22" s="260">
        <v>9.5335032017288573E-2</v>
      </c>
    </row>
    <row r="23" spans="1:7">
      <c r="A23" s="418">
        <v>12</v>
      </c>
      <c r="B23" s="416" t="s">
        <v>278</v>
      </c>
      <c r="C23" s="258">
        <v>8.4506758656906281E-3</v>
      </c>
      <c r="D23" s="258">
        <v>2.8231675789003045E-2</v>
      </c>
      <c r="E23" s="258">
        <v>2.615660837138126E-2</v>
      </c>
      <c r="F23" s="258">
        <v>3.2627740760732861E-2</v>
      </c>
      <c r="G23" s="260">
        <v>3.3202043634007111E-2</v>
      </c>
    </row>
    <row r="24" spans="1:7">
      <c r="A24" s="418">
        <v>13</v>
      </c>
      <c r="B24" s="416" t="s">
        <v>279</v>
      </c>
      <c r="C24" s="258">
        <v>5.6956907198301675E-2</v>
      </c>
      <c r="D24" s="258">
        <v>0.20625489441856892</v>
      </c>
      <c r="E24" s="258">
        <v>0.19572135230390419</v>
      </c>
      <c r="F24" s="258">
        <v>0.24817726989109279</v>
      </c>
      <c r="G24" s="260">
        <v>0.25692740372348011</v>
      </c>
    </row>
    <row r="25" spans="1:7">
      <c r="A25" s="413"/>
      <c r="B25" s="417" t="s">
        <v>358</v>
      </c>
      <c r="C25" s="256"/>
      <c r="D25" s="256"/>
      <c r="E25" s="256"/>
      <c r="F25" s="256"/>
      <c r="G25" s="257"/>
    </row>
    <row r="26" spans="1:7">
      <c r="A26" s="418">
        <v>14</v>
      </c>
      <c r="B26" s="416" t="s">
        <v>131</v>
      </c>
      <c r="C26" s="258">
        <v>8.4241292141708043E-2</v>
      </c>
      <c r="D26" s="259">
        <v>8.6101884178909183E-2</v>
      </c>
      <c r="E26" s="259">
        <v>0.10730659766555374</v>
      </c>
      <c r="F26" s="258">
        <v>0.11577366981965707</v>
      </c>
      <c r="G26" s="260">
        <v>0.10478688550181084</v>
      </c>
    </row>
    <row r="27" spans="1:7" ht="15" customHeight="1">
      <c r="A27" s="418">
        <v>15</v>
      </c>
      <c r="B27" s="416" t="s">
        <v>130</v>
      </c>
      <c r="C27" s="258">
        <v>9.446994202087948E-2</v>
      </c>
      <c r="D27" s="259">
        <v>9.5590389889334049E-2</v>
      </c>
      <c r="E27" s="259">
        <v>0.11507467851031768</v>
      </c>
      <c r="F27" s="258">
        <v>0.12360738999441477</v>
      </c>
      <c r="G27" s="260">
        <v>0.11462432688743202</v>
      </c>
    </row>
    <row r="28" spans="1:7">
      <c r="A28" s="418">
        <v>16</v>
      </c>
      <c r="B28" s="416" t="s">
        <v>129</v>
      </c>
      <c r="C28" s="258">
        <v>0.22534928681164895</v>
      </c>
      <c r="D28" s="259">
        <v>0.21920189034877779</v>
      </c>
      <c r="E28" s="259">
        <v>0.1173962999703895</v>
      </c>
      <c r="F28" s="258">
        <v>5.6579615208701334E-2</v>
      </c>
      <c r="G28" s="260">
        <v>4.9785709138858873E-2</v>
      </c>
    </row>
    <row r="29" spans="1:7" ht="15" customHeight="1">
      <c r="A29" s="418">
        <v>17</v>
      </c>
      <c r="B29" s="416" t="s">
        <v>128</v>
      </c>
      <c r="C29" s="258">
        <v>0.25366616329079922</v>
      </c>
      <c r="D29" s="259">
        <v>0.27048302252609846</v>
      </c>
      <c r="E29" s="259">
        <v>0.214896512896773</v>
      </c>
      <c r="F29" s="258">
        <v>0.2300708342581137</v>
      </c>
      <c r="G29" s="260">
        <v>0.19465529907553605</v>
      </c>
    </row>
    <row r="30" spans="1:7">
      <c r="A30" s="418">
        <v>18</v>
      </c>
      <c r="B30" s="416" t="s">
        <v>127</v>
      </c>
      <c r="C30" s="258">
        <v>0.11713373363188632</v>
      </c>
      <c r="D30" s="259">
        <v>9.0954372233554293E-2</v>
      </c>
      <c r="E30" s="259">
        <v>0.16015549781470026</v>
      </c>
      <c r="F30" s="258">
        <v>-4.0080810137639311E-2</v>
      </c>
      <c r="G30" s="260">
        <v>-4.1032113293556507E-2</v>
      </c>
    </row>
    <row r="31" spans="1:7" ht="15" customHeight="1">
      <c r="A31" s="413"/>
      <c r="B31" s="417" t="s">
        <v>359</v>
      </c>
      <c r="C31" s="256"/>
      <c r="D31" s="256"/>
      <c r="E31" s="256"/>
      <c r="F31" s="256"/>
      <c r="G31" s="257"/>
    </row>
    <row r="32" spans="1:7" ht="15" customHeight="1">
      <c r="A32" s="418">
        <v>19</v>
      </c>
      <c r="B32" s="416" t="s">
        <v>126</v>
      </c>
      <c r="C32" s="258">
        <v>0.34970129441675263</v>
      </c>
      <c r="D32" s="259">
        <v>0.35782834085913301</v>
      </c>
      <c r="E32" s="259">
        <v>0.40788494988557367</v>
      </c>
      <c r="F32" s="258">
        <v>0.27900254172149619</v>
      </c>
      <c r="G32" s="260">
        <v>0.39396202078377635</v>
      </c>
    </row>
    <row r="33" spans="1:7" ht="15" customHeight="1">
      <c r="A33" s="418">
        <v>20</v>
      </c>
      <c r="B33" s="416" t="s">
        <v>125</v>
      </c>
      <c r="C33" s="258">
        <v>0.3109264575939335</v>
      </c>
      <c r="D33" s="259">
        <v>0.29565886573096106</v>
      </c>
      <c r="E33" s="259">
        <v>0.24286451616648469</v>
      </c>
      <c r="F33" s="258">
        <v>0.23096765592791238</v>
      </c>
      <c r="G33" s="260">
        <v>0.25250737680559449</v>
      </c>
    </row>
    <row r="34" spans="1:7" ht="15" customHeight="1">
      <c r="A34" s="418">
        <v>21</v>
      </c>
      <c r="B34" s="416" t="s">
        <v>124</v>
      </c>
      <c r="C34" s="258">
        <v>0.45235244016485987</v>
      </c>
      <c r="D34" s="259">
        <v>0.45628514731669245</v>
      </c>
      <c r="E34" s="259">
        <v>0.45150649931521147</v>
      </c>
      <c r="F34" s="258">
        <v>0.43068894360813176</v>
      </c>
      <c r="G34" s="260">
        <v>0.3953010995072978</v>
      </c>
    </row>
    <row r="35" spans="1:7" ht="15" customHeight="1">
      <c r="A35" s="405"/>
      <c r="B35" s="417" t="s">
        <v>402</v>
      </c>
      <c r="C35" s="256"/>
      <c r="D35" s="256"/>
      <c r="E35" s="256"/>
      <c r="F35" s="256"/>
      <c r="G35" s="257"/>
    </row>
    <row r="36" spans="1:7">
      <c r="A36" s="418">
        <v>22</v>
      </c>
      <c r="B36" s="416" t="s">
        <v>385</v>
      </c>
      <c r="C36" s="261">
        <v>630125790.54174399</v>
      </c>
      <c r="D36" s="261">
        <v>681357536.60220313</v>
      </c>
      <c r="E36" s="261">
        <v>836265006.7088666</v>
      </c>
      <c r="F36" s="261">
        <v>819443159.12107301</v>
      </c>
      <c r="G36" s="262">
        <v>845885118.19211781</v>
      </c>
    </row>
    <row r="37" spans="1:7" ht="15" customHeight="1">
      <c r="A37" s="418">
        <v>23</v>
      </c>
      <c r="B37" s="416" t="s">
        <v>397</v>
      </c>
      <c r="C37" s="261">
        <v>368508402.05138832</v>
      </c>
      <c r="D37" s="261">
        <v>352678528.38361484</v>
      </c>
      <c r="E37" s="261">
        <v>343974437.94039816</v>
      </c>
      <c r="F37" s="261">
        <v>291442777.70092648</v>
      </c>
      <c r="G37" s="262">
        <v>293772114.86931896</v>
      </c>
    </row>
    <row r="38" spans="1:7" ht="15.75" thickBot="1">
      <c r="A38" s="419">
        <v>24</v>
      </c>
      <c r="B38" s="420" t="s">
        <v>386</v>
      </c>
      <c r="C38" s="263">
        <v>1.7099360205466176</v>
      </c>
      <c r="D38" s="263">
        <v>1.9319507193278243</v>
      </c>
      <c r="E38" s="263">
        <v>2.4311835836294602</v>
      </c>
      <c r="F38" s="263">
        <v>2.8116777008005713</v>
      </c>
      <c r="G38" s="264">
        <v>2.8793921389319057</v>
      </c>
    </row>
    <row r="39" spans="1:7">
      <c r="A39" s="421"/>
    </row>
    <row r="40" spans="1:7">
      <c r="B40" s="313"/>
    </row>
    <row r="41" spans="1:7" ht="71.25" customHeight="1">
      <c r="B41" s="313" t="s">
        <v>401</v>
      </c>
    </row>
    <row r="43" spans="1:7">
      <c r="B43" s="313"/>
    </row>
  </sheetData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15" activePane="bottomRight" state="frozen"/>
      <selection activeCell="E10" sqref="E10"/>
      <selection pane="topRight" activeCell="E10" sqref="E10"/>
      <selection pane="bottomLeft" activeCell="E10" sqref="E10"/>
      <selection pane="bottomRight" activeCell="K46" sqref="K46"/>
    </sheetView>
  </sheetViews>
  <sheetFormatPr defaultColWidth="9.140625" defaultRowHeight="15"/>
  <cols>
    <col min="1" max="1" width="9.7109375" style="280" bestFit="1" customWidth="1"/>
    <col min="2" max="2" width="47.85546875" style="280" customWidth="1"/>
    <col min="3" max="7" width="14.7109375" style="280" customWidth="1"/>
    <col min="8" max="8" width="15.42578125" style="280" customWidth="1"/>
    <col min="9" max="16384" width="9.140625" style="328"/>
  </cols>
  <sheetData>
    <row r="1" spans="1:8">
      <c r="A1" s="327" t="s">
        <v>30</v>
      </c>
      <c r="B1" s="280" t="str">
        <f>'Info '!C2</f>
        <v>JSC "Liberty Bank"</v>
      </c>
    </row>
    <row r="2" spans="1:8">
      <c r="A2" s="327" t="s">
        <v>31</v>
      </c>
      <c r="B2" s="390">
        <f>'1. key ratios '!B2</f>
        <v>43555</v>
      </c>
    </row>
    <row r="3" spans="1:8">
      <c r="A3" s="327"/>
    </row>
    <row r="4" spans="1:8" ht="15.75" thickBot="1">
      <c r="A4" s="364" t="s">
        <v>32</v>
      </c>
      <c r="B4" s="391" t="s">
        <v>33</v>
      </c>
      <c r="C4" s="364"/>
      <c r="D4" s="365"/>
      <c r="E4" s="365"/>
      <c r="F4" s="366"/>
      <c r="G4" s="366"/>
      <c r="H4" s="392" t="s">
        <v>73</v>
      </c>
    </row>
    <row r="5" spans="1:8">
      <c r="A5" s="393"/>
      <c r="B5" s="394"/>
      <c r="C5" s="534" t="s">
        <v>68</v>
      </c>
      <c r="D5" s="535"/>
      <c r="E5" s="536"/>
      <c r="F5" s="534" t="s">
        <v>72</v>
      </c>
      <c r="G5" s="535"/>
      <c r="H5" s="537"/>
    </row>
    <row r="6" spans="1:8">
      <c r="A6" s="395" t="s">
        <v>6</v>
      </c>
      <c r="B6" s="396" t="s">
        <v>34</v>
      </c>
      <c r="C6" s="333" t="s">
        <v>69</v>
      </c>
      <c r="D6" s="333" t="s">
        <v>70</v>
      </c>
      <c r="E6" s="333" t="s">
        <v>71</v>
      </c>
      <c r="F6" s="333" t="s">
        <v>69</v>
      </c>
      <c r="G6" s="333" t="s">
        <v>70</v>
      </c>
      <c r="H6" s="334" t="s">
        <v>71</v>
      </c>
    </row>
    <row r="7" spans="1:8">
      <c r="A7" s="395">
        <v>1</v>
      </c>
      <c r="B7" s="397" t="s">
        <v>35</v>
      </c>
      <c r="C7" s="322">
        <v>106978759</v>
      </c>
      <c r="D7" s="322">
        <v>46941808</v>
      </c>
      <c r="E7" s="323">
        <f>C7+D7</f>
        <v>153920567</v>
      </c>
      <c r="F7" s="451">
        <v>99749061</v>
      </c>
      <c r="G7" s="322">
        <v>40841387</v>
      </c>
      <c r="H7" s="452">
        <f>F7+G7</f>
        <v>140590448</v>
      </c>
    </row>
    <row r="8" spans="1:8">
      <c r="A8" s="395">
        <v>2</v>
      </c>
      <c r="B8" s="397" t="s">
        <v>36</v>
      </c>
      <c r="C8" s="322">
        <v>115765052</v>
      </c>
      <c r="D8" s="322">
        <v>88865438</v>
      </c>
      <c r="E8" s="323">
        <f t="shared" ref="E8:E20" si="0">C8+D8</f>
        <v>204630490</v>
      </c>
      <c r="F8" s="451">
        <v>31139469</v>
      </c>
      <c r="G8" s="322">
        <v>58263062</v>
      </c>
      <c r="H8" s="452">
        <f t="shared" ref="H8:H40" si="1">F8+G8</f>
        <v>89402531</v>
      </c>
    </row>
    <row r="9" spans="1:8">
      <c r="A9" s="395">
        <v>3</v>
      </c>
      <c r="B9" s="397" t="s">
        <v>37</v>
      </c>
      <c r="C9" s="322">
        <v>561960</v>
      </c>
      <c r="D9" s="322">
        <v>75313092</v>
      </c>
      <c r="E9" s="323">
        <f t="shared" si="0"/>
        <v>75875052</v>
      </c>
      <c r="F9" s="451">
        <v>113122887</v>
      </c>
      <c r="G9" s="322">
        <v>197667268</v>
      </c>
      <c r="H9" s="452">
        <f t="shared" si="1"/>
        <v>310790155</v>
      </c>
    </row>
    <row r="10" spans="1:8">
      <c r="A10" s="395">
        <v>4</v>
      </c>
      <c r="B10" s="397" t="s">
        <v>38</v>
      </c>
      <c r="C10" s="322">
        <v>0</v>
      </c>
      <c r="D10" s="322">
        <v>0</v>
      </c>
      <c r="E10" s="323">
        <f t="shared" si="0"/>
        <v>0</v>
      </c>
      <c r="F10" s="451">
        <v>0</v>
      </c>
      <c r="G10" s="322">
        <v>0</v>
      </c>
      <c r="H10" s="452">
        <f t="shared" si="1"/>
        <v>0</v>
      </c>
    </row>
    <row r="11" spans="1:8">
      <c r="A11" s="395">
        <v>5</v>
      </c>
      <c r="B11" s="397" t="s">
        <v>39</v>
      </c>
      <c r="C11" s="322">
        <v>159199164</v>
      </c>
      <c r="D11" s="322">
        <v>0</v>
      </c>
      <c r="E11" s="323">
        <f t="shared" si="0"/>
        <v>159199164</v>
      </c>
      <c r="F11" s="451">
        <v>257821157</v>
      </c>
      <c r="G11" s="322">
        <v>0</v>
      </c>
      <c r="H11" s="452">
        <f t="shared" si="1"/>
        <v>257821157</v>
      </c>
    </row>
    <row r="12" spans="1:8">
      <c r="A12" s="395">
        <v>6.1</v>
      </c>
      <c r="B12" s="398" t="s">
        <v>40</v>
      </c>
      <c r="C12" s="322">
        <v>901401015.00011611</v>
      </c>
      <c r="D12" s="322">
        <v>262221504.99999982</v>
      </c>
      <c r="E12" s="323">
        <f t="shared" si="0"/>
        <v>1163622520.0001159</v>
      </c>
      <c r="F12" s="451">
        <v>870013489.00035334</v>
      </c>
      <c r="G12" s="322">
        <v>45583653.00000006</v>
      </c>
      <c r="H12" s="452">
        <f t="shared" si="1"/>
        <v>915597142.00035334</v>
      </c>
    </row>
    <row r="13" spans="1:8">
      <c r="A13" s="395">
        <v>6.2</v>
      </c>
      <c r="B13" s="398" t="s">
        <v>41</v>
      </c>
      <c r="C13" s="322">
        <v>-101368814.71060063</v>
      </c>
      <c r="D13" s="322">
        <v>-8558537.2879999932</v>
      </c>
      <c r="E13" s="323">
        <f t="shared" si="0"/>
        <v>-109927351.99860062</v>
      </c>
      <c r="F13" s="451">
        <v>-101332454.35535342</v>
      </c>
      <c r="G13" s="322">
        <v>-3617251.7464935975</v>
      </c>
      <c r="H13" s="452">
        <f t="shared" si="1"/>
        <v>-104949706.10184701</v>
      </c>
    </row>
    <row r="14" spans="1:8">
      <c r="A14" s="395">
        <v>6</v>
      </c>
      <c r="B14" s="397" t="s">
        <v>42</v>
      </c>
      <c r="C14" s="323">
        <f>C12+C13</f>
        <v>800032200.2895155</v>
      </c>
      <c r="D14" s="323">
        <f>D12+D13</f>
        <v>253662967.71199983</v>
      </c>
      <c r="E14" s="323">
        <f t="shared" si="0"/>
        <v>1053695168.0015154</v>
      </c>
      <c r="F14" s="323">
        <f>F12+F13</f>
        <v>768681034.64499998</v>
      </c>
      <c r="G14" s="323">
        <f>G12+G13</f>
        <v>41966401.253506459</v>
      </c>
      <c r="H14" s="452">
        <f>F14+G14</f>
        <v>810647435.8985064</v>
      </c>
    </row>
    <row r="15" spans="1:8">
      <c r="A15" s="395">
        <v>7</v>
      </c>
      <c r="B15" s="397" t="s">
        <v>43</v>
      </c>
      <c r="C15" s="322">
        <v>11945525</v>
      </c>
      <c r="D15" s="322">
        <v>2264528</v>
      </c>
      <c r="E15" s="323">
        <f t="shared" si="0"/>
        <v>14210053</v>
      </c>
      <c r="F15" s="451">
        <v>12481556</v>
      </c>
      <c r="G15" s="322">
        <v>287595</v>
      </c>
      <c r="H15" s="452">
        <f t="shared" si="1"/>
        <v>12769151</v>
      </c>
    </row>
    <row r="16" spans="1:8">
      <c r="A16" s="395">
        <v>8</v>
      </c>
      <c r="B16" s="397" t="s">
        <v>205</v>
      </c>
      <c r="C16" s="322">
        <v>66770</v>
      </c>
      <c r="D16" s="322">
        <v>0</v>
      </c>
      <c r="E16" s="323">
        <f t="shared" si="0"/>
        <v>66770</v>
      </c>
      <c r="F16" s="451">
        <v>99417</v>
      </c>
      <c r="G16" s="322">
        <v>0</v>
      </c>
      <c r="H16" s="452">
        <f t="shared" si="1"/>
        <v>99417</v>
      </c>
    </row>
    <row r="17" spans="1:8">
      <c r="A17" s="395">
        <v>9</v>
      </c>
      <c r="B17" s="397" t="s">
        <v>44</v>
      </c>
      <c r="C17" s="322">
        <v>146888</v>
      </c>
      <c r="D17" s="322">
        <v>0</v>
      </c>
      <c r="E17" s="323">
        <f t="shared" si="0"/>
        <v>146888</v>
      </c>
      <c r="F17" s="451">
        <v>146888</v>
      </c>
      <c r="G17" s="322">
        <v>102612</v>
      </c>
      <c r="H17" s="452">
        <f t="shared" si="1"/>
        <v>249500</v>
      </c>
    </row>
    <row r="18" spans="1:8">
      <c r="A18" s="395">
        <v>10</v>
      </c>
      <c r="B18" s="397" t="s">
        <v>45</v>
      </c>
      <c r="C18" s="322">
        <v>168359021</v>
      </c>
      <c r="D18" s="322">
        <v>0</v>
      </c>
      <c r="E18" s="323">
        <f t="shared" si="0"/>
        <v>168359021</v>
      </c>
      <c r="F18" s="451">
        <v>161230222</v>
      </c>
      <c r="G18" s="322">
        <v>0</v>
      </c>
      <c r="H18" s="452">
        <f t="shared" si="1"/>
        <v>161230222</v>
      </c>
    </row>
    <row r="19" spans="1:8">
      <c r="A19" s="395">
        <v>11</v>
      </c>
      <c r="B19" s="397" t="s">
        <v>46</v>
      </c>
      <c r="C19" s="322">
        <v>74458945</v>
      </c>
      <c r="D19" s="322">
        <v>21538795</v>
      </c>
      <c r="E19" s="323">
        <f t="shared" si="0"/>
        <v>95997740</v>
      </c>
      <c r="F19" s="451">
        <v>29575701</v>
      </c>
      <c r="G19" s="322">
        <v>17155308</v>
      </c>
      <c r="H19" s="452">
        <f t="shared" si="1"/>
        <v>46731009</v>
      </c>
    </row>
    <row r="20" spans="1:8">
      <c r="A20" s="395">
        <v>12</v>
      </c>
      <c r="B20" s="399" t="s">
        <v>47</v>
      </c>
      <c r="C20" s="321">
        <f>SUM(C7:C11)+SUM(C14:C19)</f>
        <v>1437514284.2895155</v>
      </c>
      <c r="D20" s="321">
        <f>SUM(D7:D11)+SUM(D14:D19)</f>
        <v>488586628.71199983</v>
      </c>
      <c r="E20" s="321">
        <f t="shared" si="0"/>
        <v>1926100913.0015154</v>
      </c>
      <c r="F20" s="321">
        <f>SUM(F7:F11)+SUM(F14:F19)</f>
        <v>1474047392.645</v>
      </c>
      <c r="G20" s="321">
        <f>SUM(G7:G11)+SUM(G14:G19)</f>
        <v>356283633.25350648</v>
      </c>
      <c r="H20" s="453">
        <f t="shared" si="1"/>
        <v>1830331025.8985064</v>
      </c>
    </row>
    <row r="21" spans="1:8">
      <c r="A21" s="395"/>
      <c r="B21" s="396" t="s">
        <v>48</v>
      </c>
      <c r="C21" s="454"/>
      <c r="D21" s="454"/>
      <c r="E21" s="454"/>
      <c r="F21" s="455"/>
      <c r="G21" s="454"/>
      <c r="H21" s="456"/>
    </row>
    <row r="22" spans="1:8">
      <c r="A22" s="395">
        <v>13</v>
      </c>
      <c r="B22" s="397" t="s">
        <v>49</v>
      </c>
      <c r="C22" s="322">
        <v>747349</v>
      </c>
      <c r="D22" s="322">
        <v>7051865</v>
      </c>
      <c r="E22" s="323">
        <f>C22+D22</f>
        <v>7799214</v>
      </c>
      <c r="F22" s="451">
        <v>734822</v>
      </c>
      <c r="G22" s="322">
        <v>1676049</v>
      </c>
      <c r="H22" s="452">
        <f t="shared" si="1"/>
        <v>2410871</v>
      </c>
    </row>
    <row r="23" spans="1:8">
      <c r="A23" s="395">
        <v>14</v>
      </c>
      <c r="B23" s="397" t="s">
        <v>50</v>
      </c>
      <c r="C23" s="322">
        <v>465946958</v>
      </c>
      <c r="D23" s="322">
        <v>147258809</v>
      </c>
      <c r="E23" s="323">
        <f t="shared" ref="E23:E40" si="2">C23+D23</f>
        <v>613205767</v>
      </c>
      <c r="F23" s="451">
        <v>387942465</v>
      </c>
      <c r="G23" s="322">
        <v>143980117</v>
      </c>
      <c r="H23" s="452">
        <f t="shared" si="1"/>
        <v>531922582</v>
      </c>
    </row>
    <row r="24" spans="1:8">
      <c r="A24" s="395">
        <v>15</v>
      </c>
      <c r="B24" s="397" t="s">
        <v>51</v>
      </c>
      <c r="C24" s="322">
        <v>179549302</v>
      </c>
      <c r="D24" s="322">
        <v>78521379</v>
      </c>
      <c r="E24" s="323">
        <f t="shared" si="2"/>
        <v>258070681</v>
      </c>
      <c r="F24" s="451">
        <v>133794152</v>
      </c>
      <c r="G24" s="322">
        <v>57815133</v>
      </c>
      <c r="H24" s="452">
        <f t="shared" si="1"/>
        <v>191609285</v>
      </c>
    </row>
    <row r="25" spans="1:8">
      <c r="A25" s="395">
        <v>16</v>
      </c>
      <c r="B25" s="397" t="s">
        <v>52</v>
      </c>
      <c r="C25" s="322">
        <v>437757584</v>
      </c>
      <c r="D25" s="322">
        <v>186419857</v>
      </c>
      <c r="E25" s="323">
        <f t="shared" si="2"/>
        <v>624177441</v>
      </c>
      <c r="F25" s="451">
        <v>605974584</v>
      </c>
      <c r="G25" s="322">
        <v>121666670</v>
      </c>
      <c r="H25" s="452">
        <f t="shared" si="1"/>
        <v>727641254</v>
      </c>
    </row>
    <row r="26" spans="1:8">
      <c r="A26" s="395">
        <v>17</v>
      </c>
      <c r="B26" s="397" t="s">
        <v>53</v>
      </c>
      <c r="C26" s="454">
        <v>0</v>
      </c>
      <c r="D26" s="454">
        <v>0</v>
      </c>
      <c r="E26" s="323">
        <f t="shared" si="2"/>
        <v>0</v>
      </c>
      <c r="F26" s="455">
        <v>0</v>
      </c>
      <c r="G26" s="454">
        <v>2239355.9999999963</v>
      </c>
      <c r="H26" s="452">
        <f t="shared" si="1"/>
        <v>2239355.9999999963</v>
      </c>
    </row>
    <row r="27" spans="1:8">
      <c r="A27" s="395">
        <v>18</v>
      </c>
      <c r="B27" s="397" t="s">
        <v>54</v>
      </c>
      <c r="C27" s="322">
        <v>0</v>
      </c>
      <c r="D27" s="322">
        <v>0</v>
      </c>
      <c r="E27" s="323">
        <f t="shared" si="2"/>
        <v>0</v>
      </c>
      <c r="F27" s="451">
        <v>0</v>
      </c>
      <c r="G27" s="322">
        <v>0</v>
      </c>
      <c r="H27" s="452">
        <f t="shared" si="1"/>
        <v>0</v>
      </c>
    </row>
    <row r="28" spans="1:8">
      <c r="A28" s="395">
        <v>19</v>
      </c>
      <c r="B28" s="397" t="s">
        <v>55</v>
      </c>
      <c r="C28" s="322">
        <v>4222735</v>
      </c>
      <c r="D28" s="322">
        <v>1051290</v>
      </c>
      <c r="E28" s="323">
        <f t="shared" si="2"/>
        <v>5274025</v>
      </c>
      <c r="F28" s="451">
        <v>4792659</v>
      </c>
      <c r="G28" s="322">
        <v>860461</v>
      </c>
      <c r="H28" s="452">
        <f t="shared" si="1"/>
        <v>5653120</v>
      </c>
    </row>
    <row r="29" spans="1:8">
      <c r="A29" s="395">
        <v>20</v>
      </c>
      <c r="B29" s="397" t="s">
        <v>56</v>
      </c>
      <c r="C29" s="322">
        <v>39592418</v>
      </c>
      <c r="D29" s="322">
        <v>34915815</v>
      </c>
      <c r="E29" s="323">
        <f t="shared" si="2"/>
        <v>74508233</v>
      </c>
      <c r="F29" s="451">
        <v>38670570</v>
      </c>
      <c r="G29" s="322">
        <v>7816786</v>
      </c>
      <c r="H29" s="452">
        <f t="shared" si="1"/>
        <v>46487356</v>
      </c>
    </row>
    <row r="30" spans="1:8">
      <c r="A30" s="395">
        <v>21</v>
      </c>
      <c r="B30" s="397" t="s">
        <v>57</v>
      </c>
      <c r="C30" s="322">
        <v>5437000</v>
      </c>
      <c r="D30" s="322">
        <v>56131990</v>
      </c>
      <c r="E30" s="323">
        <f t="shared" si="2"/>
        <v>61568990</v>
      </c>
      <c r="F30" s="451">
        <v>15809500</v>
      </c>
      <c r="G30" s="322">
        <v>65163764.000000015</v>
      </c>
      <c r="H30" s="452">
        <f t="shared" si="1"/>
        <v>80973264.000000015</v>
      </c>
    </row>
    <row r="31" spans="1:8">
      <c r="A31" s="395">
        <v>22</v>
      </c>
      <c r="B31" s="399" t="s">
        <v>58</v>
      </c>
      <c r="C31" s="321">
        <f>SUM(C22:C30)</f>
        <v>1133253346</v>
      </c>
      <c r="D31" s="321">
        <f>SUM(D22:D30)</f>
        <v>511351005</v>
      </c>
      <c r="E31" s="321">
        <f>C31+D31</f>
        <v>1644604351</v>
      </c>
      <c r="F31" s="321">
        <f>SUM(F22:F30)</f>
        <v>1187718752</v>
      </c>
      <c r="G31" s="321">
        <f>SUM(G22:G30)</f>
        <v>401218336</v>
      </c>
      <c r="H31" s="453">
        <f t="shared" si="1"/>
        <v>1588937088</v>
      </c>
    </row>
    <row r="32" spans="1:8">
      <c r="A32" s="395"/>
      <c r="B32" s="396" t="s">
        <v>59</v>
      </c>
      <c r="C32" s="454"/>
      <c r="D32" s="454"/>
      <c r="E32" s="322"/>
      <c r="F32" s="455"/>
      <c r="G32" s="454"/>
      <c r="H32" s="456"/>
    </row>
    <row r="33" spans="1:8">
      <c r="A33" s="395">
        <v>23</v>
      </c>
      <c r="B33" s="397" t="s">
        <v>60</v>
      </c>
      <c r="C33" s="322">
        <v>54628743</v>
      </c>
      <c r="D33" s="454">
        <v>0</v>
      </c>
      <c r="E33" s="323">
        <f t="shared" si="2"/>
        <v>54628743</v>
      </c>
      <c r="F33" s="451">
        <v>54628743</v>
      </c>
      <c r="G33" s="454">
        <v>0</v>
      </c>
      <c r="H33" s="452">
        <f t="shared" si="1"/>
        <v>54628743</v>
      </c>
    </row>
    <row r="34" spans="1:8">
      <c r="A34" s="395">
        <v>24</v>
      </c>
      <c r="B34" s="397" t="s">
        <v>61</v>
      </c>
      <c r="C34" s="322">
        <v>61391</v>
      </c>
      <c r="D34" s="454">
        <v>0</v>
      </c>
      <c r="E34" s="323">
        <f t="shared" si="2"/>
        <v>61391</v>
      </c>
      <c r="F34" s="451">
        <v>61391</v>
      </c>
      <c r="G34" s="454">
        <v>0</v>
      </c>
      <c r="H34" s="452">
        <f t="shared" si="1"/>
        <v>61391</v>
      </c>
    </row>
    <row r="35" spans="1:8">
      <c r="A35" s="395">
        <v>25</v>
      </c>
      <c r="B35" s="400" t="s">
        <v>62</v>
      </c>
      <c r="C35" s="322">
        <v>-10154020</v>
      </c>
      <c r="D35" s="454">
        <v>0</v>
      </c>
      <c r="E35" s="323">
        <f t="shared" si="2"/>
        <v>-10154020</v>
      </c>
      <c r="F35" s="451">
        <v>-10454283</v>
      </c>
      <c r="G35" s="454">
        <v>0</v>
      </c>
      <c r="H35" s="452">
        <f t="shared" si="1"/>
        <v>-10454283</v>
      </c>
    </row>
    <row r="36" spans="1:8">
      <c r="A36" s="395">
        <v>26</v>
      </c>
      <c r="B36" s="397" t="s">
        <v>63</v>
      </c>
      <c r="C36" s="322">
        <v>39651986</v>
      </c>
      <c r="D36" s="454">
        <v>0</v>
      </c>
      <c r="E36" s="323">
        <f t="shared" si="2"/>
        <v>39651986</v>
      </c>
      <c r="F36" s="451">
        <v>39952249</v>
      </c>
      <c r="G36" s="454">
        <v>0</v>
      </c>
      <c r="H36" s="452">
        <f t="shared" si="1"/>
        <v>39952249</v>
      </c>
    </row>
    <row r="37" spans="1:8">
      <c r="A37" s="395">
        <v>27</v>
      </c>
      <c r="B37" s="397" t="s">
        <v>64</v>
      </c>
      <c r="C37" s="322">
        <v>1694028</v>
      </c>
      <c r="D37" s="454">
        <v>0</v>
      </c>
      <c r="E37" s="323">
        <f t="shared" si="2"/>
        <v>1694028</v>
      </c>
      <c r="F37" s="451">
        <v>1694028</v>
      </c>
      <c r="G37" s="454">
        <v>0</v>
      </c>
      <c r="H37" s="452">
        <f t="shared" si="1"/>
        <v>1694028</v>
      </c>
    </row>
    <row r="38" spans="1:8">
      <c r="A38" s="395">
        <v>28</v>
      </c>
      <c r="B38" s="397" t="s">
        <v>65</v>
      </c>
      <c r="C38" s="322">
        <v>167114341</v>
      </c>
      <c r="D38" s="454">
        <v>0</v>
      </c>
      <c r="E38" s="323">
        <f t="shared" si="2"/>
        <v>167114341</v>
      </c>
      <c r="F38" s="451">
        <v>126533643</v>
      </c>
      <c r="G38" s="454">
        <v>0</v>
      </c>
      <c r="H38" s="452">
        <f t="shared" si="1"/>
        <v>126533643</v>
      </c>
    </row>
    <row r="39" spans="1:8">
      <c r="A39" s="395">
        <v>29</v>
      </c>
      <c r="B39" s="397" t="s">
        <v>66</v>
      </c>
      <c r="C39" s="322">
        <v>28500093</v>
      </c>
      <c r="D39" s="454">
        <v>0</v>
      </c>
      <c r="E39" s="323">
        <f t="shared" si="2"/>
        <v>28500093</v>
      </c>
      <c r="F39" s="451">
        <v>28978167</v>
      </c>
      <c r="G39" s="454">
        <v>0</v>
      </c>
      <c r="H39" s="452">
        <f t="shared" si="1"/>
        <v>28978167</v>
      </c>
    </row>
    <row r="40" spans="1:8">
      <c r="A40" s="395">
        <v>30</v>
      </c>
      <c r="B40" s="401" t="s">
        <v>273</v>
      </c>
      <c r="C40" s="457">
        <v>281496562</v>
      </c>
      <c r="D40" s="458">
        <v>0</v>
      </c>
      <c r="E40" s="321">
        <f t="shared" si="2"/>
        <v>281496562</v>
      </c>
      <c r="F40" s="459">
        <v>241393938</v>
      </c>
      <c r="G40" s="458">
        <v>0</v>
      </c>
      <c r="H40" s="453">
        <f t="shared" si="1"/>
        <v>241393938</v>
      </c>
    </row>
    <row r="41" spans="1:8" ht="15.75" thickBot="1">
      <c r="A41" s="402">
        <v>31</v>
      </c>
      <c r="B41" s="403" t="s">
        <v>67</v>
      </c>
      <c r="C41" s="324">
        <f>C31+C40</f>
        <v>1414749908</v>
      </c>
      <c r="D41" s="324">
        <f>D31+D40</f>
        <v>511351005</v>
      </c>
      <c r="E41" s="324">
        <f>C41+D41</f>
        <v>1926100913</v>
      </c>
      <c r="F41" s="324">
        <f>F31+F40</f>
        <v>1429112690</v>
      </c>
      <c r="G41" s="324">
        <f>G31+G40</f>
        <v>401218336</v>
      </c>
      <c r="H41" s="460">
        <f>F41+G41</f>
        <v>1830331026</v>
      </c>
    </row>
    <row r="43" spans="1:8">
      <c r="B43" s="404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pane xSplit="1" ySplit="6" topLeftCell="B34" activePane="bottomRight" state="frozen"/>
      <selection activeCell="E10" sqref="E10"/>
      <selection pane="topRight" activeCell="E10" sqref="E10"/>
      <selection pane="bottomLeft" activeCell="E10" sqref="E10"/>
      <selection pane="bottomRight" activeCell="L57" sqref="L57"/>
    </sheetView>
  </sheetViews>
  <sheetFormatPr defaultColWidth="9.140625" defaultRowHeight="12.75"/>
  <cols>
    <col min="1" max="1" width="9.5703125" style="280" bestFit="1" customWidth="1"/>
    <col min="2" max="2" width="52.140625" style="280" customWidth="1"/>
    <col min="3" max="8" width="13.140625" style="280" customWidth="1"/>
    <col min="9" max="9" width="8.85546875" style="280" customWidth="1"/>
    <col min="10" max="16384" width="9.140625" style="280"/>
  </cols>
  <sheetData>
    <row r="1" spans="1:8">
      <c r="A1" s="327" t="s">
        <v>30</v>
      </c>
      <c r="B1" s="361" t="str">
        <f>'Info '!C2</f>
        <v>JSC "Liberty Bank"</v>
      </c>
      <c r="C1" s="361"/>
    </row>
    <row r="2" spans="1:8">
      <c r="A2" s="327" t="s">
        <v>31</v>
      </c>
      <c r="B2" s="371">
        <f>'1. key ratios '!B2</f>
        <v>43555</v>
      </c>
      <c r="C2" s="362"/>
      <c r="D2" s="363"/>
      <c r="E2" s="363"/>
      <c r="F2" s="363"/>
      <c r="G2" s="363"/>
      <c r="H2" s="363"/>
    </row>
    <row r="3" spans="1:8">
      <c r="A3" s="327"/>
      <c r="B3" s="361"/>
      <c r="C3" s="362"/>
      <c r="D3" s="363"/>
      <c r="E3" s="363"/>
      <c r="F3" s="363"/>
      <c r="G3" s="363"/>
      <c r="H3" s="363"/>
    </row>
    <row r="4" spans="1:8" ht="13.5" thickBot="1">
      <c r="A4" s="372" t="s">
        <v>200</v>
      </c>
      <c r="B4" s="373" t="s">
        <v>22</v>
      </c>
      <c r="C4" s="364"/>
      <c r="D4" s="365"/>
      <c r="E4" s="365"/>
      <c r="F4" s="366"/>
      <c r="G4" s="366"/>
      <c r="H4" s="367" t="s">
        <v>73</v>
      </c>
    </row>
    <row r="5" spans="1:8">
      <c r="A5" s="374" t="s">
        <v>6</v>
      </c>
      <c r="B5" s="375"/>
      <c r="C5" s="534" t="s">
        <v>68</v>
      </c>
      <c r="D5" s="535"/>
      <c r="E5" s="536"/>
      <c r="F5" s="534" t="s">
        <v>72</v>
      </c>
      <c r="G5" s="535"/>
      <c r="H5" s="537"/>
    </row>
    <row r="6" spans="1:8">
      <c r="A6" s="376" t="s">
        <v>6</v>
      </c>
      <c r="B6" s="377"/>
      <c r="C6" s="306" t="s">
        <v>69</v>
      </c>
      <c r="D6" s="306" t="s">
        <v>70</v>
      </c>
      <c r="E6" s="306" t="s">
        <v>71</v>
      </c>
      <c r="F6" s="306" t="s">
        <v>69</v>
      </c>
      <c r="G6" s="306" t="s">
        <v>70</v>
      </c>
      <c r="H6" s="368" t="s">
        <v>71</v>
      </c>
    </row>
    <row r="7" spans="1:8">
      <c r="A7" s="378"/>
      <c r="B7" s="373" t="s">
        <v>199</v>
      </c>
      <c r="C7" s="369"/>
      <c r="D7" s="369"/>
      <c r="E7" s="369"/>
      <c r="F7" s="369"/>
      <c r="G7" s="369"/>
      <c r="H7" s="370"/>
    </row>
    <row r="8" spans="1:8">
      <c r="A8" s="378">
        <v>1</v>
      </c>
      <c r="B8" s="379" t="s">
        <v>198</v>
      </c>
      <c r="C8" s="454">
        <v>2725430</v>
      </c>
      <c r="D8" s="454">
        <v>540057</v>
      </c>
      <c r="E8" s="323">
        <f>C8+D8</f>
        <v>3265487</v>
      </c>
      <c r="F8" s="454">
        <v>2580049</v>
      </c>
      <c r="G8" s="454">
        <v>698699</v>
      </c>
      <c r="H8" s="452">
        <f>F8+G8</f>
        <v>3278748</v>
      </c>
    </row>
    <row r="9" spans="1:8">
      <c r="A9" s="378">
        <v>2</v>
      </c>
      <c r="B9" s="379" t="s">
        <v>197</v>
      </c>
      <c r="C9" s="461">
        <f>SUM(C10:C18)</f>
        <v>51570939</v>
      </c>
      <c r="D9" s="461">
        <f>SUM(D10:D18)</f>
        <v>4915010</v>
      </c>
      <c r="E9" s="323">
        <f t="shared" ref="E9:E67" si="0">C9+D9</f>
        <v>56485949</v>
      </c>
      <c r="F9" s="461">
        <f>SUM(F10:F18)</f>
        <v>61051932</v>
      </c>
      <c r="G9" s="461">
        <f>SUM(G10:G18)</f>
        <v>648053</v>
      </c>
      <c r="H9" s="452">
        <f t="shared" ref="H9:H67" si="1">F9+G9</f>
        <v>61699985</v>
      </c>
    </row>
    <row r="10" spans="1:8">
      <c r="A10" s="378">
        <v>2.1</v>
      </c>
      <c r="B10" s="380" t="s">
        <v>196</v>
      </c>
      <c r="C10" s="454">
        <v>0</v>
      </c>
      <c r="D10" s="454">
        <v>0</v>
      </c>
      <c r="E10" s="323">
        <f t="shared" si="0"/>
        <v>0</v>
      </c>
      <c r="F10" s="454">
        <v>235339</v>
      </c>
      <c r="G10" s="454"/>
      <c r="H10" s="452">
        <f t="shared" si="1"/>
        <v>235339</v>
      </c>
    </row>
    <row r="11" spans="1:8">
      <c r="A11" s="378">
        <v>2.2000000000000002</v>
      </c>
      <c r="B11" s="380" t="s">
        <v>195</v>
      </c>
      <c r="C11" s="454">
        <v>975168.27</v>
      </c>
      <c r="D11" s="454">
        <v>2348942.9399999995</v>
      </c>
      <c r="E11" s="323">
        <f t="shared" si="0"/>
        <v>3324111.2099999995</v>
      </c>
      <c r="F11" s="454">
        <v>4117</v>
      </c>
      <c r="G11" s="454">
        <v>5099</v>
      </c>
      <c r="H11" s="452">
        <f t="shared" si="1"/>
        <v>9216</v>
      </c>
    </row>
    <row r="12" spans="1:8">
      <c r="A12" s="378">
        <v>2.2999999999999998</v>
      </c>
      <c r="B12" s="380" t="s">
        <v>194</v>
      </c>
      <c r="C12" s="454"/>
      <c r="D12" s="454"/>
      <c r="E12" s="323">
        <f t="shared" si="0"/>
        <v>0</v>
      </c>
      <c r="F12" s="454"/>
      <c r="G12" s="454"/>
      <c r="H12" s="452">
        <f t="shared" si="1"/>
        <v>0</v>
      </c>
    </row>
    <row r="13" spans="1:8">
      <c r="A13" s="378">
        <v>2.4</v>
      </c>
      <c r="B13" s="380" t="s">
        <v>193</v>
      </c>
      <c r="C13" s="454">
        <v>0</v>
      </c>
      <c r="D13" s="454">
        <v>25061.309999999998</v>
      </c>
      <c r="E13" s="323">
        <f t="shared" si="0"/>
        <v>25061.309999999998</v>
      </c>
      <c r="F13" s="454">
        <v>3944</v>
      </c>
      <c r="G13" s="454"/>
      <c r="H13" s="452">
        <f t="shared" si="1"/>
        <v>3944</v>
      </c>
    </row>
    <row r="14" spans="1:8">
      <c r="A14" s="378">
        <v>2.5</v>
      </c>
      <c r="B14" s="380" t="s">
        <v>192</v>
      </c>
      <c r="C14" s="454">
        <v>20458.45</v>
      </c>
      <c r="D14" s="454">
        <v>373083.58</v>
      </c>
      <c r="E14" s="323">
        <f t="shared" si="0"/>
        <v>393542.03</v>
      </c>
      <c r="F14" s="454"/>
      <c r="G14" s="454"/>
      <c r="H14" s="452">
        <f t="shared" si="1"/>
        <v>0</v>
      </c>
    </row>
    <row r="15" spans="1:8">
      <c r="A15" s="378">
        <v>2.6</v>
      </c>
      <c r="B15" s="380" t="s">
        <v>191</v>
      </c>
      <c r="C15" s="454">
        <v>0</v>
      </c>
      <c r="D15" s="454">
        <v>6357.1</v>
      </c>
      <c r="E15" s="323">
        <f t="shared" si="0"/>
        <v>6357.1</v>
      </c>
      <c r="F15" s="454"/>
      <c r="G15" s="454"/>
      <c r="H15" s="452">
        <f t="shared" si="1"/>
        <v>0</v>
      </c>
    </row>
    <row r="16" spans="1:8">
      <c r="A16" s="378">
        <v>2.7</v>
      </c>
      <c r="B16" s="380" t="s">
        <v>190</v>
      </c>
      <c r="C16" s="454">
        <v>242783.56</v>
      </c>
      <c r="D16" s="454">
        <v>0</v>
      </c>
      <c r="E16" s="323">
        <f t="shared" si="0"/>
        <v>242783.56</v>
      </c>
      <c r="F16" s="454"/>
      <c r="G16" s="454"/>
      <c r="H16" s="452">
        <f t="shared" si="1"/>
        <v>0</v>
      </c>
    </row>
    <row r="17" spans="1:8">
      <c r="A17" s="378">
        <v>2.8</v>
      </c>
      <c r="B17" s="380" t="s">
        <v>189</v>
      </c>
      <c r="C17" s="454">
        <v>50234164</v>
      </c>
      <c r="D17" s="454">
        <v>1467077</v>
      </c>
      <c r="E17" s="323">
        <f t="shared" si="0"/>
        <v>51701241</v>
      </c>
      <c r="F17" s="454">
        <v>60776149</v>
      </c>
      <c r="G17" s="454">
        <v>530599</v>
      </c>
      <c r="H17" s="452">
        <f t="shared" si="1"/>
        <v>61306748</v>
      </c>
    </row>
    <row r="18" spans="1:8">
      <c r="A18" s="378">
        <v>2.9</v>
      </c>
      <c r="B18" s="380" t="s">
        <v>188</v>
      </c>
      <c r="C18" s="454">
        <v>98364.719999999987</v>
      </c>
      <c r="D18" s="454">
        <v>694488.07000000007</v>
      </c>
      <c r="E18" s="323">
        <f t="shared" si="0"/>
        <v>792852.79</v>
      </c>
      <c r="F18" s="454">
        <v>32383</v>
      </c>
      <c r="G18" s="454">
        <v>112355</v>
      </c>
      <c r="H18" s="452">
        <f t="shared" si="1"/>
        <v>144738</v>
      </c>
    </row>
    <row r="19" spans="1:8">
      <c r="A19" s="378">
        <v>3</v>
      </c>
      <c r="B19" s="379" t="s">
        <v>187</v>
      </c>
      <c r="C19" s="454">
        <v>2186321</v>
      </c>
      <c r="D19" s="454">
        <v>71423</v>
      </c>
      <c r="E19" s="323">
        <f t="shared" si="0"/>
        <v>2257744</v>
      </c>
      <c r="F19" s="454">
        <v>3182864</v>
      </c>
      <c r="G19" s="454">
        <v>38446</v>
      </c>
      <c r="H19" s="452">
        <f t="shared" si="1"/>
        <v>3221310</v>
      </c>
    </row>
    <row r="20" spans="1:8">
      <c r="A20" s="378">
        <v>4</v>
      </c>
      <c r="B20" s="379" t="s">
        <v>186</v>
      </c>
      <c r="C20" s="454">
        <v>3805578</v>
      </c>
      <c r="D20" s="454">
        <v>0</v>
      </c>
      <c r="E20" s="323">
        <f t="shared" si="0"/>
        <v>3805578</v>
      </c>
      <c r="F20" s="454">
        <v>4697928</v>
      </c>
      <c r="G20" s="454"/>
      <c r="H20" s="452">
        <f t="shared" si="1"/>
        <v>4697928</v>
      </c>
    </row>
    <row r="21" spans="1:8">
      <c r="A21" s="378">
        <v>5</v>
      </c>
      <c r="B21" s="379" t="s">
        <v>185</v>
      </c>
      <c r="C21" s="454">
        <v>45587</v>
      </c>
      <c r="D21" s="454">
        <v>9157</v>
      </c>
      <c r="E21" s="323">
        <f t="shared" si="0"/>
        <v>54744</v>
      </c>
      <c r="F21" s="454">
        <v>7839</v>
      </c>
      <c r="G21" s="454"/>
      <c r="H21" s="452">
        <f>F21+G21</f>
        <v>7839</v>
      </c>
    </row>
    <row r="22" spans="1:8">
      <c r="A22" s="378">
        <v>6</v>
      </c>
      <c r="B22" s="381" t="s">
        <v>184</v>
      </c>
      <c r="C22" s="462">
        <f>C8+C9+C19+C20+C21</f>
        <v>60333855</v>
      </c>
      <c r="D22" s="462">
        <f>D8+D9+D19+D20+D21</f>
        <v>5535647</v>
      </c>
      <c r="E22" s="321">
        <f>C22+D22</f>
        <v>65869502</v>
      </c>
      <c r="F22" s="462">
        <f>F8+F9+F19+F20+F21</f>
        <v>71520612</v>
      </c>
      <c r="G22" s="462">
        <f>G8+G9+G19+G20+G21</f>
        <v>1385198</v>
      </c>
      <c r="H22" s="453">
        <f>F22+G22</f>
        <v>72905810</v>
      </c>
    </row>
    <row r="23" spans="1:8">
      <c r="A23" s="378"/>
      <c r="B23" s="373" t="s">
        <v>183</v>
      </c>
      <c r="C23" s="454"/>
      <c r="D23" s="454"/>
      <c r="E23" s="322"/>
      <c r="F23" s="454"/>
      <c r="G23" s="454"/>
      <c r="H23" s="456"/>
    </row>
    <row r="24" spans="1:8">
      <c r="A24" s="378">
        <v>7</v>
      </c>
      <c r="B24" s="379" t="s">
        <v>182</v>
      </c>
      <c r="C24" s="454">
        <v>9082001</v>
      </c>
      <c r="D24" s="454">
        <v>823341</v>
      </c>
      <c r="E24" s="323">
        <f t="shared" si="0"/>
        <v>9905342</v>
      </c>
      <c r="F24" s="454">
        <v>8019917</v>
      </c>
      <c r="G24" s="454">
        <v>753471</v>
      </c>
      <c r="H24" s="452">
        <f t="shared" si="1"/>
        <v>8773388</v>
      </c>
    </row>
    <row r="25" spans="1:8">
      <c r="A25" s="378">
        <v>8</v>
      </c>
      <c r="B25" s="379" t="s">
        <v>181</v>
      </c>
      <c r="C25" s="454">
        <v>11455189</v>
      </c>
      <c r="D25" s="454">
        <v>1880309</v>
      </c>
      <c r="E25" s="323">
        <f t="shared" si="0"/>
        <v>13335498</v>
      </c>
      <c r="F25" s="454">
        <v>16830122</v>
      </c>
      <c r="G25" s="454">
        <v>1044188</v>
      </c>
      <c r="H25" s="452">
        <f t="shared" si="1"/>
        <v>17874310</v>
      </c>
    </row>
    <row r="26" spans="1:8">
      <c r="A26" s="378">
        <v>9</v>
      </c>
      <c r="B26" s="379" t="s">
        <v>180</v>
      </c>
      <c r="C26" s="454">
        <v>6075</v>
      </c>
      <c r="D26" s="454">
        <v>23757</v>
      </c>
      <c r="E26" s="323">
        <f t="shared" si="0"/>
        <v>29832</v>
      </c>
      <c r="F26" s="454">
        <v>1468</v>
      </c>
      <c r="G26" s="454">
        <v>1192</v>
      </c>
      <c r="H26" s="452">
        <f t="shared" si="1"/>
        <v>2660</v>
      </c>
    </row>
    <row r="27" spans="1:8">
      <c r="A27" s="378">
        <v>10</v>
      </c>
      <c r="B27" s="379" t="s">
        <v>179</v>
      </c>
      <c r="C27" s="454">
        <v>157740</v>
      </c>
      <c r="D27" s="454">
        <v>1144114</v>
      </c>
      <c r="E27" s="323">
        <f t="shared" si="0"/>
        <v>1301854</v>
      </c>
      <c r="F27" s="454">
        <v>727332</v>
      </c>
      <c r="G27" s="454">
        <v>2550408</v>
      </c>
      <c r="H27" s="452">
        <f t="shared" si="1"/>
        <v>3277740</v>
      </c>
    </row>
    <row r="28" spans="1:8">
      <c r="A28" s="378">
        <v>11</v>
      </c>
      <c r="B28" s="379" t="s">
        <v>178</v>
      </c>
      <c r="C28" s="454">
        <v>5370</v>
      </c>
      <c r="D28" s="454">
        <v>0</v>
      </c>
      <c r="E28" s="323">
        <f t="shared" si="0"/>
        <v>5370</v>
      </c>
      <c r="F28" s="454"/>
      <c r="G28" s="454"/>
      <c r="H28" s="452">
        <f t="shared" si="1"/>
        <v>0</v>
      </c>
    </row>
    <row r="29" spans="1:8">
      <c r="A29" s="378">
        <v>12</v>
      </c>
      <c r="B29" s="379" t="s">
        <v>177</v>
      </c>
      <c r="C29" s="454">
        <v>586329</v>
      </c>
      <c r="D29" s="454">
        <v>189</v>
      </c>
      <c r="E29" s="323">
        <f t="shared" si="0"/>
        <v>586518</v>
      </c>
      <c r="F29" s="454"/>
      <c r="G29" s="454">
        <v>63</v>
      </c>
      <c r="H29" s="452">
        <f t="shared" si="1"/>
        <v>63</v>
      </c>
    </row>
    <row r="30" spans="1:8">
      <c r="A30" s="378">
        <v>13</v>
      </c>
      <c r="B30" s="382" t="s">
        <v>176</v>
      </c>
      <c r="C30" s="462">
        <f>SUM(C24:C29)</f>
        <v>21292704</v>
      </c>
      <c r="D30" s="462">
        <f>SUM(D24:D29)</f>
        <v>3871710</v>
      </c>
      <c r="E30" s="321">
        <f t="shared" si="0"/>
        <v>25164414</v>
      </c>
      <c r="F30" s="462">
        <f>SUM(F24:F29)</f>
        <v>25578839</v>
      </c>
      <c r="G30" s="462">
        <f>SUM(G24:G29)</f>
        <v>4349322</v>
      </c>
      <c r="H30" s="453">
        <f t="shared" si="1"/>
        <v>29928161</v>
      </c>
    </row>
    <row r="31" spans="1:8">
      <c r="A31" s="378">
        <v>14</v>
      </c>
      <c r="B31" s="382" t="s">
        <v>175</v>
      </c>
      <c r="C31" s="462">
        <f>C22-C30</f>
        <v>39041151</v>
      </c>
      <c r="D31" s="462">
        <f>D22-D30</f>
        <v>1663937</v>
      </c>
      <c r="E31" s="321">
        <f t="shared" si="0"/>
        <v>40705088</v>
      </c>
      <c r="F31" s="462">
        <f>F22-F30</f>
        <v>45941773</v>
      </c>
      <c r="G31" s="462">
        <f>G22-G30</f>
        <v>-2964124</v>
      </c>
      <c r="H31" s="453">
        <f t="shared" si="1"/>
        <v>42977649</v>
      </c>
    </row>
    <row r="32" spans="1:8">
      <c r="A32" s="378"/>
      <c r="B32" s="383"/>
      <c r="C32" s="463"/>
      <c r="D32" s="463"/>
      <c r="E32" s="463"/>
      <c r="F32" s="463"/>
      <c r="G32" s="463"/>
      <c r="H32" s="464"/>
    </row>
    <row r="33" spans="1:8">
      <c r="A33" s="378"/>
      <c r="B33" s="383" t="s">
        <v>174</v>
      </c>
      <c r="C33" s="454"/>
      <c r="D33" s="454"/>
      <c r="E33" s="322"/>
      <c r="F33" s="454"/>
      <c r="G33" s="454"/>
      <c r="H33" s="456"/>
    </row>
    <row r="34" spans="1:8">
      <c r="A34" s="378">
        <v>15</v>
      </c>
      <c r="B34" s="384" t="s">
        <v>173</v>
      </c>
      <c r="C34" s="323">
        <f>C35-C36</f>
        <v>5881099</v>
      </c>
      <c r="D34" s="323">
        <f>D35-D36</f>
        <v>-355438</v>
      </c>
      <c r="E34" s="323">
        <f t="shared" si="0"/>
        <v>5525661</v>
      </c>
      <c r="F34" s="323">
        <f>F35-F36</f>
        <v>14524506</v>
      </c>
      <c r="G34" s="323">
        <f>G35-G36</f>
        <v>-235010</v>
      </c>
      <c r="H34" s="452">
        <f t="shared" si="1"/>
        <v>14289496</v>
      </c>
    </row>
    <row r="35" spans="1:8">
      <c r="A35" s="378">
        <v>15.1</v>
      </c>
      <c r="B35" s="380" t="s">
        <v>172</v>
      </c>
      <c r="C35" s="454">
        <v>6861952</v>
      </c>
      <c r="D35" s="454">
        <v>1251942</v>
      </c>
      <c r="E35" s="323">
        <f t="shared" si="0"/>
        <v>8113894</v>
      </c>
      <c r="F35" s="454">
        <v>15731727</v>
      </c>
      <c r="G35" s="454">
        <v>1173584</v>
      </c>
      <c r="H35" s="452">
        <f t="shared" si="1"/>
        <v>16905311</v>
      </c>
    </row>
    <row r="36" spans="1:8">
      <c r="A36" s="378">
        <v>15.2</v>
      </c>
      <c r="B36" s="380" t="s">
        <v>171</v>
      </c>
      <c r="C36" s="454">
        <v>980853</v>
      </c>
      <c r="D36" s="454">
        <v>1607380</v>
      </c>
      <c r="E36" s="323">
        <f t="shared" si="0"/>
        <v>2588233</v>
      </c>
      <c r="F36" s="454">
        <v>1207221</v>
      </c>
      <c r="G36" s="454">
        <v>1408594</v>
      </c>
      <c r="H36" s="452">
        <f t="shared" si="1"/>
        <v>2615815</v>
      </c>
    </row>
    <row r="37" spans="1:8">
      <c r="A37" s="378">
        <v>16</v>
      </c>
      <c r="B37" s="379" t="s">
        <v>170</v>
      </c>
      <c r="C37" s="454">
        <v>0</v>
      </c>
      <c r="D37" s="454">
        <v>0</v>
      </c>
      <c r="E37" s="323">
        <f t="shared" si="0"/>
        <v>0</v>
      </c>
      <c r="F37" s="454"/>
      <c r="G37" s="454"/>
      <c r="H37" s="452">
        <f t="shared" si="1"/>
        <v>0</v>
      </c>
    </row>
    <row r="38" spans="1:8">
      <c r="A38" s="378">
        <v>17</v>
      </c>
      <c r="B38" s="379" t="s">
        <v>169</v>
      </c>
      <c r="C38" s="454">
        <v>0</v>
      </c>
      <c r="D38" s="454">
        <v>0</v>
      </c>
      <c r="E38" s="323">
        <f t="shared" si="0"/>
        <v>0</v>
      </c>
      <c r="F38" s="454"/>
      <c r="G38" s="454"/>
      <c r="H38" s="452">
        <f t="shared" si="1"/>
        <v>0</v>
      </c>
    </row>
    <row r="39" spans="1:8">
      <c r="A39" s="378">
        <v>18</v>
      </c>
      <c r="B39" s="379" t="s">
        <v>168</v>
      </c>
      <c r="C39" s="454">
        <v>7421</v>
      </c>
      <c r="D39" s="454">
        <v>9967</v>
      </c>
      <c r="E39" s="323">
        <f t="shared" si="0"/>
        <v>17388</v>
      </c>
      <c r="F39" s="454">
        <v>-71630</v>
      </c>
      <c r="G39" s="454">
        <v>-2283</v>
      </c>
      <c r="H39" s="452">
        <f t="shared" si="1"/>
        <v>-73913</v>
      </c>
    </row>
    <row r="40" spans="1:8">
      <c r="A40" s="378">
        <v>19</v>
      </c>
      <c r="B40" s="379" t="s">
        <v>167</v>
      </c>
      <c r="C40" s="454">
        <v>3796273</v>
      </c>
      <c r="D40" s="454"/>
      <c r="E40" s="323">
        <f t="shared" si="0"/>
        <v>3796273</v>
      </c>
      <c r="F40" s="454">
        <v>-3327855</v>
      </c>
      <c r="G40" s="454"/>
      <c r="H40" s="452">
        <f t="shared" si="1"/>
        <v>-3327855</v>
      </c>
    </row>
    <row r="41" spans="1:8">
      <c r="A41" s="378">
        <v>20</v>
      </c>
      <c r="B41" s="379" t="s">
        <v>166</v>
      </c>
      <c r="C41" s="454">
        <v>-2317408</v>
      </c>
      <c r="D41" s="454"/>
      <c r="E41" s="323">
        <f t="shared" si="0"/>
        <v>-2317408</v>
      </c>
      <c r="F41" s="454">
        <v>3246421</v>
      </c>
      <c r="G41" s="454"/>
      <c r="H41" s="452">
        <f t="shared" si="1"/>
        <v>3246421</v>
      </c>
    </row>
    <row r="42" spans="1:8">
      <c r="A42" s="378">
        <v>21</v>
      </c>
      <c r="B42" s="379" t="s">
        <v>165</v>
      </c>
      <c r="C42" s="454">
        <v>1154</v>
      </c>
      <c r="D42" s="454">
        <v>0</v>
      </c>
      <c r="E42" s="323">
        <f t="shared" si="0"/>
        <v>1154</v>
      </c>
      <c r="F42" s="454">
        <v>48358</v>
      </c>
      <c r="G42" s="454"/>
      <c r="H42" s="452">
        <f t="shared" si="1"/>
        <v>48358</v>
      </c>
    </row>
    <row r="43" spans="1:8">
      <c r="A43" s="378">
        <v>22</v>
      </c>
      <c r="B43" s="379" t="s">
        <v>164</v>
      </c>
      <c r="C43" s="454">
        <v>370</v>
      </c>
      <c r="D43" s="454">
        <v>0</v>
      </c>
      <c r="E43" s="323">
        <f t="shared" si="0"/>
        <v>370</v>
      </c>
      <c r="F43" s="454">
        <v>330</v>
      </c>
      <c r="G43" s="454"/>
      <c r="H43" s="452">
        <f t="shared" si="1"/>
        <v>330</v>
      </c>
    </row>
    <row r="44" spans="1:8">
      <c r="A44" s="378">
        <v>23</v>
      </c>
      <c r="B44" s="379" t="s">
        <v>163</v>
      </c>
      <c r="C44" s="454">
        <v>48452</v>
      </c>
      <c r="D44" s="454">
        <v>346759</v>
      </c>
      <c r="E44" s="323">
        <f t="shared" si="0"/>
        <v>395211</v>
      </c>
      <c r="F44" s="454">
        <v>442143</v>
      </c>
      <c r="G44" s="454">
        <v>200038</v>
      </c>
      <c r="H44" s="452">
        <f t="shared" si="1"/>
        <v>642181</v>
      </c>
    </row>
    <row r="45" spans="1:8">
      <c r="A45" s="378">
        <v>24</v>
      </c>
      <c r="B45" s="382" t="s">
        <v>280</v>
      </c>
      <c r="C45" s="462">
        <f>C34+C37+C38+C39+C40+C41+C42+C43+C44</f>
        <v>7417361</v>
      </c>
      <c r="D45" s="462">
        <f>D34+D37+D38+D39+D40+D41+D42+D43+D44</f>
        <v>1288</v>
      </c>
      <c r="E45" s="321">
        <f t="shared" si="0"/>
        <v>7418649</v>
      </c>
      <c r="F45" s="462">
        <f>F34+F37+F38+F39+F40+F41+F42+F43+F44</f>
        <v>14862273</v>
      </c>
      <c r="G45" s="462">
        <f>G34+G37+G38+G39+G40+G41+G42+G43+G44</f>
        <v>-37255</v>
      </c>
      <c r="H45" s="453">
        <f t="shared" si="1"/>
        <v>14825018</v>
      </c>
    </row>
    <row r="46" spans="1:8">
      <c r="A46" s="378"/>
      <c r="B46" s="373" t="s">
        <v>162</v>
      </c>
      <c r="C46" s="454"/>
      <c r="D46" s="454"/>
      <c r="E46" s="454"/>
      <c r="F46" s="454"/>
      <c r="G46" s="454"/>
      <c r="H46" s="465"/>
    </row>
    <row r="47" spans="1:8">
      <c r="A47" s="378">
        <v>25</v>
      </c>
      <c r="B47" s="379" t="s">
        <v>161</v>
      </c>
      <c r="C47" s="454">
        <v>726613</v>
      </c>
      <c r="D47" s="454">
        <v>290</v>
      </c>
      <c r="E47" s="323">
        <f t="shared" si="0"/>
        <v>726903</v>
      </c>
      <c r="F47" s="454">
        <v>682731</v>
      </c>
      <c r="G47" s="454"/>
      <c r="H47" s="452">
        <f t="shared" si="1"/>
        <v>682731</v>
      </c>
    </row>
    <row r="48" spans="1:8">
      <c r="A48" s="378">
        <v>26</v>
      </c>
      <c r="B48" s="379" t="s">
        <v>160</v>
      </c>
      <c r="C48" s="454">
        <v>1006621</v>
      </c>
      <c r="D48" s="454">
        <v>467431</v>
      </c>
      <c r="E48" s="323">
        <f t="shared" si="0"/>
        <v>1474052</v>
      </c>
      <c r="F48" s="454">
        <v>1296997</v>
      </c>
      <c r="G48" s="454">
        <v>168408</v>
      </c>
      <c r="H48" s="452">
        <f t="shared" si="1"/>
        <v>1465405</v>
      </c>
    </row>
    <row r="49" spans="1:8">
      <c r="A49" s="378">
        <v>27</v>
      </c>
      <c r="B49" s="379" t="s">
        <v>159</v>
      </c>
      <c r="C49" s="454">
        <v>18173816</v>
      </c>
      <c r="D49" s="454"/>
      <c r="E49" s="323">
        <f t="shared" si="0"/>
        <v>18173816</v>
      </c>
      <c r="F49" s="454">
        <v>21958297</v>
      </c>
      <c r="G49" s="454"/>
      <c r="H49" s="452">
        <f t="shared" si="1"/>
        <v>21958297</v>
      </c>
    </row>
    <row r="50" spans="1:8">
      <c r="A50" s="378">
        <v>28</v>
      </c>
      <c r="B50" s="379" t="s">
        <v>158</v>
      </c>
      <c r="C50" s="454">
        <v>304861</v>
      </c>
      <c r="D50" s="454"/>
      <c r="E50" s="323">
        <f t="shared" si="0"/>
        <v>304861</v>
      </c>
      <c r="F50" s="454">
        <v>386483</v>
      </c>
      <c r="G50" s="454"/>
      <c r="H50" s="452">
        <f t="shared" si="1"/>
        <v>386483</v>
      </c>
    </row>
    <row r="51" spans="1:8">
      <c r="A51" s="378">
        <v>29</v>
      </c>
      <c r="B51" s="379" t="s">
        <v>157</v>
      </c>
      <c r="C51" s="454">
        <v>7246400</v>
      </c>
      <c r="D51" s="454"/>
      <c r="E51" s="323">
        <f t="shared" si="0"/>
        <v>7246400</v>
      </c>
      <c r="F51" s="454">
        <v>5519781</v>
      </c>
      <c r="G51" s="454"/>
      <c r="H51" s="452">
        <f t="shared" si="1"/>
        <v>5519781</v>
      </c>
    </row>
    <row r="52" spans="1:8">
      <c r="A52" s="378">
        <v>30</v>
      </c>
      <c r="B52" s="379" t="s">
        <v>156</v>
      </c>
      <c r="C52" s="454">
        <v>5604218</v>
      </c>
      <c r="D52" s="454">
        <v>19701</v>
      </c>
      <c r="E52" s="323">
        <f t="shared" si="0"/>
        <v>5623919</v>
      </c>
      <c r="F52" s="454">
        <v>6677155</v>
      </c>
      <c r="G52" s="454">
        <v>23188</v>
      </c>
      <c r="H52" s="452">
        <f t="shared" si="1"/>
        <v>6700343</v>
      </c>
    </row>
    <row r="53" spans="1:8">
      <c r="A53" s="378">
        <v>31</v>
      </c>
      <c r="B53" s="382" t="s">
        <v>281</v>
      </c>
      <c r="C53" s="462">
        <f>C47+C48+C49+C50+C51+C52</f>
        <v>33062529</v>
      </c>
      <c r="D53" s="462">
        <f>D47+D48+D49+D50+D51+D52</f>
        <v>487422</v>
      </c>
      <c r="E53" s="321">
        <f t="shared" si="0"/>
        <v>33549951</v>
      </c>
      <c r="F53" s="462">
        <f>F47+F48+F49+F50+F51+F52</f>
        <v>36521444</v>
      </c>
      <c r="G53" s="462">
        <f>G47+G48+G49+G50+G51+G52</f>
        <v>191596</v>
      </c>
      <c r="H53" s="453">
        <f t="shared" si="1"/>
        <v>36713040</v>
      </c>
    </row>
    <row r="54" spans="1:8">
      <c r="A54" s="378">
        <v>32</v>
      </c>
      <c r="B54" s="382" t="s">
        <v>282</v>
      </c>
      <c r="C54" s="462">
        <f>C45-C53</f>
        <v>-25645168</v>
      </c>
      <c r="D54" s="462">
        <f>D45-D53</f>
        <v>-486134</v>
      </c>
      <c r="E54" s="321">
        <f t="shared" si="0"/>
        <v>-26131302</v>
      </c>
      <c r="F54" s="462">
        <f>F45-F53</f>
        <v>-21659171</v>
      </c>
      <c r="G54" s="462">
        <f>G45-G53</f>
        <v>-228851</v>
      </c>
      <c r="H54" s="453">
        <f t="shared" si="1"/>
        <v>-21888022</v>
      </c>
    </row>
    <row r="55" spans="1:8">
      <c r="A55" s="378"/>
      <c r="B55" s="383"/>
      <c r="C55" s="463"/>
      <c r="D55" s="463"/>
      <c r="E55" s="463"/>
      <c r="F55" s="463"/>
      <c r="G55" s="463"/>
      <c r="H55" s="464"/>
    </row>
    <row r="56" spans="1:8">
      <c r="A56" s="378">
        <v>33</v>
      </c>
      <c r="B56" s="382" t="s">
        <v>155</v>
      </c>
      <c r="C56" s="462">
        <f>C31+C54</f>
        <v>13395983</v>
      </c>
      <c r="D56" s="462">
        <f>D31+D54</f>
        <v>1177803</v>
      </c>
      <c r="E56" s="321">
        <f t="shared" si="0"/>
        <v>14573786</v>
      </c>
      <c r="F56" s="462">
        <f>F31+F54</f>
        <v>24282602</v>
      </c>
      <c r="G56" s="462">
        <f>G31+G54</f>
        <v>-3192975</v>
      </c>
      <c r="H56" s="453">
        <f t="shared" si="1"/>
        <v>21089627</v>
      </c>
    </row>
    <row r="57" spans="1:8">
      <c r="A57" s="378"/>
      <c r="B57" s="383"/>
      <c r="C57" s="463"/>
      <c r="D57" s="463"/>
      <c r="E57" s="463"/>
      <c r="F57" s="463"/>
      <c r="G57" s="463"/>
      <c r="H57" s="464"/>
    </row>
    <row r="58" spans="1:8">
      <c r="A58" s="378">
        <v>34</v>
      </c>
      <c r="B58" s="379" t="s">
        <v>154</v>
      </c>
      <c r="C58" s="454">
        <v>9458040</v>
      </c>
      <c r="D58" s="454">
        <v>901210</v>
      </c>
      <c r="E58" s="323">
        <f t="shared" si="0"/>
        <v>10359250</v>
      </c>
      <c r="F58" s="454">
        <v>3643061</v>
      </c>
      <c r="G58" s="454">
        <v>0</v>
      </c>
      <c r="H58" s="452">
        <f t="shared" si="1"/>
        <v>3643061</v>
      </c>
    </row>
    <row r="59" spans="1:8" s="385" customFormat="1">
      <c r="A59" s="378">
        <v>35</v>
      </c>
      <c r="B59" s="379" t="s">
        <v>153</v>
      </c>
      <c r="C59" s="466">
        <v>104000</v>
      </c>
      <c r="D59" s="466">
        <v>0</v>
      </c>
      <c r="E59" s="467">
        <f t="shared" si="0"/>
        <v>104000</v>
      </c>
      <c r="F59" s="466">
        <v>1</v>
      </c>
      <c r="G59" s="466">
        <v>0</v>
      </c>
      <c r="H59" s="468">
        <f t="shared" si="1"/>
        <v>1</v>
      </c>
    </row>
    <row r="60" spans="1:8">
      <c r="A60" s="378">
        <v>36</v>
      </c>
      <c r="B60" s="379" t="s">
        <v>152</v>
      </c>
      <c r="C60" s="454">
        <v>40444</v>
      </c>
      <c r="D60" s="454">
        <v>83686</v>
      </c>
      <c r="E60" s="323">
        <f t="shared" si="0"/>
        <v>124130</v>
      </c>
      <c r="F60" s="454">
        <v>-162645</v>
      </c>
      <c r="G60" s="454">
        <v>0</v>
      </c>
      <c r="H60" s="452">
        <f t="shared" si="1"/>
        <v>-162645</v>
      </c>
    </row>
    <row r="61" spans="1:8">
      <c r="A61" s="378">
        <v>37</v>
      </c>
      <c r="B61" s="382" t="s">
        <v>151</v>
      </c>
      <c r="C61" s="462">
        <f>C58+C59+C60</f>
        <v>9602484</v>
      </c>
      <c r="D61" s="462">
        <f>D58+D59+D60</f>
        <v>984896</v>
      </c>
      <c r="E61" s="321">
        <f t="shared" si="0"/>
        <v>10587380</v>
      </c>
      <c r="F61" s="462">
        <f>F58+F59+F60</f>
        <v>3480417</v>
      </c>
      <c r="G61" s="462">
        <f>G58+G59+G60</f>
        <v>0</v>
      </c>
      <c r="H61" s="453">
        <f t="shared" si="1"/>
        <v>3480417</v>
      </c>
    </row>
    <row r="62" spans="1:8">
      <c r="A62" s="378"/>
      <c r="B62" s="386"/>
      <c r="C62" s="454"/>
      <c r="D62" s="454"/>
      <c r="E62" s="454"/>
      <c r="F62" s="454"/>
      <c r="G62" s="454"/>
      <c r="H62" s="465"/>
    </row>
    <row r="63" spans="1:8">
      <c r="A63" s="378">
        <v>38</v>
      </c>
      <c r="B63" s="387" t="s">
        <v>150</v>
      </c>
      <c r="C63" s="462">
        <f>C56-C61</f>
        <v>3793499</v>
      </c>
      <c r="D63" s="462">
        <f>D56-D61</f>
        <v>192907</v>
      </c>
      <c r="E63" s="321">
        <f t="shared" si="0"/>
        <v>3986406</v>
      </c>
      <c r="F63" s="462">
        <f>F56-F61</f>
        <v>20802185</v>
      </c>
      <c r="G63" s="462">
        <f>G56-G61</f>
        <v>-3192975</v>
      </c>
      <c r="H63" s="453">
        <f t="shared" si="1"/>
        <v>17609210</v>
      </c>
    </row>
    <row r="64" spans="1:8">
      <c r="A64" s="376">
        <v>39</v>
      </c>
      <c r="B64" s="379" t="s">
        <v>149</v>
      </c>
      <c r="C64" s="469"/>
      <c r="D64" s="469"/>
      <c r="E64" s="323">
        <f t="shared" si="0"/>
        <v>0</v>
      </c>
      <c r="F64" s="469">
        <v>2641514</v>
      </c>
      <c r="G64" s="469"/>
      <c r="H64" s="452">
        <f t="shared" si="1"/>
        <v>2641514</v>
      </c>
    </row>
    <row r="65" spans="1:8">
      <c r="A65" s="378">
        <v>40</v>
      </c>
      <c r="B65" s="382" t="s">
        <v>148</v>
      </c>
      <c r="C65" s="462">
        <f>C63-C64</f>
        <v>3793499</v>
      </c>
      <c r="D65" s="462">
        <f>D63-D64</f>
        <v>192907</v>
      </c>
      <c r="E65" s="321">
        <f t="shared" si="0"/>
        <v>3986406</v>
      </c>
      <c r="F65" s="462">
        <f>F63-F64</f>
        <v>18160671</v>
      </c>
      <c r="G65" s="462">
        <f>G63-G64</f>
        <v>-3192975</v>
      </c>
      <c r="H65" s="453">
        <f t="shared" si="1"/>
        <v>14967696</v>
      </c>
    </row>
    <row r="66" spans="1:8">
      <c r="A66" s="376">
        <v>41</v>
      </c>
      <c r="B66" s="379" t="s">
        <v>147</v>
      </c>
      <c r="C66" s="469"/>
      <c r="D66" s="469"/>
      <c r="E66" s="323">
        <f t="shared" si="0"/>
        <v>0</v>
      </c>
      <c r="F66" s="469"/>
      <c r="G66" s="469"/>
      <c r="H66" s="452">
        <f t="shared" si="1"/>
        <v>0</v>
      </c>
    </row>
    <row r="67" spans="1:8" ht="13.5" thickBot="1">
      <c r="A67" s="388">
        <v>42</v>
      </c>
      <c r="B67" s="389" t="s">
        <v>146</v>
      </c>
      <c r="C67" s="470">
        <f>C65+C66</f>
        <v>3793499</v>
      </c>
      <c r="D67" s="470">
        <f>D65+D66</f>
        <v>192907</v>
      </c>
      <c r="E67" s="324">
        <f t="shared" si="0"/>
        <v>3986406</v>
      </c>
      <c r="F67" s="470">
        <f>F65+F66</f>
        <v>18160671</v>
      </c>
      <c r="G67" s="470">
        <f>G65+G66</f>
        <v>-3192975</v>
      </c>
      <c r="H67" s="460">
        <f t="shared" si="1"/>
        <v>14967696</v>
      </c>
    </row>
  </sheetData>
  <mergeCells count="2">
    <mergeCell ref="C5:E5"/>
    <mergeCell ref="F5:H5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29" zoomScaleNormal="100" workbookViewId="0">
      <selection activeCell="J55" sqref="J55"/>
    </sheetView>
  </sheetViews>
  <sheetFormatPr defaultColWidth="9.140625" defaultRowHeight="15"/>
  <cols>
    <col min="1" max="1" width="9.7109375" style="328" bestFit="1" customWidth="1"/>
    <col min="2" max="2" width="62" style="328" customWidth="1"/>
    <col min="3" max="7" width="15.85546875" style="328" customWidth="1"/>
    <col min="8" max="8" width="16" style="328" bestFit="1" customWidth="1"/>
    <col min="9" max="16384" width="9.140625" style="328"/>
  </cols>
  <sheetData>
    <row r="1" spans="1:8">
      <c r="A1" s="327" t="s">
        <v>30</v>
      </c>
      <c r="B1" s="328" t="str">
        <f>'Info '!C2</f>
        <v>JSC "Liberty Bank"</v>
      </c>
    </row>
    <row r="2" spans="1:8">
      <c r="A2" s="327" t="s">
        <v>31</v>
      </c>
      <c r="B2" s="329">
        <f>'1. key ratios '!B2</f>
        <v>43555</v>
      </c>
    </row>
    <row r="3" spans="1:8">
      <c r="A3" s="280"/>
    </row>
    <row r="4" spans="1:8" ht="15.75" thickBot="1">
      <c r="A4" s="280" t="s">
        <v>74</v>
      </c>
      <c r="B4" s="280"/>
      <c r="C4" s="330"/>
      <c r="D4" s="330"/>
      <c r="E4" s="330"/>
      <c r="F4" s="331"/>
      <c r="G4" s="331"/>
      <c r="H4" s="332" t="s">
        <v>73</v>
      </c>
    </row>
    <row r="5" spans="1:8">
      <c r="A5" s="538" t="s">
        <v>6</v>
      </c>
      <c r="B5" s="540" t="s">
        <v>347</v>
      </c>
      <c r="C5" s="534" t="s">
        <v>68</v>
      </c>
      <c r="D5" s="535"/>
      <c r="E5" s="536"/>
      <c r="F5" s="534" t="s">
        <v>72</v>
      </c>
      <c r="G5" s="535"/>
      <c r="H5" s="537"/>
    </row>
    <row r="6" spans="1:8">
      <c r="A6" s="539"/>
      <c r="B6" s="541"/>
      <c r="C6" s="333" t="s">
        <v>294</v>
      </c>
      <c r="D6" s="333" t="s">
        <v>123</v>
      </c>
      <c r="E6" s="333" t="s">
        <v>110</v>
      </c>
      <c r="F6" s="333" t="s">
        <v>294</v>
      </c>
      <c r="G6" s="333" t="s">
        <v>123</v>
      </c>
      <c r="H6" s="334" t="s">
        <v>110</v>
      </c>
    </row>
    <row r="7" spans="1:8" s="336" customFormat="1">
      <c r="A7" s="292">
        <v>1</v>
      </c>
      <c r="B7" s="335" t="s">
        <v>381</v>
      </c>
      <c r="C7" s="321">
        <f>SUM(C8:C11)</f>
        <v>46473854</v>
      </c>
      <c r="D7" s="321">
        <f>SUM(D8:D11)</f>
        <v>32643265</v>
      </c>
      <c r="E7" s="321">
        <f>C7+D7</f>
        <v>79117119</v>
      </c>
      <c r="F7" s="321">
        <f>SUM(F8:F11)</f>
        <v>31285279</v>
      </c>
      <c r="G7" s="321">
        <f>SUM(G8:G11)</f>
        <v>1984455</v>
      </c>
      <c r="H7" s="453">
        <f t="shared" ref="H7:H53" si="0">F7+G7</f>
        <v>33269734</v>
      </c>
    </row>
    <row r="8" spans="1:8" s="336" customFormat="1">
      <c r="A8" s="292">
        <v>1.1000000000000001</v>
      </c>
      <c r="B8" s="337" t="s">
        <v>312</v>
      </c>
      <c r="C8" s="322">
        <v>6473194</v>
      </c>
      <c r="D8" s="322">
        <v>1615977</v>
      </c>
      <c r="E8" s="323">
        <f t="shared" ref="E8:E53" si="1">C8+D8</f>
        <v>8089171</v>
      </c>
      <c r="F8" s="322">
        <v>870649</v>
      </c>
      <c r="G8" s="322">
        <v>7243</v>
      </c>
      <c r="H8" s="452">
        <f t="shared" si="0"/>
        <v>877892</v>
      </c>
    </row>
    <row r="9" spans="1:8" s="336" customFormat="1">
      <c r="A9" s="292">
        <v>1.2</v>
      </c>
      <c r="B9" s="337" t="s">
        <v>313</v>
      </c>
      <c r="C9" s="322">
        <v>0</v>
      </c>
      <c r="D9" s="322">
        <v>0</v>
      </c>
      <c r="E9" s="323">
        <f t="shared" si="1"/>
        <v>0</v>
      </c>
      <c r="F9" s="322">
        <v>0</v>
      </c>
      <c r="G9" s="322">
        <v>0</v>
      </c>
      <c r="H9" s="452">
        <f t="shared" si="0"/>
        <v>0</v>
      </c>
    </row>
    <row r="10" spans="1:8" s="336" customFormat="1">
      <c r="A10" s="292">
        <v>1.3</v>
      </c>
      <c r="B10" s="337" t="s">
        <v>314</v>
      </c>
      <c r="C10" s="322">
        <v>39800660</v>
      </c>
      <c r="D10" s="322">
        <v>30938137</v>
      </c>
      <c r="E10" s="323">
        <f t="shared" si="1"/>
        <v>70738797</v>
      </c>
      <c r="F10" s="322">
        <v>30214630</v>
      </c>
      <c r="G10" s="322">
        <v>1977212</v>
      </c>
      <c r="H10" s="452">
        <f t="shared" si="0"/>
        <v>32191842</v>
      </c>
    </row>
    <row r="11" spans="1:8" s="336" customFormat="1">
      <c r="A11" s="292">
        <v>1.4</v>
      </c>
      <c r="B11" s="337" t="s">
        <v>295</v>
      </c>
      <c r="C11" s="322">
        <v>200000</v>
      </c>
      <c r="D11" s="322">
        <v>89151</v>
      </c>
      <c r="E11" s="323">
        <f t="shared" si="1"/>
        <v>289151</v>
      </c>
      <c r="F11" s="322">
        <v>200000</v>
      </c>
      <c r="G11" s="322">
        <v>0</v>
      </c>
      <c r="H11" s="452">
        <f t="shared" si="0"/>
        <v>200000</v>
      </c>
    </row>
    <row r="12" spans="1:8" s="336" customFormat="1" ht="29.25" customHeight="1">
      <c r="A12" s="292">
        <v>2</v>
      </c>
      <c r="B12" s="325" t="s">
        <v>316</v>
      </c>
      <c r="C12" s="321">
        <v>0</v>
      </c>
      <c r="D12" s="321">
        <v>0</v>
      </c>
      <c r="E12" s="323">
        <f t="shared" si="1"/>
        <v>0</v>
      </c>
      <c r="F12" s="321">
        <v>0</v>
      </c>
      <c r="G12" s="321">
        <v>0</v>
      </c>
      <c r="H12" s="452">
        <f t="shared" si="0"/>
        <v>0</v>
      </c>
    </row>
    <row r="13" spans="1:8" s="336" customFormat="1" ht="19.899999999999999" customHeight="1">
      <c r="A13" s="292">
        <v>3</v>
      </c>
      <c r="B13" s="325" t="s">
        <v>315</v>
      </c>
      <c r="C13" s="321">
        <f>SUM(C14:C15)</f>
        <v>0</v>
      </c>
      <c r="D13" s="321">
        <f>SUM(D14:D15)</f>
        <v>0</v>
      </c>
      <c r="E13" s="323">
        <f t="shared" si="1"/>
        <v>0</v>
      </c>
      <c r="F13" s="321">
        <f>SUM(F14:F15)</f>
        <v>0</v>
      </c>
      <c r="G13" s="321">
        <f>SUM(G14:G15)</f>
        <v>0</v>
      </c>
      <c r="H13" s="452">
        <f t="shared" si="0"/>
        <v>0</v>
      </c>
    </row>
    <row r="14" spans="1:8" s="336" customFormat="1">
      <c r="A14" s="292">
        <v>3.1</v>
      </c>
      <c r="B14" s="338" t="s">
        <v>296</v>
      </c>
      <c r="C14" s="322">
        <v>0</v>
      </c>
      <c r="D14" s="322">
        <v>0</v>
      </c>
      <c r="E14" s="323">
        <f t="shared" si="1"/>
        <v>0</v>
      </c>
      <c r="F14" s="322">
        <v>0</v>
      </c>
      <c r="G14" s="322">
        <v>0</v>
      </c>
      <c r="H14" s="452">
        <f t="shared" si="0"/>
        <v>0</v>
      </c>
    </row>
    <row r="15" spans="1:8" s="336" customFormat="1">
      <c r="A15" s="292">
        <v>3.2</v>
      </c>
      <c r="B15" s="338" t="s">
        <v>297</v>
      </c>
      <c r="C15" s="322">
        <v>0</v>
      </c>
      <c r="D15" s="322">
        <v>0</v>
      </c>
      <c r="E15" s="323">
        <f t="shared" si="1"/>
        <v>0</v>
      </c>
      <c r="F15" s="322">
        <v>0</v>
      </c>
      <c r="G15" s="322">
        <v>0</v>
      </c>
      <c r="H15" s="452">
        <f t="shared" si="0"/>
        <v>0</v>
      </c>
    </row>
    <row r="16" spans="1:8" s="336" customFormat="1">
      <c r="A16" s="292">
        <v>4</v>
      </c>
      <c r="B16" s="325" t="s">
        <v>326</v>
      </c>
      <c r="C16" s="321">
        <f>SUM(C17:C18)</f>
        <v>726018647</v>
      </c>
      <c r="D16" s="321">
        <f>SUM(D17:D18)</f>
        <v>1513385418</v>
      </c>
      <c r="E16" s="321">
        <f t="shared" si="1"/>
        <v>2239404065</v>
      </c>
      <c r="F16" s="321">
        <f>SUM(F17:F18)</f>
        <v>0</v>
      </c>
      <c r="G16" s="321">
        <f>SUM(G17:G18)</f>
        <v>133893</v>
      </c>
      <c r="H16" s="453">
        <f t="shared" si="0"/>
        <v>133893</v>
      </c>
    </row>
    <row r="17" spans="1:8" s="336" customFormat="1">
      <c r="A17" s="292">
        <v>4.0999999999999996</v>
      </c>
      <c r="B17" s="338" t="s">
        <v>317</v>
      </c>
      <c r="C17" s="322">
        <v>0</v>
      </c>
      <c r="D17" s="322">
        <v>0</v>
      </c>
      <c r="E17" s="323">
        <f t="shared" si="1"/>
        <v>0</v>
      </c>
      <c r="F17" s="322">
        <v>0</v>
      </c>
      <c r="G17" s="322">
        <v>0</v>
      </c>
      <c r="H17" s="452">
        <f t="shared" si="0"/>
        <v>0</v>
      </c>
    </row>
    <row r="18" spans="1:8" s="336" customFormat="1">
      <c r="A18" s="292">
        <v>4.2</v>
      </c>
      <c r="B18" s="338" t="s">
        <v>311</v>
      </c>
      <c r="C18" s="322">
        <v>726018647</v>
      </c>
      <c r="D18" s="322">
        <v>1513385418</v>
      </c>
      <c r="E18" s="323">
        <f t="shared" si="1"/>
        <v>2239404065</v>
      </c>
      <c r="F18" s="322">
        <v>0</v>
      </c>
      <c r="G18" s="322">
        <v>133893</v>
      </c>
      <c r="H18" s="452">
        <f t="shared" si="0"/>
        <v>133893</v>
      </c>
    </row>
    <row r="19" spans="1:8" s="336" customFormat="1">
      <c r="A19" s="292">
        <v>5</v>
      </c>
      <c r="B19" s="325" t="s">
        <v>325</v>
      </c>
      <c r="C19" s="321">
        <f>SUM(C20,C21,C22,C28,C29,C30,C31)</f>
        <v>171791256</v>
      </c>
      <c r="D19" s="321">
        <f>SUM(D20,D21,D22,D28,D29,D30,D31)</f>
        <v>1223109584</v>
      </c>
      <c r="E19" s="321">
        <f>C19+D19</f>
        <v>1394900840</v>
      </c>
      <c r="F19" s="321">
        <f>SUM(F20,F21,F22,F28,F29,F30,F31)</f>
        <v>922065491</v>
      </c>
      <c r="G19" s="321">
        <f>SUM(G20,G21,G22,G28,G29,G30,G31)</f>
        <v>522198984</v>
      </c>
      <c r="H19" s="453">
        <f>F19+G19</f>
        <v>1444264475</v>
      </c>
    </row>
    <row r="20" spans="1:8" s="336" customFormat="1">
      <c r="A20" s="292">
        <v>5.0999999999999996</v>
      </c>
      <c r="B20" s="339" t="s">
        <v>300</v>
      </c>
      <c r="C20" s="322">
        <v>15295651</v>
      </c>
      <c r="D20" s="322">
        <v>9425272</v>
      </c>
      <c r="E20" s="323">
        <f t="shared" si="1"/>
        <v>24720923</v>
      </c>
      <c r="F20" s="322">
        <v>32228484</v>
      </c>
      <c r="G20" s="322">
        <v>5195535</v>
      </c>
      <c r="H20" s="452">
        <f>F20+G20</f>
        <v>37424019</v>
      </c>
    </row>
    <row r="21" spans="1:8" s="336" customFormat="1">
      <c r="A21" s="292">
        <v>5.2</v>
      </c>
      <c r="B21" s="339" t="s">
        <v>299</v>
      </c>
      <c r="C21" s="322">
        <v>36453141</v>
      </c>
      <c r="D21" s="322">
        <v>86046305</v>
      </c>
      <c r="E21" s="323">
        <f t="shared" si="1"/>
        <v>122499446</v>
      </c>
      <c r="F21" s="322">
        <v>0</v>
      </c>
      <c r="G21" s="322">
        <v>66460396</v>
      </c>
      <c r="H21" s="452">
        <f>F21+G21</f>
        <v>66460396</v>
      </c>
    </row>
    <row r="22" spans="1:8" s="336" customFormat="1">
      <c r="A22" s="292">
        <v>5.3</v>
      </c>
      <c r="B22" s="339" t="s">
        <v>298</v>
      </c>
      <c r="C22" s="323">
        <f>SUM(C23:C27)</f>
        <v>323246</v>
      </c>
      <c r="D22" s="323">
        <f>SUM(D23:D27)</f>
        <v>722442670</v>
      </c>
      <c r="E22" s="323">
        <f t="shared" si="1"/>
        <v>722765916</v>
      </c>
      <c r="F22" s="323">
        <f>SUM(F23:F27)</f>
        <v>79247</v>
      </c>
      <c r="G22" s="323">
        <f>SUM(G23:G27)</f>
        <v>178655856</v>
      </c>
      <c r="H22" s="452">
        <f t="shared" si="0"/>
        <v>178735103</v>
      </c>
    </row>
    <row r="23" spans="1:8" s="336" customFormat="1">
      <c r="A23" s="292" t="s">
        <v>15</v>
      </c>
      <c r="B23" s="340" t="s">
        <v>75</v>
      </c>
      <c r="C23" s="322">
        <v>323246</v>
      </c>
      <c r="D23" s="322">
        <v>537879611</v>
      </c>
      <c r="E23" s="323">
        <f t="shared" si="1"/>
        <v>538202857</v>
      </c>
      <c r="F23" s="322">
        <v>79247</v>
      </c>
      <c r="G23" s="322">
        <v>130241305</v>
      </c>
      <c r="H23" s="452">
        <f t="shared" si="0"/>
        <v>130320552</v>
      </c>
    </row>
    <row r="24" spans="1:8" s="336" customFormat="1">
      <c r="A24" s="292" t="s">
        <v>16</v>
      </c>
      <c r="B24" s="340" t="s">
        <v>76</v>
      </c>
      <c r="C24" s="322">
        <v>0</v>
      </c>
      <c r="D24" s="322">
        <v>119635125</v>
      </c>
      <c r="E24" s="323">
        <f t="shared" si="1"/>
        <v>119635125</v>
      </c>
      <c r="F24" s="322">
        <v>0</v>
      </c>
      <c r="G24" s="322">
        <v>36409888</v>
      </c>
      <c r="H24" s="452">
        <f t="shared" si="0"/>
        <v>36409888</v>
      </c>
    </row>
    <row r="25" spans="1:8" s="336" customFormat="1">
      <c r="A25" s="292" t="s">
        <v>17</v>
      </c>
      <c r="B25" s="340" t="s">
        <v>77</v>
      </c>
      <c r="C25" s="322">
        <v>0</v>
      </c>
      <c r="D25" s="322">
        <v>35677201</v>
      </c>
      <c r="E25" s="323">
        <f t="shared" si="1"/>
        <v>35677201</v>
      </c>
      <c r="F25" s="322">
        <v>0</v>
      </c>
      <c r="G25" s="322">
        <v>520306</v>
      </c>
      <c r="H25" s="452">
        <f t="shared" si="0"/>
        <v>520306</v>
      </c>
    </row>
    <row r="26" spans="1:8" s="336" customFormat="1">
      <c r="A26" s="292" t="s">
        <v>18</v>
      </c>
      <c r="B26" s="340" t="s">
        <v>78</v>
      </c>
      <c r="C26" s="322">
        <v>0</v>
      </c>
      <c r="D26" s="322">
        <v>23789756</v>
      </c>
      <c r="E26" s="323">
        <f t="shared" si="1"/>
        <v>23789756</v>
      </c>
      <c r="F26" s="322">
        <v>0</v>
      </c>
      <c r="G26" s="322">
        <v>7092752</v>
      </c>
      <c r="H26" s="452">
        <f t="shared" si="0"/>
        <v>7092752</v>
      </c>
    </row>
    <row r="27" spans="1:8" s="336" customFormat="1">
      <c r="A27" s="292" t="s">
        <v>19</v>
      </c>
      <c r="B27" s="340" t="s">
        <v>79</v>
      </c>
      <c r="C27" s="322">
        <v>0</v>
      </c>
      <c r="D27" s="322">
        <v>5460977</v>
      </c>
      <c r="E27" s="323">
        <f t="shared" si="1"/>
        <v>5460977</v>
      </c>
      <c r="F27" s="322">
        <v>0</v>
      </c>
      <c r="G27" s="322">
        <v>4391605</v>
      </c>
      <c r="H27" s="452">
        <f t="shared" si="0"/>
        <v>4391605</v>
      </c>
    </row>
    <row r="28" spans="1:8" s="336" customFormat="1">
      <c r="A28" s="292">
        <v>5.4</v>
      </c>
      <c r="B28" s="339" t="s">
        <v>301</v>
      </c>
      <c r="C28" s="322">
        <v>131766</v>
      </c>
      <c r="D28" s="322">
        <v>142604803</v>
      </c>
      <c r="E28" s="323">
        <f t="shared" si="1"/>
        <v>142736569</v>
      </c>
      <c r="F28" s="322">
        <v>0</v>
      </c>
      <c r="G28" s="322">
        <v>109514021</v>
      </c>
      <c r="H28" s="452">
        <f t="shared" si="0"/>
        <v>109514021</v>
      </c>
    </row>
    <row r="29" spans="1:8" s="336" customFormat="1">
      <c r="A29" s="292">
        <v>5.5</v>
      </c>
      <c r="B29" s="339" t="s">
        <v>302</v>
      </c>
      <c r="C29" s="322">
        <v>0</v>
      </c>
      <c r="D29" s="322">
        <v>48056100</v>
      </c>
      <c r="E29" s="323">
        <f t="shared" si="1"/>
        <v>48056100</v>
      </c>
      <c r="F29" s="322">
        <v>0</v>
      </c>
      <c r="G29" s="322">
        <v>0</v>
      </c>
      <c r="H29" s="452">
        <f t="shared" si="0"/>
        <v>0</v>
      </c>
    </row>
    <row r="30" spans="1:8" s="336" customFormat="1">
      <c r="A30" s="292">
        <v>5.6</v>
      </c>
      <c r="B30" s="339" t="s">
        <v>303</v>
      </c>
      <c r="C30" s="322">
        <v>92000000</v>
      </c>
      <c r="D30" s="322">
        <v>153409803</v>
      </c>
      <c r="E30" s="323">
        <f t="shared" si="1"/>
        <v>245409803</v>
      </c>
      <c r="F30" s="322">
        <v>0</v>
      </c>
      <c r="G30" s="322">
        <v>0</v>
      </c>
      <c r="H30" s="452">
        <f t="shared" si="0"/>
        <v>0</v>
      </c>
    </row>
    <row r="31" spans="1:8" s="336" customFormat="1">
      <c r="A31" s="292">
        <v>5.7</v>
      </c>
      <c r="B31" s="339" t="s">
        <v>79</v>
      </c>
      <c r="C31" s="322">
        <v>27587452</v>
      </c>
      <c r="D31" s="322">
        <v>61124631</v>
      </c>
      <c r="E31" s="323">
        <f t="shared" si="1"/>
        <v>88712083</v>
      </c>
      <c r="F31" s="322">
        <v>889757760</v>
      </c>
      <c r="G31" s="322">
        <v>162373176</v>
      </c>
      <c r="H31" s="452">
        <f t="shared" si="0"/>
        <v>1052130936</v>
      </c>
    </row>
    <row r="32" spans="1:8" s="336" customFormat="1">
      <c r="A32" s="292">
        <v>6</v>
      </c>
      <c r="B32" s="325" t="s">
        <v>331</v>
      </c>
      <c r="C32" s="321">
        <f>SUM(C33:C39)</f>
        <v>142168790</v>
      </c>
      <c r="D32" s="321">
        <f>SUM(D33:D39)</f>
        <v>285458077</v>
      </c>
      <c r="E32" s="321">
        <f t="shared" si="1"/>
        <v>427626867</v>
      </c>
      <c r="F32" s="321">
        <f>SUM(F33:F39)</f>
        <v>69663372</v>
      </c>
      <c r="G32" s="321">
        <f>SUM(G33:G39)</f>
        <v>49495508</v>
      </c>
      <c r="H32" s="453">
        <f t="shared" si="0"/>
        <v>119158880</v>
      </c>
    </row>
    <row r="33" spans="1:8" s="336" customFormat="1">
      <c r="A33" s="292">
        <v>6.1</v>
      </c>
      <c r="B33" s="326" t="s">
        <v>321</v>
      </c>
      <c r="C33" s="322">
        <v>40131513</v>
      </c>
      <c r="D33" s="322">
        <v>150184836</v>
      </c>
      <c r="E33" s="323">
        <f t="shared" si="1"/>
        <v>190316349</v>
      </c>
      <c r="F33" s="322">
        <v>0</v>
      </c>
      <c r="G33" s="322">
        <v>47593708</v>
      </c>
      <c r="H33" s="452">
        <f t="shared" si="0"/>
        <v>47593708</v>
      </c>
    </row>
    <row r="34" spans="1:8" s="336" customFormat="1">
      <c r="A34" s="292">
        <v>6.2</v>
      </c>
      <c r="B34" s="326" t="s">
        <v>322</v>
      </c>
      <c r="C34" s="322">
        <v>72037277</v>
      </c>
      <c r="D34" s="322">
        <v>135273241</v>
      </c>
      <c r="E34" s="323">
        <f t="shared" si="1"/>
        <v>207310518</v>
      </c>
      <c r="F34" s="322">
        <v>69663372</v>
      </c>
      <c r="G34" s="322">
        <v>1901800</v>
      </c>
      <c r="H34" s="452">
        <f t="shared" si="0"/>
        <v>71565172</v>
      </c>
    </row>
    <row r="35" spans="1:8" s="336" customFormat="1">
      <c r="A35" s="292">
        <v>6.3</v>
      </c>
      <c r="B35" s="326" t="s">
        <v>318</v>
      </c>
      <c r="C35" s="322">
        <v>0</v>
      </c>
      <c r="D35" s="322">
        <v>0</v>
      </c>
      <c r="E35" s="323">
        <f t="shared" si="1"/>
        <v>0</v>
      </c>
      <c r="F35" s="322">
        <v>0</v>
      </c>
      <c r="G35" s="322">
        <v>0</v>
      </c>
      <c r="H35" s="452">
        <f t="shared" si="0"/>
        <v>0</v>
      </c>
    </row>
    <row r="36" spans="1:8" s="336" customFormat="1">
      <c r="A36" s="292">
        <v>6.4</v>
      </c>
      <c r="B36" s="326" t="s">
        <v>319</v>
      </c>
      <c r="C36" s="322">
        <v>0</v>
      </c>
      <c r="D36" s="322">
        <v>0</v>
      </c>
      <c r="E36" s="323">
        <f t="shared" si="1"/>
        <v>0</v>
      </c>
      <c r="F36" s="322">
        <v>0</v>
      </c>
      <c r="G36" s="322">
        <v>0</v>
      </c>
      <c r="H36" s="452">
        <f t="shared" si="0"/>
        <v>0</v>
      </c>
    </row>
    <row r="37" spans="1:8" s="336" customFormat="1">
      <c r="A37" s="292">
        <v>6.5</v>
      </c>
      <c r="B37" s="326" t="s">
        <v>320</v>
      </c>
      <c r="C37" s="322">
        <v>30000000</v>
      </c>
      <c r="D37" s="322">
        <v>0</v>
      </c>
      <c r="E37" s="323">
        <f t="shared" si="1"/>
        <v>30000000</v>
      </c>
      <c r="F37" s="322">
        <v>0</v>
      </c>
      <c r="G37" s="322">
        <v>0</v>
      </c>
      <c r="H37" s="452">
        <f t="shared" si="0"/>
        <v>0</v>
      </c>
    </row>
    <row r="38" spans="1:8" s="336" customFormat="1">
      <c r="A38" s="292">
        <v>6.6</v>
      </c>
      <c r="B38" s="326" t="s">
        <v>323</v>
      </c>
      <c r="C38" s="322">
        <v>0</v>
      </c>
      <c r="D38" s="322">
        <v>0</v>
      </c>
      <c r="E38" s="323">
        <f t="shared" si="1"/>
        <v>0</v>
      </c>
      <c r="F38" s="322">
        <v>0</v>
      </c>
      <c r="G38" s="322">
        <v>0</v>
      </c>
      <c r="H38" s="452">
        <f t="shared" si="0"/>
        <v>0</v>
      </c>
    </row>
    <row r="39" spans="1:8" s="336" customFormat="1">
      <c r="A39" s="292">
        <v>6.7</v>
      </c>
      <c r="B39" s="326" t="s">
        <v>324</v>
      </c>
      <c r="C39" s="322">
        <v>0</v>
      </c>
      <c r="D39" s="322">
        <v>0</v>
      </c>
      <c r="E39" s="323">
        <f t="shared" si="1"/>
        <v>0</v>
      </c>
      <c r="F39" s="322">
        <v>0</v>
      </c>
      <c r="G39" s="322">
        <v>0</v>
      </c>
      <c r="H39" s="452">
        <f t="shared" si="0"/>
        <v>0</v>
      </c>
    </row>
    <row r="40" spans="1:8" s="336" customFormat="1">
      <c r="A40" s="292">
        <v>7</v>
      </c>
      <c r="B40" s="325" t="s">
        <v>327</v>
      </c>
      <c r="C40" s="321">
        <f>SUM(C41:C44)-C41-C42</f>
        <v>72815145.719999611</v>
      </c>
      <c r="D40" s="321">
        <f>SUM(D41:D44)-D41-D42</f>
        <v>961530.71242800006</v>
      </c>
      <c r="E40" s="321">
        <f t="shared" si="1"/>
        <v>73776676.432427615</v>
      </c>
      <c r="F40" s="321">
        <f>SUM(F41:F44)-F41-F42</f>
        <v>32480412.209999993</v>
      </c>
      <c r="G40" s="321">
        <f>SUM(G41:G44)-G41-G42</f>
        <v>824281.33902800002</v>
      </c>
      <c r="H40" s="453">
        <f t="shared" si="0"/>
        <v>33304693.549027994</v>
      </c>
    </row>
    <row r="41" spans="1:8" s="336" customFormat="1">
      <c r="A41" s="292">
        <v>7.1</v>
      </c>
      <c r="B41" s="326" t="s">
        <v>328</v>
      </c>
      <c r="C41" s="322">
        <v>115221.91</v>
      </c>
      <c r="D41" s="322">
        <v>0</v>
      </c>
      <c r="E41" s="323">
        <f t="shared" si="1"/>
        <v>115221.91</v>
      </c>
      <c r="F41" s="322">
        <v>5241988.0099963006</v>
      </c>
      <c r="G41" s="322">
        <v>81294.851762000006</v>
      </c>
      <c r="H41" s="452">
        <f t="shared" si="0"/>
        <v>5323282.861758301</v>
      </c>
    </row>
    <row r="42" spans="1:8" s="336" customFormat="1" ht="25.5">
      <c r="A42" s="292">
        <v>7.2</v>
      </c>
      <c r="B42" s="326" t="s">
        <v>329</v>
      </c>
      <c r="C42" s="322"/>
      <c r="D42" s="322"/>
      <c r="E42" s="323">
        <f t="shared" si="1"/>
        <v>0</v>
      </c>
      <c r="F42" s="322">
        <v>0</v>
      </c>
      <c r="G42" s="322">
        <v>0</v>
      </c>
      <c r="H42" s="452">
        <f t="shared" si="0"/>
        <v>0</v>
      </c>
    </row>
    <row r="43" spans="1:8" s="336" customFormat="1" ht="25.5">
      <c r="A43" s="292">
        <v>7.3</v>
      </c>
      <c r="B43" s="326" t="s">
        <v>332</v>
      </c>
      <c r="C43" s="322">
        <v>72815145.719999611</v>
      </c>
      <c r="D43" s="322">
        <v>961530.71242800006</v>
      </c>
      <c r="E43" s="323">
        <f t="shared" si="1"/>
        <v>73776676.432427615</v>
      </c>
      <c r="F43" s="322">
        <v>32480412.209999997</v>
      </c>
      <c r="G43" s="322">
        <v>824281.33902800002</v>
      </c>
      <c r="H43" s="452">
        <f t="shared" si="0"/>
        <v>33304693.549027998</v>
      </c>
    </row>
    <row r="44" spans="1:8" s="336" customFormat="1" ht="25.5">
      <c r="A44" s="292">
        <v>7.4</v>
      </c>
      <c r="B44" s="326" t="s">
        <v>333</v>
      </c>
      <c r="C44" s="322"/>
      <c r="D44" s="322"/>
      <c r="E44" s="323">
        <f t="shared" si="1"/>
        <v>0</v>
      </c>
      <c r="F44" s="322">
        <v>0</v>
      </c>
      <c r="G44" s="322">
        <v>0</v>
      </c>
      <c r="H44" s="452">
        <f t="shared" si="0"/>
        <v>0</v>
      </c>
    </row>
    <row r="45" spans="1:8" s="336" customFormat="1">
      <c r="A45" s="292">
        <v>8</v>
      </c>
      <c r="B45" s="325" t="s">
        <v>310</v>
      </c>
      <c r="C45" s="321">
        <f>SUM(C46:C52)</f>
        <v>9409853.8553472031</v>
      </c>
      <c r="D45" s="321">
        <f>SUM(D46:D52)</f>
        <v>42033608.931921996</v>
      </c>
      <c r="E45" s="321">
        <f t="shared" si="1"/>
        <v>51443462.787269197</v>
      </c>
      <c r="F45" s="321">
        <f>SUM(F46:F52)</f>
        <v>9958788.7000000067</v>
      </c>
      <c r="G45" s="321">
        <f>SUM(G46:G52)</f>
        <v>22614901.592784002</v>
      </c>
      <c r="H45" s="453">
        <f t="shared" si="0"/>
        <v>32573690.292784009</v>
      </c>
    </row>
    <row r="46" spans="1:8" s="336" customFormat="1">
      <c r="A46" s="292">
        <v>8.1</v>
      </c>
      <c r="B46" s="338" t="s">
        <v>334</v>
      </c>
      <c r="C46" s="322">
        <v>0</v>
      </c>
      <c r="D46" s="322">
        <v>0</v>
      </c>
      <c r="E46" s="323">
        <f t="shared" si="1"/>
        <v>0</v>
      </c>
      <c r="F46" s="322">
        <v>0</v>
      </c>
      <c r="G46" s="322">
        <v>0</v>
      </c>
      <c r="H46" s="452">
        <f t="shared" si="0"/>
        <v>0</v>
      </c>
    </row>
    <row r="47" spans="1:8" s="336" customFormat="1">
      <c r="A47" s="292">
        <v>8.1999999999999993</v>
      </c>
      <c r="B47" s="338" t="s">
        <v>335</v>
      </c>
      <c r="C47" s="322">
        <v>2218751.3553472031</v>
      </c>
      <c r="D47" s="322">
        <v>8188996.3864732003</v>
      </c>
      <c r="E47" s="323">
        <f t="shared" si="1"/>
        <v>10407747.741820402</v>
      </c>
      <c r="F47" s="322">
        <v>2337702.800000004</v>
      </c>
      <c r="G47" s="322">
        <v>4618124.5503840009</v>
      </c>
      <c r="H47" s="452">
        <f t="shared" si="0"/>
        <v>6955827.3503840044</v>
      </c>
    </row>
    <row r="48" spans="1:8" s="336" customFormat="1">
      <c r="A48" s="292">
        <v>8.3000000000000007</v>
      </c>
      <c r="B48" s="338" t="s">
        <v>336</v>
      </c>
      <c r="C48" s="322">
        <v>1306098</v>
      </c>
      <c r="D48" s="322">
        <v>7143465.4563311981</v>
      </c>
      <c r="E48" s="323">
        <f t="shared" si="1"/>
        <v>8449563.4563311972</v>
      </c>
      <c r="F48" s="322">
        <v>1977133.4000000022</v>
      </c>
      <c r="G48" s="322">
        <v>4477278.0395520013</v>
      </c>
      <c r="H48" s="452">
        <f t="shared" si="0"/>
        <v>6454411.4395520035</v>
      </c>
    </row>
    <row r="49" spans="1:8" s="336" customFormat="1">
      <c r="A49" s="292">
        <v>8.4</v>
      </c>
      <c r="B49" s="338" t="s">
        <v>337</v>
      </c>
      <c r="C49" s="322">
        <v>1249760</v>
      </c>
      <c r="D49" s="322">
        <v>6393965.0840951996</v>
      </c>
      <c r="E49" s="323">
        <f t="shared" si="1"/>
        <v>7643725.0840951996</v>
      </c>
      <c r="F49" s="322">
        <v>1121048</v>
      </c>
      <c r="G49" s="322">
        <v>3649778.6555520003</v>
      </c>
      <c r="H49" s="452">
        <f t="shared" si="0"/>
        <v>4770826.6555519998</v>
      </c>
    </row>
    <row r="50" spans="1:8" s="336" customFormat="1">
      <c r="A50" s="292">
        <v>8.5</v>
      </c>
      <c r="B50" s="338" t="s">
        <v>338</v>
      </c>
      <c r="C50" s="322">
        <v>1178174</v>
      </c>
      <c r="D50" s="322">
        <v>5562326.9518191991</v>
      </c>
      <c r="E50" s="323">
        <f t="shared" si="1"/>
        <v>6740500.9518191991</v>
      </c>
      <c r="F50" s="322">
        <v>1071260</v>
      </c>
      <c r="G50" s="322">
        <v>2978865.8112959992</v>
      </c>
      <c r="H50" s="452">
        <f t="shared" si="0"/>
        <v>4050125.8112959992</v>
      </c>
    </row>
    <row r="51" spans="1:8" s="336" customFormat="1">
      <c r="A51" s="292">
        <v>8.6</v>
      </c>
      <c r="B51" s="338" t="s">
        <v>339</v>
      </c>
      <c r="C51" s="322">
        <v>1016724</v>
      </c>
      <c r="D51" s="322">
        <v>4090988.5242031999</v>
      </c>
      <c r="E51" s="323">
        <f t="shared" si="1"/>
        <v>5107712.5242031999</v>
      </c>
      <c r="F51" s="322">
        <v>999674</v>
      </c>
      <c r="G51" s="322">
        <v>2338805.1359999999</v>
      </c>
      <c r="H51" s="452">
        <f t="shared" si="0"/>
        <v>3338479.1359999999</v>
      </c>
    </row>
    <row r="52" spans="1:8" s="336" customFormat="1">
      <c r="A52" s="292">
        <v>8.6999999999999993</v>
      </c>
      <c r="B52" s="338" t="s">
        <v>340</v>
      </c>
      <c r="C52" s="322">
        <v>2440346.5</v>
      </c>
      <c r="D52" s="322">
        <v>10653866.529000001</v>
      </c>
      <c r="E52" s="323">
        <f t="shared" si="1"/>
        <v>13094213.029000001</v>
      </c>
      <c r="F52" s="322">
        <v>2451970.5</v>
      </c>
      <c r="G52" s="322">
        <v>4552049.4000000004</v>
      </c>
      <c r="H52" s="452">
        <f t="shared" si="0"/>
        <v>7004019.9000000004</v>
      </c>
    </row>
    <row r="53" spans="1:8" s="336" customFormat="1" ht="15.75" thickBot="1">
      <c r="A53" s="294">
        <v>9</v>
      </c>
      <c r="B53" s="341" t="s">
        <v>330</v>
      </c>
      <c r="C53" s="324">
        <v>2628331.15</v>
      </c>
      <c r="D53" s="324">
        <v>5964964.1778160017</v>
      </c>
      <c r="E53" s="324">
        <f t="shared" si="1"/>
        <v>8593295.3278160021</v>
      </c>
      <c r="F53" s="324">
        <v>51509.1</v>
      </c>
      <c r="G53" s="324">
        <v>1754446.5380080002</v>
      </c>
      <c r="H53" s="460">
        <f t="shared" si="0"/>
        <v>1805955.6380080003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E27" sqref="E27"/>
    </sheetView>
  </sheetViews>
  <sheetFormatPr defaultColWidth="9.140625" defaultRowHeight="13.5"/>
  <cols>
    <col min="1" max="1" width="9.5703125" style="4" bestFit="1" customWidth="1"/>
    <col min="2" max="2" width="80.28515625" style="4" customWidth="1"/>
    <col min="3" max="3" width="14.85546875" style="4" customWidth="1"/>
    <col min="4" max="4" width="15.28515625" style="4" customWidth="1"/>
    <col min="5" max="11" width="9.7109375" style="9" customWidth="1"/>
    <col min="12" max="16384" width="9.140625" style="9"/>
  </cols>
  <sheetData>
    <row r="1" spans="1:8">
      <c r="A1" s="2" t="s">
        <v>30</v>
      </c>
      <c r="B1" s="3" t="str">
        <f>'Info '!C2</f>
        <v>JSC "Liberty Bank"</v>
      </c>
      <c r="C1" s="3"/>
    </row>
    <row r="2" spans="1:8">
      <c r="A2" s="2" t="s">
        <v>31</v>
      </c>
      <c r="B2" s="271">
        <f>'1. key ratios '!B2</f>
        <v>43555</v>
      </c>
      <c r="C2" s="6"/>
      <c r="D2" s="7"/>
      <c r="E2" s="11"/>
      <c r="F2" s="11"/>
      <c r="G2" s="11"/>
      <c r="H2" s="11"/>
    </row>
    <row r="3" spans="1:8">
      <c r="A3" s="2"/>
      <c r="B3" s="3"/>
      <c r="C3" s="6"/>
      <c r="D3" s="7"/>
      <c r="E3" s="11"/>
      <c r="F3" s="11"/>
      <c r="G3" s="11"/>
      <c r="H3" s="11"/>
    </row>
    <row r="4" spans="1:8" ht="15" customHeight="1" thickBot="1">
      <c r="A4" s="7" t="s">
        <v>204</v>
      </c>
      <c r="B4" s="82" t="s">
        <v>304</v>
      </c>
      <c r="D4" s="12" t="s">
        <v>73</v>
      </c>
    </row>
    <row r="5" spans="1:8" ht="15" customHeight="1">
      <c r="A5" s="129" t="s">
        <v>6</v>
      </c>
      <c r="B5" s="130"/>
      <c r="C5" s="317" t="s">
        <v>523</v>
      </c>
      <c r="D5" s="318" t="s">
        <v>504</v>
      </c>
    </row>
    <row r="6" spans="1:8" ht="15" customHeight="1">
      <c r="A6" s="13">
        <v>1</v>
      </c>
      <c r="B6" s="319" t="s">
        <v>308</v>
      </c>
      <c r="C6" s="481">
        <f>C7+C9+C10</f>
        <v>1178422418.01281</v>
      </c>
      <c r="D6" s="482">
        <f>D7+D9+D10</f>
        <v>1142328947.3670003</v>
      </c>
    </row>
    <row r="7" spans="1:8" ht="15" customHeight="1">
      <c r="A7" s="13">
        <v>1.1000000000000001</v>
      </c>
      <c r="B7" s="319" t="s">
        <v>203</v>
      </c>
      <c r="C7" s="483">
        <v>1150761040.8457832</v>
      </c>
      <c r="D7" s="484">
        <v>1120058891.3695004</v>
      </c>
    </row>
    <row r="8" spans="1:8">
      <c r="A8" s="13" t="s">
        <v>14</v>
      </c>
      <c r="B8" s="319" t="s">
        <v>202</v>
      </c>
      <c r="C8" s="483">
        <v>0</v>
      </c>
      <c r="D8" s="484">
        <v>0</v>
      </c>
    </row>
    <row r="9" spans="1:8" ht="15" customHeight="1">
      <c r="A9" s="13">
        <v>1.2</v>
      </c>
      <c r="B9" s="320" t="s">
        <v>201</v>
      </c>
      <c r="C9" s="483">
        <v>13515049.31674993</v>
      </c>
      <c r="D9" s="484">
        <v>11193695.35749992</v>
      </c>
    </row>
    <row r="10" spans="1:8" ht="15" customHeight="1">
      <c r="A10" s="13">
        <v>1.3</v>
      </c>
      <c r="B10" s="319" t="s">
        <v>28</v>
      </c>
      <c r="C10" s="485">
        <v>14146327.850276802</v>
      </c>
      <c r="D10" s="484">
        <v>11076360.640000001</v>
      </c>
    </row>
    <row r="11" spans="1:8" ht="15" customHeight="1">
      <c r="A11" s="13">
        <v>2</v>
      </c>
      <c r="B11" s="319" t="s">
        <v>305</v>
      </c>
      <c r="C11" s="483">
        <v>1674924.1086455577</v>
      </c>
      <c r="D11" s="484">
        <v>531586.11825984868</v>
      </c>
    </row>
    <row r="12" spans="1:8" ht="15" customHeight="1">
      <c r="A12" s="13">
        <v>3</v>
      </c>
      <c r="B12" s="319" t="s">
        <v>306</v>
      </c>
      <c r="C12" s="485">
        <v>388865664.99999994</v>
      </c>
      <c r="D12" s="484">
        <v>388865664.99999994</v>
      </c>
    </row>
    <row r="13" spans="1:8" ht="15" customHeight="1" thickBot="1">
      <c r="A13" s="15">
        <v>4</v>
      </c>
      <c r="B13" s="16" t="s">
        <v>307</v>
      </c>
      <c r="C13" s="486">
        <f>C6+C11+C12</f>
        <v>1568963007.1214554</v>
      </c>
      <c r="D13" s="487">
        <f>D6+D11+D12</f>
        <v>1531726198.4852602</v>
      </c>
    </row>
    <row r="14" spans="1:8">
      <c r="B14" s="19"/>
    </row>
    <row r="15" spans="1:8">
      <c r="B15" s="20"/>
    </row>
    <row r="16" spans="1:8">
      <c r="B16" s="20"/>
    </row>
    <row r="17" spans="1:4" ht="11.25">
      <c r="A17" s="9"/>
      <c r="B17" s="9"/>
      <c r="C17" s="9"/>
      <c r="D17" s="9"/>
    </row>
    <row r="18" spans="1:4" ht="11.25">
      <c r="A18" s="9"/>
      <c r="B18" s="9"/>
      <c r="C18" s="9"/>
      <c r="D18" s="9"/>
    </row>
    <row r="19" spans="1:4" ht="11.25">
      <c r="A19" s="9"/>
      <c r="B19" s="9"/>
      <c r="C19" s="9"/>
      <c r="D19" s="9"/>
    </row>
    <row r="20" spans="1:4" ht="11.25">
      <c r="A20" s="9"/>
      <c r="B20" s="9"/>
      <c r="C20" s="9"/>
      <c r="D20" s="9"/>
    </row>
    <row r="21" spans="1:4" ht="11.25">
      <c r="A21" s="9"/>
      <c r="B21" s="9"/>
      <c r="C21" s="9"/>
      <c r="D21" s="9"/>
    </row>
    <row r="22" spans="1:4" ht="11.25">
      <c r="A22" s="9"/>
      <c r="B22" s="9"/>
      <c r="C22" s="9"/>
      <c r="D22" s="9"/>
    </row>
    <row r="23" spans="1:4" ht="11.25">
      <c r="A23" s="9"/>
      <c r="B23" s="9"/>
      <c r="C23" s="9"/>
      <c r="D23" s="9"/>
    </row>
    <row r="24" spans="1:4" ht="11.25">
      <c r="A24" s="9"/>
      <c r="B24" s="9"/>
      <c r="C24" s="9"/>
      <c r="D24" s="9"/>
    </row>
    <row r="25" spans="1:4" ht="11.25">
      <c r="A25" s="9"/>
      <c r="B25" s="9"/>
      <c r="C25" s="9"/>
      <c r="D25" s="9"/>
    </row>
    <row r="26" spans="1:4" ht="11.25">
      <c r="A26" s="9"/>
      <c r="B26" s="9"/>
      <c r="C26" s="9"/>
      <c r="D26" s="9"/>
    </row>
    <row r="27" spans="1:4" ht="11.25">
      <c r="A27" s="9"/>
      <c r="B27" s="9"/>
      <c r="C27" s="9"/>
      <c r="D27" s="9"/>
    </row>
    <row r="28" spans="1:4" ht="11.25">
      <c r="A28" s="9"/>
      <c r="B28" s="9"/>
      <c r="C28" s="9"/>
      <c r="D28" s="9"/>
    </row>
    <row r="29" spans="1:4" ht="11.25">
      <c r="A29" s="9"/>
      <c r="B29" s="9"/>
      <c r="C29" s="9"/>
      <c r="D29" s="9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90" zoomScaleNormal="9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F32" sqref="F32"/>
    </sheetView>
  </sheetViews>
  <sheetFormatPr defaultColWidth="9.140625" defaultRowHeight="15.75"/>
  <cols>
    <col min="1" max="1" width="9.5703125" style="266" bestFit="1" customWidth="1"/>
    <col min="2" max="2" width="83.85546875" style="266" customWidth="1"/>
    <col min="3" max="3" width="13.7109375" style="266" customWidth="1"/>
    <col min="4" max="16384" width="9.140625" style="267"/>
  </cols>
  <sheetData>
    <row r="1" spans="1:3">
      <c r="A1" s="265" t="s">
        <v>30</v>
      </c>
      <c r="B1" s="342" t="str">
        <f>'Info '!C2</f>
        <v>JSC "Liberty Bank"</v>
      </c>
    </row>
    <row r="2" spans="1:3">
      <c r="A2" s="265" t="s">
        <v>31</v>
      </c>
      <c r="B2" s="268">
        <f>'1. key ratios '!B2</f>
        <v>43555</v>
      </c>
    </row>
    <row r="4" spans="1:3" ht="16.5" customHeight="1" thickBot="1">
      <c r="A4" s="343" t="s">
        <v>80</v>
      </c>
      <c r="B4" s="344" t="s">
        <v>274</v>
      </c>
      <c r="C4" s="345"/>
    </row>
    <row r="5" spans="1:3">
      <c r="A5" s="346"/>
      <c r="B5" s="542" t="s">
        <v>81</v>
      </c>
      <c r="C5" s="543"/>
    </row>
    <row r="6" spans="1:3">
      <c r="A6" s="347">
        <v>1</v>
      </c>
      <c r="B6" s="348" t="s">
        <v>487</v>
      </c>
      <c r="C6" s="349"/>
    </row>
    <row r="7" spans="1:3">
      <c r="A7" s="347">
        <v>2</v>
      </c>
      <c r="B7" s="348" t="s">
        <v>488</v>
      </c>
      <c r="C7" s="349"/>
    </row>
    <row r="8" spans="1:3">
      <c r="A8" s="347">
        <v>3</v>
      </c>
      <c r="B8" s="350" t="s">
        <v>521</v>
      </c>
      <c r="C8" s="349"/>
    </row>
    <row r="9" spans="1:3">
      <c r="A9" s="347"/>
      <c r="B9" s="350"/>
      <c r="C9" s="349"/>
    </row>
    <row r="10" spans="1:3">
      <c r="A10" s="347"/>
      <c r="B10" s="544"/>
      <c r="C10" s="545"/>
    </row>
    <row r="11" spans="1:3">
      <c r="A11" s="347"/>
      <c r="B11" s="546" t="s">
        <v>82</v>
      </c>
      <c r="C11" s="547"/>
    </row>
    <row r="12" spans="1:3">
      <c r="A12" s="347">
        <v>1</v>
      </c>
      <c r="B12" s="348" t="s">
        <v>489</v>
      </c>
      <c r="C12" s="351"/>
    </row>
    <row r="13" spans="1:3">
      <c r="A13" s="347">
        <v>2</v>
      </c>
      <c r="B13" s="348" t="s">
        <v>490</v>
      </c>
      <c r="C13" s="351"/>
    </row>
    <row r="14" spans="1:3">
      <c r="A14" s="347">
        <v>3</v>
      </c>
      <c r="B14" s="348" t="s">
        <v>491</v>
      </c>
      <c r="C14" s="351"/>
    </row>
    <row r="15" spans="1:3">
      <c r="A15" s="347">
        <v>4</v>
      </c>
      <c r="B15" s="348" t="s">
        <v>492</v>
      </c>
      <c r="C15" s="351"/>
    </row>
    <row r="16" spans="1:3">
      <c r="A16" s="347">
        <v>5</v>
      </c>
      <c r="B16" s="348" t="s">
        <v>493</v>
      </c>
      <c r="C16" s="351"/>
    </row>
    <row r="17" spans="1:3" ht="15.75" customHeight="1">
      <c r="A17" s="347"/>
      <c r="B17" s="350"/>
      <c r="C17" s="352"/>
    </row>
    <row r="18" spans="1:3" ht="30" customHeight="1">
      <c r="A18" s="347"/>
      <c r="B18" s="546" t="s">
        <v>83</v>
      </c>
      <c r="C18" s="547"/>
    </row>
    <row r="19" spans="1:3">
      <c r="A19" s="347">
        <v>1</v>
      </c>
      <c r="B19" s="348" t="s">
        <v>496</v>
      </c>
      <c r="C19" s="353">
        <v>0.7500048949787449</v>
      </c>
    </row>
    <row r="20" spans="1:3">
      <c r="A20" s="347">
        <v>2</v>
      </c>
      <c r="B20" s="348" t="s">
        <v>497</v>
      </c>
      <c r="C20" s="353">
        <v>0.18011365100748714</v>
      </c>
    </row>
    <row r="21" spans="1:3">
      <c r="A21" s="347">
        <v>3</v>
      </c>
      <c r="B21" s="348" t="s">
        <v>498</v>
      </c>
      <c r="C21" s="353">
        <v>4.2484109541502751E-2</v>
      </c>
    </row>
    <row r="22" spans="1:3">
      <c r="A22" s="347">
        <v>4</v>
      </c>
      <c r="B22" s="354" t="s">
        <v>499</v>
      </c>
      <c r="C22" s="353">
        <v>1.2147185153999642E-2</v>
      </c>
    </row>
    <row r="23" spans="1:3">
      <c r="A23" s="347">
        <v>5</v>
      </c>
      <c r="B23" s="348" t="s">
        <v>500</v>
      </c>
      <c r="C23" s="353">
        <v>1.5250159318265623E-2</v>
      </c>
    </row>
    <row r="24" spans="1:3" ht="17.25" customHeight="1">
      <c r="A24" s="347"/>
      <c r="B24" s="350"/>
      <c r="C24" s="349"/>
    </row>
    <row r="25" spans="1:3" ht="29.25" customHeight="1">
      <c r="A25" s="347"/>
      <c r="B25" s="546" t="s">
        <v>84</v>
      </c>
      <c r="C25" s="547"/>
    </row>
    <row r="26" spans="1:3">
      <c r="A26" s="347">
        <v>1</v>
      </c>
      <c r="B26" s="348" t="s">
        <v>487</v>
      </c>
      <c r="C26" s="353">
        <v>0.25005163198591351</v>
      </c>
    </row>
    <row r="27" spans="1:3">
      <c r="A27" s="355">
        <v>2</v>
      </c>
      <c r="B27" s="356" t="s">
        <v>494</v>
      </c>
      <c r="C27" s="357">
        <v>0.24997663149641566</v>
      </c>
    </row>
    <row r="28" spans="1:3">
      <c r="A28" s="355">
        <v>3</v>
      </c>
      <c r="B28" s="356" t="s">
        <v>495</v>
      </c>
      <c r="C28" s="357">
        <v>0.24997663149641566</v>
      </c>
    </row>
    <row r="29" spans="1:3" ht="16.5" thickBot="1">
      <c r="A29" s="358"/>
      <c r="B29" s="359"/>
      <c r="C29" s="360"/>
    </row>
  </sheetData>
  <mergeCells count="5">
    <mergeCell ref="B5:C5"/>
    <mergeCell ref="B10:C10"/>
    <mergeCell ref="B11:C11"/>
    <mergeCell ref="B25:C25"/>
    <mergeCell ref="B18:C18"/>
  </mergeCells>
  <pageMargins left="0.7" right="0.7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G29" sqref="G29"/>
    </sheetView>
  </sheetViews>
  <sheetFormatPr defaultColWidth="9.140625" defaultRowHeight="15.7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161" t="s">
        <v>30</v>
      </c>
      <c r="B1" s="162" t="str">
        <f>'Info '!C2</f>
        <v>JSC "Liberty Bank"</v>
      </c>
      <c r="C1" s="33"/>
      <c r="D1" s="33"/>
      <c r="E1" s="33"/>
      <c r="F1" s="8"/>
    </row>
    <row r="2" spans="1:7" s="21" customFormat="1" ht="15.75" customHeight="1">
      <c r="A2" s="161" t="s">
        <v>31</v>
      </c>
      <c r="B2" s="269">
        <f>'1. key ratios '!B2</f>
        <v>43555</v>
      </c>
    </row>
    <row r="3" spans="1:7" s="21" customFormat="1" ht="15.75" customHeight="1">
      <c r="A3" s="161"/>
    </row>
    <row r="4" spans="1:7" s="21" customFormat="1" ht="15.75" customHeight="1" thickBot="1">
      <c r="A4" s="163" t="s">
        <v>208</v>
      </c>
      <c r="B4" s="552" t="s">
        <v>354</v>
      </c>
      <c r="C4" s="553"/>
      <c r="D4" s="553"/>
      <c r="E4" s="553"/>
    </row>
    <row r="5" spans="1:7" s="25" customFormat="1" ht="17.45" customHeight="1">
      <c r="A5" s="115"/>
      <c r="B5" s="116"/>
      <c r="C5" s="23" t="s">
        <v>0</v>
      </c>
      <c r="D5" s="23" t="s">
        <v>1</v>
      </c>
      <c r="E5" s="24" t="s">
        <v>2</v>
      </c>
    </row>
    <row r="6" spans="1:7" s="8" customFormat="1" ht="14.45" customHeight="1">
      <c r="A6" s="164"/>
      <c r="B6" s="548" t="s">
        <v>361</v>
      </c>
      <c r="C6" s="548" t="s">
        <v>94</v>
      </c>
      <c r="D6" s="550" t="s">
        <v>207</v>
      </c>
      <c r="E6" s="551"/>
      <c r="G6" s="5"/>
    </row>
    <row r="7" spans="1:7" s="8" customFormat="1" ht="99.6" customHeight="1">
      <c r="A7" s="164"/>
      <c r="B7" s="549"/>
      <c r="C7" s="548"/>
      <c r="D7" s="171" t="s">
        <v>206</v>
      </c>
      <c r="E7" s="172" t="s">
        <v>362</v>
      </c>
      <c r="G7" s="5"/>
    </row>
    <row r="8" spans="1:7">
      <c r="A8" s="165">
        <v>1</v>
      </c>
      <c r="B8" s="173" t="s">
        <v>35</v>
      </c>
      <c r="C8" s="422">
        <v>153920567</v>
      </c>
      <c r="D8" s="422">
        <v>0</v>
      </c>
      <c r="E8" s="524">
        <f>C8-D8</f>
        <v>153920567</v>
      </c>
      <c r="F8" s="8"/>
    </row>
    <row r="9" spans="1:7">
      <c r="A9" s="165">
        <v>2</v>
      </c>
      <c r="B9" s="173" t="s">
        <v>36</v>
      </c>
      <c r="C9" s="422">
        <v>204630490</v>
      </c>
      <c r="D9" s="422">
        <v>0</v>
      </c>
      <c r="E9" s="524">
        <f t="shared" ref="E9:E20" si="0">C9-D9</f>
        <v>204630490</v>
      </c>
      <c r="F9" s="8"/>
    </row>
    <row r="10" spans="1:7">
      <c r="A10" s="165">
        <v>3</v>
      </c>
      <c r="B10" s="173" t="s">
        <v>37</v>
      </c>
      <c r="C10" s="422">
        <v>75875052</v>
      </c>
      <c r="D10" s="422">
        <v>0</v>
      </c>
      <c r="E10" s="524">
        <f t="shared" si="0"/>
        <v>75875052</v>
      </c>
      <c r="F10" s="8"/>
    </row>
    <row r="11" spans="1:7">
      <c r="A11" s="165">
        <v>4</v>
      </c>
      <c r="B11" s="173" t="s">
        <v>38</v>
      </c>
      <c r="C11" s="422">
        <v>0</v>
      </c>
      <c r="D11" s="422">
        <v>0</v>
      </c>
      <c r="E11" s="524">
        <f t="shared" si="0"/>
        <v>0</v>
      </c>
      <c r="F11" s="8"/>
    </row>
    <row r="12" spans="1:7">
      <c r="A12" s="165">
        <v>5</v>
      </c>
      <c r="B12" s="173" t="s">
        <v>39</v>
      </c>
      <c r="C12" s="422">
        <v>159199164</v>
      </c>
      <c r="D12" s="422">
        <v>0</v>
      </c>
      <c r="E12" s="524">
        <f t="shared" si="0"/>
        <v>159199164</v>
      </c>
      <c r="F12" s="8"/>
    </row>
    <row r="13" spans="1:7">
      <c r="A13" s="165">
        <v>6.1</v>
      </c>
      <c r="B13" s="174" t="s">
        <v>40</v>
      </c>
      <c r="C13" s="423">
        <v>1163622520.0001159</v>
      </c>
      <c r="D13" s="422">
        <v>0</v>
      </c>
      <c r="E13" s="524">
        <f t="shared" si="0"/>
        <v>1163622520.0001159</v>
      </c>
      <c r="F13" s="8"/>
    </row>
    <row r="14" spans="1:7">
      <c r="A14" s="165">
        <v>6.2</v>
      </c>
      <c r="B14" s="175" t="s">
        <v>41</v>
      </c>
      <c r="C14" s="423">
        <v>-109927351.99860062</v>
      </c>
      <c r="D14" s="422">
        <v>0</v>
      </c>
      <c r="E14" s="524">
        <f t="shared" si="0"/>
        <v>-109927351.99860062</v>
      </c>
      <c r="F14" s="8"/>
    </row>
    <row r="15" spans="1:7">
      <c r="A15" s="165">
        <v>6</v>
      </c>
      <c r="B15" s="173" t="s">
        <v>42</v>
      </c>
      <c r="C15" s="422">
        <v>1053695168.0015154</v>
      </c>
      <c r="D15" s="422">
        <v>0</v>
      </c>
      <c r="E15" s="524">
        <f t="shared" si="0"/>
        <v>1053695168.0015154</v>
      </c>
      <c r="F15" s="8"/>
    </row>
    <row r="16" spans="1:7">
      <c r="A16" s="165">
        <v>7</v>
      </c>
      <c r="B16" s="173" t="s">
        <v>43</v>
      </c>
      <c r="C16" s="422">
        <v>14210053</v>
      </c>
      <c r="D16" s="422">
        <v>0</v>
      </c>
      <c r="E16" s="524">
        <f t="shared" si="0"/>
        <v>14210053</v>
      </c>
      <c r="F16" s="8"/>
    </row>
    <row r="17" spans="1:7">
      <c r="A17" s="165">
        <v>8</v>
      </c>
      <c r="B17" s="173" t="s">
        <v>205</v>
      </c>
      <c r="C17" s="422">
        <v>66770</v>
      </c>
      <c r="D17" s="422">
        <v>0</v>
      </c>
      <c r="E17" s="524">
        <f t="shared" si="0"/>
        <v>66770</v>
      </c>
      <c r="F17" s="166"/>
      <c r="G17" s="27"/>
    </row>
    <row r="18" spans="1:7">
      <c r="A18" s="165">
        <v>9</v>
      </c>
      <c r="B18" s="173" t="s">
        <v>44</v>
      </c>
      <c r="C18" s="422">
        <v>146888</v>
      </c>
      <c r="D18" s="422">
        <v>146888</v>
      </c>
      <c r="E18" s="524">
        <f t="shared" si="0"/>
        <v>0</v>
      </c>
      <c r="F18" s="8"/>
      <c r="G18" s="27"/>
    </row>
    <row r="19" spans="1:7">
      <c r="A19" s="165">
        <v>10</v>
      </c>
      <c r="B19" s="173" t="s">
        <v>45</v>
      </c>
      <c r="C19" s="422">
        <v>168359021</v>
      </c>
      <c r="D19" s="422">
        <v>33887241.780000001</v>
      </c>
      <c r="E19" s="524">
        <f t="shared" si="0"/>
        <v>134471779.22</v>
      </c>
      <c r="F19" s="8"/>
      <c r="G19" s="27"/>
    </row>
    <row r="20" spans="1:7">
      <c r="A20" s="165">
        <v>11</v>
      </c>
      <c r="B20" s="173" t="s">
        <v>46</v>
      </c>
      <c r="C20" s="422">
        <v>95997740</v>
      </c>
      <c r="D20" s="422">
        <v>0</v>
      </c>
      <c r="E20" s="524">
        <f t="shared" si="0"/>
        <v>95997740</v>
      </c>
      <c r="F20" s="8"/>
    </row>
    <row r="21" spans="1:7" ht="32.25" customHeight="1" thickBot="1">
      <c r="A21" s="97"/>
      <c r="B21" s="167" t="s">
        <v>364</v>
      </c>
      <c r="C21" s="424">
        <f>SUM(C8:C12, C15:C20)</f>
        <v>1926100913.0015154</v>
      </c>
      <c r="D21" s="424">
        <f>SUM(D8:D12, D15:D20)</f>
        <v>34034129.780000001</v>
      </c>
      <c r="E21" s="425">
        <f>SUM(E8:E12, E15:E20)</f>
        <v>1892066783.2215154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28"/>
      <c r="F25" s="5"/>
      <c r="G25" s="5"/>
    </row>
    <row r="26" spans="1:7" s="4" customFormat="1">
      <c r="B26" s="28"/>
      <c r="F26" s="5"/>
      <c r="G26" s="5"/>
    </row>
    <row r="27" spans="1:7" s="4" customFormat="1">
      <c r="B27" s="28"/>
      <c r="F27" s="5"/>
      <c r="G27" s="5"/>
    </row>
    <row r="28" spans="1:7" s="4" customFormat="1">
      <c r="B28" s="28"/>
      <c r="F28" s="5"/>
      <c r="G28" s="5"/>
    </row>
    <row r="29" spans="1:7" s="4" customFormat="1">
      <c r="B29" s="28"/>
      <c r="F29" s="5"/>
      <c r="G29" s="5"/>
    </row>
    <row r="30" spans="1:7" s="4" customFormat="1">
      <c r="B30" s="28"/>
      <c r="F30" s="5"/>
      <c r="G30" s="5"/>
    </row>
    <row r="31" spans="1:7" s="4" customFormat="1">
      <c r="B31" s="28"/>
      <c r="F31" s="5"/>
      <c r="G31" s="5"/>
    </row>
    <row r="32" spans="1:7" s="4" customFormat="1">
      <c r="B32" s="28"/>
      <c r="F32" s="5"/>
      <c r="G32" s="5"/>
    </row>
    <row r="33" spans="2:7" s="4" customFormat="1">
      <c r="B33" s="28"/>
      <c r="F33" s="5"/>
      <c r="G33" s="5"/>
    </row>
    <row r="34" spans="2:7" s="4" customFormat="1">
      <c r="B34" s="28"/>
      <c r="F34" s="5"/>
      <c r="G34" s="5"/>
    </row>
    <row r="35" spans="2:7" s="4" customFormat="1">
      <c r="B35" s="28"/>
      <c r="F35" s="5"/>
      <c r="G35" s="5"/>
    </row>
    <row r="36" spans="2:7" s="4" customFormat="1">
      <c r="B36" s="28"/>
      <c r="F36" s="5"/>
      <c r="G36" s="5"/>
    </row>
    <row r="37" spans="2:7" s="4" customFormat="1">
      <c r="B37" s="2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D18" sqref="D18"/>
    </sheetView>
  </sheetViews>
  <sheetFormatPr defaultColWidth="9.140625" defaultRowHeight="13.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"Liberty Bank"</v>
      </c>
    </row>
    <row r="2" spans="1:6" s="21" customFormat="1" ht="15.75" customHeight="1">
      <c r="A2" s="2" t="s">
        <v>31</v>
      </c>
      <c r="B2" s="270">
        <f>'1. key ratios '!B2</f>
        <v>43555</v>
      </c>
      <c r="C2" s="4"/>
      <c r="D2" s="4"/>
      <c r="E2" s="4"/>
      <c r="F2" s="4"/>
    </row>
    <row r="3" spans="1:6" s="21" customFormat="1" ht="15.75" customHeight="1">
      <c r="C3" s="4"/>
      <c r="D3" s="4"/>
      <c r="E3" s="4"/>
      <c r="F3" s="4"/>
    </row>
    <row r="4" spans="1:6" s="21" customFormat="1" ht="14.25" thickBot="1">
      <c r="A4" s="21" t="s">
        <v>85</v>
      </c>
      <c r="B4" s="168" t="s">
        <v>341</v>
      </c>
      <c r="C4" s="22" t="s">
        <v>73</v>
      </c>
      <c r="D4" s="4"/>
      <c r="E4" s="4"/>
      <c r="F4" s="4"/>
    </row>
    <row r="5" spans="1:6">
      <c r="A5" s="121">
        <v>1</v>
      </c>
      <c r="B5" s="169" t="s">
        <v>363</v>
      </c>
      <c r="C5" s="426">
        <f>'7. LI1 '!E21</f>
        <v>1892066783.2215154</v>
      </c>
    </row>
    <row r="6" spans="1:6" s="122" customFormat="1">
      <c r="A6" s="29">
        <v>2.1</v>
      </c>
      <c r="B6" s="118" t="s">
        <v>342</v>
      </c>
      <c r="C6" s="427">
        <v>78827967.572927922</v>
      </c>
    </row>
    <row r="7" spans="1:6" s="19" customFormat="1" outlineLevel="1">
      <c r="A7" s="13">
        <v>2.2000000000000002</v>
      </c>
      <c r="B7" s="14" t="s">
        <v>343</v>
      </c>
      <c r="C7" s="428">
        <v>318387371.51384002</v>
      </c>
    </row>
    <row r="8" spans="1:6" s="19" customFormat="1" ht="26.25">
      <c r="A8" s="13">
        <v>3</v>
      </c>
      <c r="B8" s="119" t="s">
        <v>344</v>
      </c>
      <c r="C8" s="429">
        <f>SUM(C5:C7)</f>
        <v>2289282122.3082833</v>
      </c>
    </row>
    <row r="9" spans="1:6" s="122" customFormat="1">
      <c r="A9" s="29">
        <v>4</v>
      </c>
      <c r="B9" s="31" t="s">
        <v>88</v>
      </c>
      <c r="C9" s="427">
        <v>18807121.998600401</v>
      </c>
    </row>
    <row r="10" spans="1:6" s="19" customFormat="1" outlineLevel="1">
      <c r="A10" s="13">
        <v>5.0999999999999996</v>
      </c>
      <c r="B10" s="14" t="s">
        <v>345</v>
      </c>
      <c r="C10" s="428">
        <v>-59485391.944392011</v>
      </c>
    </row>
    <row r="11" spans="1:6" s="19" customFormat="1" outlineLevel="1">
      <c r="A11" s="13">
        <v>5.2</v>
      </c>
      <c r="B11" s="14" t="s">
        <v>346</v>
      </c>
      <c r="C11" s="428">
        <v>-304241043.66356319</v>
      </c>
    </row>
    <row r="12" spans="1:6" s="19" customFormat="1">
      <c r="A12" s="13">
        <v>6</v>
      </c>
      <c r="B12" s="117" t="s">
        <v>87</v>
      </c>
      <c r="C12" s="428">
        <v>0</v>
      </c>
    </row>
    <row r="13" spans="1:6" s="19" customFormat="1" ht="14.25" thickBot="1">
      <c r="A13" s="15">
        <v>7</v>
      </c>
      <c r="B13" s="120" t="s">
        <v>292</v>
      </c>
      <c r="C13" s="430">
        <f>SUM(C8:C12)</f>
        <v>1944362808.6989284</v>
      </c>
    </row>
    <row r="15" spans="1:6">
      <c r="A15" s="136"/>
      <c r="B15" s="136"/>
    </row>
    <row r="16" spans="1:6">
      <c r="A16" s="136"/>
      <c r="B16" s="136"/>
    </row>
    <row r="17" spans="1:5" ht="15">
      <c r="A17" s="131"/>
      <c r="B17" s="132"/>
      <c r="C17" s="136"/>
      <c r="D17" s="136"/>
      <c r="E17" s="136"/>
    </row>
    <row r="18" spans="1:5" ht="15">
      <c r="A18" s="137"/>
      <c r="B18" s="138"/>
      <c r="C18" s="136"/>
      <c r="D18" s="136"/>
      <c r="E18" s="136"/>
    </row>
    <row r="19" spans="1:5">
      <c r="A19" s="139"/>
      <c r="B19" s="133"/>
      <c r="C19" s="136"/>
      <c r="D19" s="136"/>
      <c r="E19" s="136"/>
    </row>
    <row r="20" spans="1:5">
      <c r="A20" s="140"/>
      <c r="B20" s="134"/>
      <c r="C20" s="136"/>
      <c r="D20" s="136"/>
      <c r="E20" s="136"/>
    </row>
    <row r="21" spans="1:5">
      <c r="A21" s="140"/>
      <c r="B21" s="138"/>
      <c r="C21" s="136"/>
      <c r="D21" s="136"/>
      <c r="E21" s="136"/>
    </row>
    <row r="22" spans="1:5">
      <c r="A22" s="139"/>
      <c r="B22" s="135"/>
      <c r="C22" s="136"/>
      <c r="D22" s="136"/>
      <c r="E22" s="136"/>
    </row>
    <row r="23" spans="1:5">
      <c r="A23" s="140"/>
      <c r="B23" s="134"/>
      <c r="C23" s="136"/>
      <c r="D23" s="136"/>
      <c r="E23" s="136"/>
    </row>
    <row r="24" spans="1:5">
      <c r="A24" s="140"/>
      <c r="B24" s="134"/>
      <c r="C24" s="136"/>
      <c r="D24" s="136"/>
      <c r="E24" s="136"/>
    </row>
    <row r="25" spans="1:5">
      <c r="A25" s="140"/>
      <c r="B25" s="141"/>
      <c r="C25" s="136"/>
      <c r="D25" s="136"/>
      <c r="E25" s="136"/>
    </row>
    <row r="26" spans="1:5">
      <c r="A26" s="140"/>
      <c r="B26" s="138"/>
      <c r="C26" s="136"/>
      <c r="D26" s="136"/>
      <c r="E26" s="136"/>
    </row>
    <row r="27" spans="1:5">
      <c r="A27" s="136"/>
      <c r="B27" s="142"/>
      <c r="C27" s="136"/>
      <c r="D27" s="136"/>
      <c r="E27" s="136"/>
    </row>
    <row r="28" spans="1:5">
      <c r="A28" s="136"/>
      <c r="B28" s="142"/>
      <c r="C28" s="136"/>
      <c r="D28" s="136"/>
      <c r="E28" s="136"/>
    </row>
    <row r="29" spans="1:5">
      <c r="A29" s="136"/>
      <c r="B29" s="142"/>
      <c r="C29" s="136"/>
      <c r="D29" s="136"/>
      <c r="E29" s="136"/>
    </row>
    <row r="30" spans="1:5">
      <c r="A30" s="136"/>
      <c r="B30" s="142"/>
      <c r="C30" s="136"/>
      <c r="D30" s="136"/>
      <c r="E30" s="136"/>
    </row>
    <row r="31" spans="1:5">
      <c r="A31" s="136"/>
      <c r="B31" s="142"/>
      <c r="C31" s="136"/>
      <c r="D31" s="136"/>
      <c r="E31" s="136"/>
    </row>
    <row r="32" spans="1:5">
      <c r="A32" s="136"/>
      <c r="B32" s="142"/>
      <c r="C32" s="136"/>
      <c r="D32" s="136"/>
      <c r="E32" s="136"/>
    </row>
    <row r="33" spans="1:5">
      <c r="A33" s="136"/>
      <c r="B33" s="142"/>
      <c r="C33" s="136"/>
      <c r="D33" s="136"/>
      <c r="E33" s="136"/>
    </row>
  </sheetData>
  <pageMargins left="0.7" right="0.7" top="0.75" bottom="0.75" header="0.3" footer="0.3"/>
  <pageSetup paperSize="9" scale="61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fkgnWSLzgsFXIeirlRw+jFJa8PfgoeSAI6nRmz9lZsk=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4c6pJ6qEMd3QlVPxd++nSbEgIEMjSDaWT29p4/EXzgs=</DigestValue>
    </Reference>
  </SignedInfo>
  <SignatureValue>boet1XMBgTQSysmNWtgFawZjcEagN83CJxMEHDj1tpE14nKkYEku02vkQS0U0lTb0v6LZF3Nx7Se
Dz+QZibXA1aB2FqTwqYJCCSDYaCAEzSnMuE2cNGukqe8uu13fNvW3ZbTz8FGf3/RHfYoHI7v8wCl
aZb/OOX13wFLMD558lVBpCGJEbrqC8/QUCTNIG4iPhZDLYRsreh2p5NMCuTOKsoSPVAkrNsezvHE
u4UKgnE1kdihZ0LX2WukVkGTiHuJI6jMTfvnW2QgCz8BZ36iJsSK0PurOK7ZXLOuGvIVtuaoULLu
ZO1KKNtHueOly4uet1F8v2DHIgm9gV7xJhzMjg==</SignatureValue>
  <KeyInfo>
    <X509Data>
      <X509Certificate>MIIGOjCCBSKgAwIBAgIKcePTfAACAAEQOjANBgkqhkiG9w0BAQsFADBKMRIwEAYKCZImiZPyLGQBGRYCZ2UxEzARBgoJkiaJk/IsZAEZFgNuYmcxHzAdBgNVBAMTFk5CRyBDbGFzcyAyIElOVCBTdWIgQ0EwHhcNMTkwMjI2MTIyODMxWhcNMjEwMjI1MTIyODMxWjA4MRgwFgYDVQQKEw9KU0MgTGliZXR5IEJhbmsxHDAaBgNVBAMTE0JMQiAtIE5vZGFyIFRzb21haWEwggEiMA0GCSqGSIb3DQEBAQUAA4IBDwAwggEKAoIBAQDQwoTITr1vmJtk/MzzjDFnwTYq/wOIK7vuPF7aUvBXF0JRcTA/70m2eschrWDkLy6QVJjbG6deanUqpttJ4WpyH0XERarnBw4CHP3BBJfs3XszcwgfJx89qQUB4gMInbm8l4llOqFH/j1MuqCJGO/Cxq31kPgWjn1GbdgjMxTojRGdH9mLA2UYa2JgoCv38uMwUAmVMevSQl3ZV7WLsYD2x7reIToIKT3h0weJILJUiANhbM88ZqToEnPfRhGLJauA7emFXXvs996PyndphaRZJUQhLkeoUYMJlBGO6UTzRMI3kSuc5t6iX+IVbx0a+mvp73b/M8FUXijLzyOq4G/5AgMBAAGjggMyMIIDLjA8BgkrBgEEAYI3FQcELzAtBiUrBgEEAYI3FQjmsmCDjfVEhoGZCYO4oUqDvoRxBIPEkTOEg4hdAgFkAgEjMB0GA1UdJQQWMBQGCCsGAQUFBwMCBggrBgEFBQcDBDALBgNVHQ8EBAMCB4AwJwYJKwYBBAGCNxUKBBowGDAKBggrBgEFBQcDAjAKBggrBgEFBQcDBDAdBgNVHQ4EFgQU8CjPxT7t2OQJjVQFpiMlqpIvNb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/4yCbjKLegggOGStXTKk3yUeYK+/9h1VUK/SYLrVLbQW9um/ypV+eouokj+Whwk4nEQEmuYL5kBL/T1LGPAbtkAZMM8AomM1ihgcBCcWJLK9ZZ2M/DwRUiuMR2+9wu3fb7qN6CR8NvKJcEFBV6BcgRXUcgQrOJJomUaa7aXGdGHYrp/LlnzrvZRwK7rKmAaSoZk9ZBNgdUIUVVEPH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vNaHCQWF8di3Qze6/nCqoMx2LNwIj8RUe01ugWTth8w=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r0EyLTVCHsb1T9PjEyv4d/NB7ulMuuU+lsQz6SXefOo=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PNmAvWRtIx5z+7FBk2eja7NxBrXgGSoEi/TdTrt9GUU=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M9TXoqxKrbqDNWHI0gUWLcQ7PfyjTyuNwbqYHqE5nQM=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hcTkHbKGdWkU1Xt4k+RGRXtLWwsOeSCI06S0B+WX2Ro=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Xu9ClZzDoc07CV0QYUt5p2GtgbudJoiN78uWnoIoVDI=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sharedStrings.xml?ContentType=application/vnd.openxmlformats-officedocument.spreadsheetml.sharedStrings+xml">
        <DigestMethod Algorithm="http://www.w3.org/2001/04/xmlenc#sha256"/>
        <DigestValue>6/jitfzkaM5cy9e9Apu9eYiypkZIxFJOp1VfgiZeJhk=</DigestValue>
      </Reference>
      <Reference URI="/xl/styles.xml?ContentType=application/vnd.openxmlformats-officedocument.spreadsheetml.styles+xml">
        <DigestMethod Algorithm="http://www.w3.org/2001/04/xmlenc#sha256"/>
        <DigestValue>q8n94jQS/CHRgZ6BRGCnqhJ2dkB8JM0rKbMHmMsOfN4=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v5Uw+GjoF0VYbf5Ws3s2bQL5F4Si6YyvoNVUeIM9Onw=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W2rPu8kFjzl5dlcZbH4Yh8KVseeboiK9ny5hb8oDdKM=</DigestValue>
      </Reference>
      <Reference URI="/xl/worksheets/sheet10.xml?ContentType=application/vnd.openxmlformats-officedocument.spreadsheetml.worksheet+xml">
        <DigestMethod Algorithm="http://www.w3.org/2001/04/xmlenc#sha256"/>
        <DigestValue>QbSFmQXc1S++s7I9a+r9EtXqYWfsujX/oMxBkkpI0d0=</DigestValue>
      </Reference>
      <Reference URI="/xl/worksheets/sheet11.xml?ContentType=application/vnd.openxmlformats-officedocument.spreadsheetml.worksheet+xml">
        <DigestMethod Algorithm="http://www.w3.org/2001/04/xmlenc#sha256"/>
        <DigestValue>HgBorIHIzR1+UejNyOgB2Dwe1rone/XrRRumsAki96Y=</DigestValue>
      </Reference>
      <Reference URI="/xl/worksheets/sheet12.xml?ContentType=application/vnd.openxmlformats-officedocument.spreadsheetml.worksheet+xml">
        <DigestMethod Algorithm="http://www.w3.org/2001/04/xmlenc#sha256"/>
        <DigestValue>Lbo2JYPmKDtFy5xEeisVhwDl5XbQtNi30MUpJ6RfvDs=</DigestValue>
      </Reference>
      <Reference URI="/xl/worksheets/sheet13.xml?ContentType=application/vnd.openxmlformats-officedocument.spreadsheetml.worksheet+xml">
        <DigestMethod Algorithm="http://www.w3.org/2001/04/xmlenc#sha256"/>
        <DigestValue>1/gXICP8Dd1nQcEXkrsb9b9h+G8IK+F5zy2/8LsrC08=</DigestValue>
      </Reference>
      <Reference URI="/xl/worksheets/sheet14.xml?ContentType=application/vnd.openxmlformats-officedocument.spreadsheetml.worksheet+xml">
        <DigestMethod Algorithm="http://www.w3.org/2001/04/xmlenc#sha256"/>
        <DigestValue>d23jeuZQUi9rLSGZkbtQd6REEerX1KNFw+4RLvmcSJ8=</DigestValue>
      </Reference>
      <Reference URI="/xl/worksheets/sheet15.xml?ContentType=application/vnd.openxmlformats-officedocument.spreadsheetml.worksheet+xml">
        <DigestMethod Algorithm="http://www.w3.org/2001/04/xmlenc#sha256"/>
        <DigestValue>95HAY2/JYkWX7M19Sbxt9bwr6Refq+2+Td2YqRRXal8=</DigestValue>
      </Reference>
      <Reference URI="/xl/worksheets/sheet16.xml?ContentType=application/vnd.openxmlformats-officedocument.spreadsheetml.worksheet+xml">
        <DigestMethod Algorithm="http://www.w3.org/2001/04/xmlenc#sha256"/>
        <DigestValue>uwK3hwZQuIMHVZO6Zdz7WUjq5mo7ETMPQXuPMO8PZGk=</DigestValue>
      </Reference>
      <Reference URI="/xl/worksheets/sheet17.xml?ContentType=application/vnd.openxmlformats-officedocument.spreadsheetml.worksheet+xml">
        <DigestMethod Algorithm="http://www.w3.org/2001/04/xmlenc#sha256"/>
        <DigestValue>8Pdqhp02vs2tqLYTQnPqmcRWWj6V5YooLUuc5bCXBtg=</DigestValue>
      </Reference>
      <Reference URI="/xl/worksheets/sheet18.xml?ContentType=application/vnd.openxmlformats-officedocument.spreadsheetml.worksheet+xml">
        <DigestMethod Algorithm="http://www.w3.org/2001/04/xmlenc#sha256"/>
        <DigestValue>56UGC2nvhJCK4gmCWBpV1nrO6BpIw4qMumdKYAygkGo=</DigestValue>
      </Reference>
      <Reference URI="/xl/worksheets/sheet2.xml?ContentType=application/vnd.openxmlformats-officedocument.spreadsheetml.worksheet+xml">
        <DigestMethod Algorithm="http://www.w3.org/2001/04/xmlenc#sha256"/>
        <DigestValue>qvgoBDVvZq9GQrZoo2eV10sP92TvlPhoNIAy5ewMnc4=</DigestValue>
      </Reference>
      <Reference URI="/xl/worksheets/sheet3.xml?ContentType=application/vnd.openxmlformats-officedocument.spreadsheetml.worksheet+xml">
        <DigestMethod Algorithm="http://www.w3.org/2001/04/xmlenc#sha256"/>
        <DigestValue>VDcq1r5rmnf9zdDYEMlBam85ymFC4YZh6U86ecgfyeg=</DigestValue>
      </Reference>
      <Reference URI="/xl/worksheets/sheet4.xml?ContentType=application/vnd.openxmlformats-officedocument.spreadsheetml.worksheet+xml">
        <DigestMethod Algorithm="http://www.w3.org/2001/04/xmlenc#sha256"/>
        <DigestValue>2Vteobkko+S4nb/eXQX0JoUSJtmgk1zFLJpDbVdHbns=</DigestValue>
      </Reference>
      <Reference URI="/xl/worksheets/sheet5.xml?ContentType=application/vnd.openxmlformats-officedocument.spreadsheetml.worksheet+xml">
        <DigestMethod Algorithm="http://www.w3.org/2001/04/xmlenc#sha256"/>
        <DigestValue>KNjcUeZsCa1j0eL2JAe8DfZXGJRqIKLbx1oGCSit5dk=</DigestValue>
      </Reference>
      <Reference URI="/xl/worksheets/sheet6.xml?ContentType=application/vnd.openxmlformats-officedocument.spreadsheetml.worksheet+xml">
        <DigestMethod Algorithm="http://www.w3.org/2001/04/xmlenc#sha256"/>
        <DigestValue>OhHPzZoQmzH+/8r7sYuDjdolUMa7GKlnsgzMY165+Jo=</DigestValue>
      </Reference>
      <Reference URI="/xl/worksheets/sheet7.xml?ContentType=application/vnd.openxmlformats-officedocument.spreadsheetml.worksheet+xml">
        <DigestMethod Algorithm="http://www.w3.org/2001/04/xmlenc#sha256"/>
        <DigestValue>aYBudwpnBTca9h53mczOJA5wYkCJvQpl+73kBhvlaBQ=</DigestValue>
      </Reference>
      <Reference URI="/xl/worksheets/sheet8.xml?ContentType=application/vnd.openxmlformats-officedocument.spreadsheetml.worksheet+xml">
        <DigestMethod Algorithm="http://www.w3.org/2001/04/xmlenc#sha256"/>
        <DigestValue>1Vv4pYVJ1/67i0lZJEbeIp4rL9QNGwQGdN4ODeUL0gY=</DigestValue>
      </Reference>
      <Reference URI="/xl/worksheets/sheet9.xml?ContentType=application/vnd.openxmlformats-officedocument.spreadsheetml.worksheet+xml">
        <DigestMethod Algorithm="http://www.w3.org/2001/04/xmlenc#sha256"/>
        <DigestValue>BIEVSm0D44DWmFa+I+CzgmuT/16yMIlPC/2Hc2n1+ME=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2019-04-24T13:36:25Z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2019-04-24T13:36:25Z</xd:SigningTime>
          <xd:SigningCertificate>
            <xd:Cert>
              <xd:CertDigest>
                <DigestMethod Algorithm="http://www.w3.org/2001/04/xmlenc#sha256"/>
                <DigestValue>5SfvUCnHzO5+o/WsxITNbOIgZa5KHUEaer7dlxwLx+A=</DigestValue>
              </xd:CertDigest>
              <xd:IssuerSerial>
                <X509IssuerName>CN=NBG Class 2 INT Sub CA, DC=nbg, DC=ge</X509IssuerName>
                <X509SerialNumber>537830062524249682284602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8OghUXtjSF6wfssaWdlUj+XUj9pZ1n9ynKXTyQU4ktg=</DigestValue>
    </Reference>
    <Reference Type="http://www.w3.org/2000/09/xmldsig#Object" URI="#idOfficeObject">
      <DigestMethod Algorithm="http://www.w3.org/2001/04/xmlenc#sha256"/>
      <DigestValue>NfVtHfXJsZ+DeYVxso24ioM0yPeEZ9cXq+jO2Z7tjwI=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ujQg+pEPH5OZl/wMqyRLqHuAv+w9YTgygVDq9uxmMmo=</DigestValue>
    </Reference>
  </SignedInfo>
  <SignatureValue>dKv0k6unkayMkAadhjs2c+xSnlsFYZmQJmAMHxc+lcP86ALCvpR+EqIRhEE8nt0uGfDObBJYb62N
Wt55W6XbwsPRg4sL5kCDMp9vgMwGVr6Vjm8C+WS2vmmirITzgxglZZE2sWkEmqWjKYsAxea9Xht9
0Azy6wgMXGttdCp1QjdPYsNq2i9btnLe9JQRcenBXDevEQ6jYiJ937mR5R+855t4173my5HGv3l+
9A0QupAtcxoXToKYLWZGrHXj2WTvS6LJdcnfAlEBoACWa8GaBV78PLo6xysT4qUub1cccM9EJZAK
5j5ABAspU0Wt2znEiS4r9nGxS3DzpQX1wCqNEw==</SignatureValue>
  <KeyInfo>
    <X509Data>
      <X509Certificate>MIIGPTCCBSWgAwIBAgIKFuwZpQACAACTazANBgkqhkiG9w0BAQsFADBKMRIwEAYKCZImiZPyLGQBGRYCZ2UxEzARBgoJkiaJk/IsZAEZFgNuYmcxHzAdBgNVBAMTFk5CRyBDbGFzcyAyIElOVCBTdWIgQ0EwHhcNMTgwNjA1MTQwOTU2WhcNMjAwNjA0MTQwOTU2WjA7MRgwFgYDVQQKEw9KU0MgTGliZXR5IEJhbmsxHzAdBgNVBAMTFkJMQiAtIExldmFuIExla2lzaHZpbGkwggEiMA0GCSqGSIb3DQEBAQUAA4IBDwAwggEKAoIBAQDXtKwKdmUJmzWMWxtibEhSznZIH9YJ6jJItpxKvSC/Rq+K+yI0Yk/kr45hcS3LC5g0s82pbimLywHXMR0B+nwEkp1HdfblW75toZqFH49avtuKu3kCjvUPW4EDegBATSy7k9jjEiAnL0W3qvwVqs4yFy7kM+3k21WgQmVlSP12f8JUppteN4BJYYpi3/6XP0mmqzDkLc4Pss9+IZ0YRqo+Jqw1eMjfx8TEVcMAvvypPr0C9Jmh8igaAadzKZ02zz+2AR4Jijfr33GlBnJ2GHmUqJbWz+dXhcWUPpM2D9dCwW7UZmZ9WGEXz9Q0sPfjPqQfrk4Wwbg8E5i/PpJEd3GBAgMBAAGjggMyMIIDLjA8BgkrBgEEAYI3FQcELzAtBiUrBgEEAYI3FQjmsmCDjfVEhoGZCYO4oUqDvoRxBIPEkTOEg4hdAgFkAgEjMB0GA1UdJQQWMBQGCCsGAQUFBwMCBggrBgEFBQcDBDALBgNVHQ8EBAMCB4AwJwYJKwYBBAGCNxUKBBowGDAKBggrBgEFBQcDAjAKBggrBgEFBQcDBDAdBgNVHQ4EFgQUMnnI5nU0dKIc5aE5xpVkwkLfT58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ERvG3/YPGqsGVyd3AdjONBXMOA6RuBhGgbQ1geV0lRHN9dhnpW8EWDz1hSbbxtkbPrp4czcQRYEdv7pU1PbmomcVJL9aBNdRWkB2JwKqMSCNE3lh8LUzx+bDh2xhOHe2OcFfcNeUgBTT+Pd8BwIjAURK5ZD7p3OL4/uZaHViP5fRFoq+zCPdLU65o2/ldbeSsmrl3LHQ4ujeNYfrH+VtZCw2+WoHVp7y4FL/bjJfMYwHJA6l4lUAgxKYJ/hTd9DUAMd9gme8gEKvUMXiazsQwVzAw7HgoVuOSpSUusYZVRzCNZOSsu63lPFMhoeel5aFmGRRusnM8yWPZaUOZpp1l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vNaHCQWF8di3Qze6/nCqoMx2LNwIj8RUe01ugWTth8w=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r0EyLTVCHsb1T9PjEyv4d/NB7ulMuuU+lsQz6SXefOo=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PNmAvWRtIx5z+7FBk2eja7NxBrXgGSoEi/TdTrt9GUU=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M9TXoqxKrbqDNWHI0gUWLcQ7PfyjTyuNwbqYHqE5nQM=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hcTkHbKGdWkU1Xt4k+RGRXtLWwsOeSCI06S0B+WX2Ro=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Xu9ClZzDoc07CV0QYUt5p2GtgbudJoiN78uWnoIoVDI=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sharedStrings.xml?ContentType=application/vnd.openxmlformats-officedocument.spreadsheetml.sharedStrings+xml">
        <DigestMethod Algorithm="http://www.w3.org/2001/04/xmlenc#sha256"/>
        <DigestValue>6/jitfzkaM5cy9e9Apu9eYiypkZIxFJOp1VfgiZeJhk=</DigestValue>
      </Reference>
      <Reference URI="/xl/styles.xml?ContentType=application/vnd.openxmlformats-officedocument.spreadsheetml.styles+xml">
        <DigestMethod Algorithm="http://www.w3.org/2001/04/xmlenc#sha256"/>
        <DigestValue>q8n94jQS/CHRgZ6BRGCnqhJ2dkB8JM0rKbMHmMsOfN4=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v5Uw+GjoF0VYbf5Ws3s2bQL5F4Si6YyvoNVUeIM9Onw=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W2rPu8kFjzl5dlcZbH4Yh8KVseeboiK9ny5hb8oDdKM=</DigestValue>
      </Reference>
      <Reference URI="/xl/worksheets/sheet10.xml?ContentType=application/vnd.openxmlformats-officedocument.spreadsheetml.worksheet+xml">
        <DigestMethod Algorithm="http://www.w3.org/2001/04/xmlenc#sha256"/>
        <DigestValue>QbSFmQXc1S++s7I9a+r9EtXqYWfsujX/oMxBkkpI0d0=</DigestValue>
      </Reference>
      <Reference URI="/xl/worksheets/sheet11.xml?ContentType=application/vnd.openxmlformats-officedocument.spreadsheetml.worksheet+xml">
        <DigestMethod Algorithm="http://www.w3.org/2001/04/xmlenc#sha256"/>
        <DigestValue>HgBorIHIzR1+UejNyOgB2Dwe1rone/XrRRumsAki96Y=</DigestValue>
      </Reference>
      <Reference URI="/xl/worksheets/sheet12.xml?ContentType=application/vnd.openxmlformats-officedocument.spreadsheetml.worksheet+xml">
        <DigestMethod Algorithm="http://www.w3.org/2001/04/xmlenc#sha256"/>
        <DigestValue>Lbo2JYPmKDtFy5xEeisVhwDl5XbQtNi30MUpJ6RfvDs=</DigestValue>
      </Reference>
      <Reference URI="/xl/worksheets/sheet13.xml?ContentType=application/vnd.openxmlformats-officedocument.spreadsheetml.worksheet+xml">
        <DigestMethod Algorithm="http://www.w3.org/2001/04/xmlenc#sha256"/>
        <DigestValue>1/gXICP8Dd1nQcEXkrsb9b9h+G8IK+F5zy2/8LsrC08=</DigestValue>
      </Reference>
      <Reference URI="/xl/worksheets/sheet14.xml?ContentType=application/vnd.openxmlformats-officedocument.spreadsheetml.worksheet+xml">
        <DigestMethod Algorithm="http://www.w3.org/2001/04/xmlenc#sha256"/>
        <DigestValue>d23jeuZQUi9rLSGZkbtQd6REEerX1KNFw+4RLvmcSJ8=</DigestValue>
      </Reference>
      <Reference URI="/xl/worksheets/sheet15.xml?ContentType=application/vnd.openxmlformats-officedocument.spreadsheetml.worksheet+xml">
        <DigestMethod Algorithm="http://www.w3.org/2001/04/xmlenc#sha256"/>
        <DigestValue>95HAY2/JYkWX7M19Sbxt9bwr6Refq+2+Td2YqRRXal8=</DigestValue>
      </Reference>
      <Reference URI="/xl/worksheets/sheet16.xml?ContentType=application/vnd.openxmlformats-officedocument.spreadsheetml.worksheet+xml">
        <DigestMethod Algorithm="http://www.w3.org/2001/04/xmlenc#sha256"/>
        <DigestValue>uwK3hwZQuIMHVZO6Zdz7WUjq5mo7ETMPQXuPMO8PZGk=</DigestValue>
      </Reference>
      <Reference URI="/xl/worksheets/sheet17.xml?ContentType=application/vnd.openxmlformats-officedocument.spreadsheetml.worksheet+xml">
        <DigestMethod Algorithm="http://www.w3.org/2001/04/xmlenc#sha256"/>
        <DigestValue>8Pdqhp02vs2tqLYTQnPqmcRWWj6V5YooLUuc5bCXBtg=</DigestValue>
      </Reference>
      <Reference URI="/xl/worksheets/sheet18.xml?ContentType=application/vnd.openxmlformats-officedocument.spreadsheetml.worksheet+xml">
        <DigestMethod Algorithm="http://www.w3.org/2001/04/xmlenc#sha256"/>
        <DigestValue>56UGC2nvhJCK4gmCWBpV1nrO6BpIw4qMumdKYAygkGo=</DigestValue>
      </Reference>
      <Reference URI="/xl/worksheets/sheet2.xml?ContentType=application/vnd.openxmlformats-officedocument.spreadsheetml.worksheet+xml">
        <DigestMethod Algorithm="http://www.w3.org/2001/04/xmlenc#sha256"/>
        <DigestValue>qvgoBDVvZq9GQrZoo2eV10sP92TvlPhoNIAy5ewMnc4=</DigestValue>
      </Reference>
      <Reference URI="/xl/worksheets/sheet3.xml?ContentType=application/vnd.openxmlformats-officedocument.spreadsheetml.worksheet+xml">
        <DigestMethod Algorithm="http://www.w3.org/2001/04/xmlenc#sha256"/>
        <DigestValue>VDcq1r5rmnf9zdDYEMlBam85ymFC4YZh6U86ecgfyeg=</DigestValue>
      </Reference>
      <Reference URI="/xl/worksheets/sheet4.xml?ContentType=application/vnd.openxmlformats-officedocument.spreadsheetml.worksheet+xml">
        <DigestMethod Algorithm="http://www.w3.org/2001/04/xmlenc#sha256"/>
        <DigestValue>2Vteobkko+S4nb/eXQX0JoUSJtmgk1zFLJpDbVdHbns=</DigestValue>
      </Reference>
      <Reference URI="/xl/worksheets/sheet5.xml?ContentType=application/vnd.openxmlformats-officedocument.spreadsheetml.worksheet+xml">
        <DigestMethod Algorithm="http://www.w3.org/2001/04/xmlenc#sha256"/>
        <DigestValue>KNjcUeZsCa1j0eL2JAe8DfZXGJRqIKLbx1oGCSit5dk=</DigestValue>
      </Reference>
      <Reference URI="/xl/worksheets/sheet6.xml?ContentType=application/vnd.openxmlformats-officedocument.spreadsheetml.worksheet+xml">
        <DigestMethod Algorithm="http://www.w3.org/2001/04/xmlenc#sha256"/>
        <DigestValue>OhHPzZoQmzH+/8r7sYuDjdolUMa7GKlnsgzMY165+Jo=</DigestValue>
      </Reference>
      <Reference URI="/xl/worksheets/sheet7.xml?ContentType=application/vnd.openxmlformats-officedocument.spreadsheetml.worksheet+xml">
        <DigestMethod Algorithm="http://www.w3.org/2001/04/xmlenc#sha256"/>
        <DigestValue>aYBudwpnBTca9h53mczOJA5wYkCJvQpl+73kBhvlaBQ=</DigestValue>
      </Reference>
      <Reference URI="/xl/worksheets/sheet8.xml?ContentType=application/vnd.openxmlformats-officedocument.spreadsheetml.worksheet+xml">
        <DigestMethod Algorithm="http://www.w3.org/2001/04/xmlenc#sha256"/>
        <DigestValue>1Vv4pYVJ1/67i0lZJEbeIp4rL9QNGwQGdN4ODeUL0gY=</DigestValue>
      </Reference>
      <Reference URI="/xl/worksheets/sheet9.xml?ContentType=application/vnd.openxmlformats-officedocument.spreadsheetml.worksheet+xml">
        <DigestMethod Algorithm="http://www.w3.org/2001/04/xmlenc#sha256"/>
        <DigestValue>BIEVSm0D44DWmFa+I+CzgmuT/16yMIlPC/2Hc2n1+ME=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2019-04-24T15:03:14Z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ელექტრონული ხელმოწერა</SignatureComments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2019-04-24T15:03:14Z</xd:SigningTime>
          <xd:SigningCertificate>
            <xd:Cert>
              <xd:CertDigest>
                <DigestMethod Algorithm="http://www.w3.org/2001/04/xmlenc#sha256"/>
                <DigestValue>BvdooVZbGnt/DU7DtfpsdkQesmX6OCpux/i/owKLJtc=</DigestValue>
              </xd:CertDigest>
              <xd:IssuerSerial>
                <X509IssuerName>CN=NBG Class 2 INT Sub CA, DC=nbg, DC=ge</X509IssuerName>
                <X509SerialNumber>108247342107758344311659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 RC</vt:lpstr>
      <vt:lpstr>3. PL</vt:lpstr>
      <vt:lpstr>4. Off-Balance</vt:lpstr>
      <vt:lpstr>5. RWA </vt:lpstr>
      <vt:lpstr>6. Administrators-shareholders</vt:lpstr>
      <vt:lpstr>7. LI1 </vt:lpstr>
      <vt:lpstr>8. LI2</vt:lpstr>
      <vt:lpstr>9. 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2019-04-23T15:19:08Z</dcterms:modified>
</cp:coreProperties>
</file>