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autoNoTable"/>
</workbook>
</file>

<file path=xl/calcChain.xml><?xml version="1.0" encoding="utf-8"?>
<calcChain xmlns="http://schemas.openxmlformats.org/spreadsheetml/2006/main">
  <c r="B2" i="92" l="1"/>
  <c r="B1" i="92"/>
  <c r="B2" i="93"/>
  <c r="B1" i="93"/>
  <c r="B2" i="91"/>
  <c r="B1" i="91"/>
  <c r="B2" i="64"/>
  <c r="B1" i="64"/>
  <c r="B2" i="90"/>
  <c r="B1" i="90"/>
  <c r="B2" i="69"/>
  <c r="B1" i="69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N20" i="92" l="1"/>
  <c r="N19" i="92"/>
  <c r="E19" i="92"/>
  <c r="N18" i="92"/>
  <c r="E18" i="92"/>
  <c r="N17" i="92"/>
  <c r="N14" i="92" s="1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E7" i="92" s="1"/>
  <c r="N9" i="92"/>
  <c r="E9" i="92"/>
  <c r="N8" i="92"/>
  <c r="E8" i="92"/>
  <c r="M7" i="92"/>
  <c r="L7" i="92"/>
  <c r="K7" i="92"/>
  <c r="K21" i="92" s="1"/>
  <c r="J7" i="92"/>
  <c r="J21" i="92" s="1"/>
  <c r="I7" i="92"/>
  <c r="I21" i="92" s="1"/>
  <c r="H7" i="92"/>
  <c r="H21" i="92" s="1"/>
  <c r="G7" i="92"/>
  <c r="G21" i="92" s="1"/>
  <c r="F7" i="92"/>
  <c r="C7" i="92"/>
  <c r="K24" i="93"/>
  <c r="J24" i="93"/>
  <c r="J25" i="93" s="1"/>
  <c r="I24" i="93"/>
  <c r="H24" i="93"/>
  <c r="G24" i="93"/>
  <c r="F24" i="93"/>
  <c r="J23" i="93"/>
  <c r="I23" i="93"/>
  <c r="I25" i="93" s="1"/>
  <c r="G23" i="93"/>
  <c r="G25" i="93" s="1"/>
  <c r="F23" i="93"/>
  <c r="F25" i="93" s="1"/>
  <c r="G22" i="91"/>
  <c r="F22" i="91"/>
  <c r="E22" i="91"/>
  <c r="D22" i="91"/>
  <c r="C22" i="91"/>
  <c r="H21" i="91"/>
  <c r="H18" i="91"/>
  <c r="H17" i="91"/>
  <c r="H16" i="91"/>
  <c r="H15" i="91"/>
  <c r="H14" i="91"/>
  <c r="H13" i="91"/>
  <c r="H8" i="91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55" i="69"/>
  <c r="C36" i="69"/>
  <c r="C14" i="69"/>
  <c r="C24" i="69" s="1"/>
  <c r="C47" i="89"/>
  <c r="C43" i="89"/>
  <c r="C35" i="89"/>
  <c r="C31" i="89"/>
  <c r="C30" i="89"/>
  <c r="C12" i="89"/>
  <c r="C6" i="89"/>
  <c r="C28" i="89" s="1"/>
  <c r="D21" i="88"/>
  <c r="C21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D6" i="86"/>
  <c r="D13" i="86" s="1"/>
  <c r="C6" i="86"/>
  <c r="C13" i="86" s="1"/>
  <c r="C7" i="75"/>
  <c r="D7" i="75"/>
  <c r="F7" i="75"/>
  <c r="G7" i="75"/>
  <c r="E8" i="75"/>
  <c r="H8" i="75"/>
  <c r="E9" i="75"/>
  <c r="H9" i="75"/>
  <c r="E10" i="75"/>
  <c r="H10" i="75"/>
  <c r="E11" i="75"/>
  <c r="H11" i="75"/>
  <c r="E12" i="75"/>
  <c r="H12" i="75"/>
  <c r="C13" i="75"/>
  <c r="D13" i="75"/>
  <c r="F13" i="75"/>
  <c r="G13" i="75"/>
  <c r="E14" i="75"/>
  <c r="H14" i="75"/>
  <c r="E15" i="75"/>
  <c r="H15" i="75"/>
  <c r="C16" i="75"/>
  <c r="D16" i="75"/>
  <c r="F16" i="75"/>
  <c r="G16" i="75"/>
  <c r="E17" i="75"/>
  <c r="H17" i="75"/>
  <c r="H16" i="75" s="1"/>
  <c r="E18" i="75"/>
  <c r="E16" i="75" s="1"/>
  <c r="H18" i="75"/>
  <c r="F19" i="75"/>
  <c r="E20" i="75"/>
  <c r="H20" i="75"/>
  <c r="E21" i="75"/>
  <c r="H21" i="75"/>
  <c r="C22" i="75"/>
  <c r="C19" i="75" s="1"/>
  <c r="D22" i="75"/>
  <c r="D19" i="75" s="1"/>
  <c r="F22" i="75"/>
  <c r="G22" i="75"/>
  <c r="G19" i="75" s="1"/>
  <c r="E23" i="75"/>
  <c r="E22" i="75" s="1"/>
  <c r="E19" i="75" s="1"/>
  <c r="H23" i="75"/>
  <c r="E24" i="75"/>
  <c r="H24" i="75"/>
  <c r="E25" i="75"/>
  <c r="H25" i="75"/>
  <c r="E26" i="75"/>
  <c r="H26" i="75"/>
  <c r="E27" i="75"/>
  <c r="H27" i="75"/>
  <c r="E28" i="75"/>
  <c r="H28" i="75"/>
  <c r="E29" i="75"/>
  <c r="H29" i="75"/>
  <c r="E30" i="75"/>
  <c r="H30" i="75"/>
  <c r="E31" i="75"/>
  <c r="H31" i="75"/>
  <c r="C32" i="75"/>
  <c r="D32" i="75"/>
  <c r="F32" i="75"/>
  <c r="G32" i="75"/>
  <c r="E33" i="75"/>
  <c r="H33" i="75"/>
  <c r="E34" i="75"/>
  <c r="H34" i="75"/>
  <c r="E35" i="75"/>
  <c r="H35" i="75"/>
  <c r="E36" i="75"/>
  <c r="H36" i="75"/>
  <c r="E37" i="75"/>
  <c r="H37" i="75"/>
  <c r="E38" i="75"/>
  <c r="H38" i="75"/>
  <c r="E39" i="75"/>
  <c r="H39" i="75"/>
  <c r="C40" i="75"/>
  <c r="E40" i="75" s="1"/>
  <c r="D40" i="75"/>
  <c r="F40" i="75"/>
  <c r="H40" i="75" s="1"/>
  <c r="G40" i="75"/>
  <c r="E41" i="75"/>
  <c r="H41" i="75"/>
  <c r="E42" i="75"/>
  <c r="H42" i="75"/>
  <c r="E43" i="75"/>
  <c r="H43" i="75"/>
  <c r="E44" i="75"/>
  <c r="H44" i="75"/>
  <c r="C45" i="75"/>
  <c r="D45" i="75"/>
  <c r="F45" i="75"/>
  <c r="G45" i="75"/>
  <c r="E46" i="75"/>
  <c r="H46" i="75"/>
  <c r="E47" i="75"/>
  <c r="H47" i="75"/>
  <c r="E48" i="75"/>
  <c r="H48" i="75"/>
  <c r="E49" i="75"/>
  <c r="H49" i="75"/>
  <c r="E50" i="75"/>
  <c r="H50" i="75"/>
  <c r="E51" i="75"/>
  <c r="H51" i="75"/>
  <c r="E52" i="75"/>
  <c r="H52" i="75"/>
  <c r="E53" i="75"/>
  <c r="H53" i="75"/>
  <c r="H66" i="85"/>
  <c r="E66" i="85"/>
  <c r="H64" i="85"/>
  <c r="E64" i="85"/>
  <c r="G61" i="85"/>
  <c r="F61" i="85"/>
  <c r="H61" i="85" s="1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F45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D34" i="85"/>
  <c r="D45" i="85" s="1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H9" i="85" s="1"/>
  <c r="D9" i="85"/>
  <c r="D22" i="85" s="1"/>
  <c r="D31" i="85" s="1"/>
  <c r="C9" i="85"/>
  <c r="C22" i="85" s="1"/>
  <c r="H8" i="85"/>
  <c r="E8" i="85"/>
  <c r="F41" i="83"/>
  <c r="G40" i="83"/>
  <c r="G41" i="83" s="1"/>
  <c r="F40" i="83"/>
  <c r="D40" i="83"/>
  <c r="C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H31" i="83" s="1"/>
  <c r="D31" i="83"/>
  <c r="D41" i="83" s="1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F20" i="83" s="1"/>
  <c r="H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N7" i="92" l="1"/>
  <c r="F21" i="92"/>
  <c r="L21" i="92"/>
  <c r="M21" i="92"/>
  <c r="H22" i="91"/>
  <c r="V21" i="64"/>
  <c r="S22" i="90"/>
  <c r="C52" i="89"/>
  <c r="C41" i="89"/>
  <c r="E21" i="88"/>
  <c r="H7" i="75"/>
  <c r="E7" i="75"/>
  <c r="H13" i="75"/>
  <c r="H22" i="75"/>
  <c r="E13" i="75"/>
  <c r="H45" i="75"/>
  <c r="H32" i="75"/>
  <c r="E45" i="75"/>
  <c r="E32" i="75"/>
  <c r="F22" i="85"/>
  <c r="H22" i="85" s="1"/>
  <c r="D54" i="85"/>
  <c r="D56" i="85"/>
  <c r="D63" i="85" s="1"/>
  <c r="D65" i="85" s="1"/>
  <c r="D67" i="85" s="1"/>
  <c r="H41" i="83"/>
  <c r="H14" i="83"/>
  <c r="E40" i="83"/>
  <c r="H40" i="83"/>
  <c r="N21" i="92"/>
  <c r="E21" i="92"/>
  <c r="H23" i="93"/>
  <c r="H25" i="93" s="1"/>
  <c r="K23" i="93"/>
  <c r="K25" i="93" s="1"/>
  <c r="H19" i="75"/>
  <c r="G56" i="85"/>
  <c r="G63" i="85" s="1"/>
  <c r="G65" i="85" s="1"/>
  <c r="G67" i="85" s="1"/>
  <c r="C54" i="85"/>
  <c r="E45" i="85"/>
  <c r="H45" i="85"/>
  <c r="C31" i="85"/>
  <c r="E22" i="85"/>
  <c r="F31" i="85"/>
  <c r="H34" i="85"/>
  <c r="F54" i="85"/>
  <c r="H54" i="85" s="1"/>
  <c r="E9" i="85"/>
  <c r="E34" i="85"/>
  <c r="C20" i="83"/>
  <c r="E20" i="83" s="1"/>
  <c r="E31" i="83"/>
  <c r="E54" i="85" l="1"/>
  <c r="F56" i="85"/>
  <c r="H31" i="85"/>
  <c r="C56" i="85"/>
  <c r="E31" i="85"/>
  <c r="E56" i="85" l="1"/>
  <c r="C63" i="85"/>
  <c r="H56" i="85"/>
  <c r="F63" i="85"/>
  <c r="E63" i="85" l="1"/>
  <c r="C65" i="85"/>
  <c r="H63" i="85"/>
  <c r="F65" i="85"/>
  <c r="E65" i="85" l="1"/>
  <c r="C67" i="85"/>
  <c r="E67" i="85" s="1"/>
  <c r="H65" i="85"/>
  <c r="F67" i="85"/>
  <c r="H67" i="85" s="1"/>
  <c r="C5" i="73" l="1"/>
  <c r="C8" i="73" l="1"/>
  <c r="C13" i="73" s="1"/>
</calcChain>
</file>

<file path=xl/sharedStrings.xml><?xml version="1.0" encoding="utf-8"?>
<sst xmlns="http://schemas.openxmlformats.org/spreadsheetml/2006/main" count="677" uniqueCount="462">
  <si>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</si>
  <si>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</si>
  <si>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</si>
  <si>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</si>
  <si>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</si>
  <si>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</si>
  <si>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</si>
  <si>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</si>
  <si>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</si>
  <si>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</si>
  <si>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</si>
  <si>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</si>
  <si>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</si>
  <si>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</si>
  <si>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</si>
  <si>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</si>
  <si>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</si>
  <si>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</si>
  <si>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</si>
  <si>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</si>
  <si>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</si>
  <si>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</si>
  <si>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</si>
  <si>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</si>
  <si>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</si>
  <si>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</si>
  <si>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</si>
  <si>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</si>
  <si>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</si>
  <si>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</si>
  <si>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</si>
  <si>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</si>
  <si>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</si>
  <si>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</si>
  <si>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</si>
  <si>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</si>
  <si>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</si>
  <si>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</si>
  <si>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</si>
  <si>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</si>
  <si>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</si>
  <si>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</si>
  <si>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</si>
  <si>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</si>
  <si>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</si>
  <si>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</si>
  <si>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</si>
  <si>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</si>
  <si>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</si>
  <si>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</si>
  <si>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</si>
  <si>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</si>
  <si>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</si>
  <si>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</si>
  <si>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</si>
  <si>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</si>
  <si>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</si>
  <si>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</si>
  <si>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</si>
  <si>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</si>
  <si>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</si>
  <si>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</si>
  <si>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</si>
  <si>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</si>
  <si>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</si>
  <si>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</si>
  <si>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</si>
  <si>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</si>
  <si>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</si>
  <si>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</si>
  <si>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</si>
  <si>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</si>
  <si>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</si>
  <si>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</si>
  <si>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</si>
  <si>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</si>
  <si>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</si>
  <si>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</si>
  <si>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</si>
  <si>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</si>
  <si>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</si>
  <si>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</si>
  <si>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</si>
  <si>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</si>
  <si>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</si>
  <si>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</si>
  <si>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</si>
  <si>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</si>
  <si>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</si>
  <si>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</si>
  <si>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</si>
  <si>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</si>
  <si>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</si>
  <si>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</si>
  <si>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</si>
  <si>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</si>
  <si>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</si>
  <si>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</si>
  <si>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</si>
  <si>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</si>
  <si>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</si>
  <si>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</si>
  <si>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</si>
  <si>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</si>
  <si>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</si>
  <si>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</si>
  <si>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</si>
  <si>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</si>
  <si>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</si>
  <si>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</si>
  <si>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</si>
  <si>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</si>
  <si>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</si>
  <si>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</si>
  <si>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</si>
  <si>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</si>
  <si>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</si>
  <si>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</si>
  <si>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</si>
  <si>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</si>
  <si>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</si>
  <si>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</si>
  <si>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</si>
  <si>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</si>
  <si>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</si>
  <si>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</si>
  <si>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</si>
  <si>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</si>
  <si>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</si>
  <si>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</si>
  <si>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</si>
  <si>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</si>
  <si>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</si>
  <si>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</si>
  <si>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</si>
  <si>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</si>
  <si>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</si>
  <si>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</si>
  <si>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</si>
  <si>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</si>
  <si>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</si>
  <si>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</si>
  <si>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</si>
  <si>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</si>
  <si>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</si>
  <si>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</si>
  <si>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</si>
  <si>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</si>
  <si>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</si>
  <si>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</si>
  <si>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</si>
  <si>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</si>
  <si>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</si>
  <si>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</si>
  <si>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</si>
  <si>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</si>
  <si>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</si>
  <si>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</si>
  <si>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</si>
  <si>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</si>
  <si>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</si>
  <si>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</si>
  <si>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</si>
  <si>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</si>
  <si>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</si>
  <si>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</si>
  <si>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</si>
  <si>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</si>
  <si>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</si>
  <si>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</si>
  <si>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</si>
  <si>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</si>
  <si>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</si>
  <si>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</si>
  <si>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</si>
  <si>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</si>
  <si>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</si>
  <si>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</si>
  <si>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</si>
  <si>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</si>
  <si>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</si>
  <si>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</si>
  <si>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</si>
  <si>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</si>
  <si>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</si>
  <si>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</si>
  <si>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</si>
  <si>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</si>
  <si>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</si>
  <si>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</si>
  <si>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</si>
  <si>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</si>
  <si>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</si>
  <si>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</si>
  <si>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</si>
  <si>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</si>
  <si>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</si>
  <si>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</si>
  <si>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</si>
  <si>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</si>
  <si>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</si>
  <si>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</si>
  <si>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</si>
  <si>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</si>
  <si>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</si>
  <si>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</si>
  <si>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</si>
  <si>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</si>
  <si>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</si>
  <si>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</si>
  <si>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</si>
  <si>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</si>
  <si>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</si>
  <si>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</si>
  <si>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</si>
  <si>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</si>
  <si>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</si>
  <si>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</si>
  <si>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</si>
  <si>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</si>
  <si>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</si>
  <si>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</si>
  <si>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</si>
  <si>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</si>
  <si>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</si>
  <si>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</si>
  <si>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</si>
  <si>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</si>
  <si>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</si>
  <si>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</si>
  <si>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</si>
  <si>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</si>
  <si>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</si>
  <si>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</si>
  <si>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</si>
  <si>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</si>
  <si>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</si>
  <si>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</si>
  <si>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</si>
  <si>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</si>
  <si>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</si>
  <si>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</si>
  <si>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</si>
  <si>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</si>
  <si>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</si>
  <si>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</si>
  <si>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</si>
  <si>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</si>
  <si>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</si>
  <si>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</si>
  <si>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</si>
  <si>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</si>
  <si>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</si>
  <si>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</si>
  <si>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</si>
  <si>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</si>
  <si>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</si>
  <si>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</si>
  <si>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</si>
  <si>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</si>
  <si>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</si>
  <si>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</si>
  <si>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</si>
  <si>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</si>
  <si>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</si>
  <si>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</si>
  <si>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</si>
  <si>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</si>
  <si>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</si>
  <si>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</si>
  <si>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</si>
  <si>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</si>
  <si>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</si>
  <si>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</si>
  <si>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</si>
  <si>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</si>
  <si>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</si>
  <si>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</si>
  <si>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</si>
  <si>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</si>
  <si>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</si>
  <si>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</si>
  <si>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</si>
  <si>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</si>
  <si>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</si>
  <si>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</si>
  <si>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</si>
  <si>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</si>
  <si>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</si>
  <si>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</si>
  <si>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</si>
  <si>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</si>
  <si>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</si>
  <si>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</si>
  <si>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</si>
  <si>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</si>
  <si>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</si>
  <si>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</si>
  <si>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</si>
  <si>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</si>
  <si>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</si>
  <si>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</si>
  <si>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</si>
  <si>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</si>
  <si>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</si>
  <si>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</si>
  <si>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</si>
  <si>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</si>
  <si>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</si>
  <si>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</si>
  <si>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</si>
  <si>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</si>
  <si>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</si>
  <si>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</si>
  <si>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</si>
  <si>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</si>
  <si>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</si>
  <si>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</si>
  <si>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</si>
  <si>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</si>
  <si>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</si>
  <si>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</si>
  <si>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</si>
  <si>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</si>
  <si>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</si>
  <si>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</si>
  <si>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</si>
  <si>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</si>
  <si>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</si>
  <si>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</si>
  <si>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</si>
  <si>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</si>
  <si>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</si>
  <si>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</si>
  <si>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</si>
  <si>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</si>
  <si>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</si>
  <si>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</si>
  <si>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</si>
  <si>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</si>
  <si>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</si>
  <si>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</si>
  <si>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</si>
  <si>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</si>
  <si>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</si>
  <si>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</si>
  <si>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</si>
  <si>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</si>
  <si>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</si>
  <si>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</si>
  <si>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</si>
  <si>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</si>
  <si>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</si>
  <si>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</si>
  <si>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</si>
  <si>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</si>
  <si>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</si>
  <si>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</si>
  <si>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</si>
  <si>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</si>
  <si>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</si>
  <si>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</si>
  <si>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</si>
  <si>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</si>
  <si>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</si>
  <si>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</si>
  <si>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</si>
  <si>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</si>
  <si>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</si>
  <si>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</si>
  <si>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</si>
  <si>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</si>
  <si>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</si>
  <si>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</si>
  <si>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</si>
  <si>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</si>
  <si>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</si>
  <si>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</si>
  <si>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</si>
  <si>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</si>
  <si>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</si>
  <si>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</si>
  <si>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</si>
  <si>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</si>
  <si>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</si>
  <si>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</si>
  <si>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</si>
  <si>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</si>
  <si>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</si>
  <si>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</si>
  <si>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</si>
  <si>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</si>
  <si>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</si>
  <si>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</si>
  <si>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</si>
  <si>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</si>
  <si>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</si>
  <si>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</si>
  <si>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</si>
  <si>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</si>
  <si>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</si>
  <si>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</si>
  <si>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</si>
  <si>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</si>
  <si>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</si>
  <si>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</si>
  <si>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</si>
  <si>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</si>
  <si>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</si>
  <si>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</si>
  <si>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</si>
  <si>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</si>
  <si>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</si>
  <si>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"Liberty Bank"</t>
  </si>
  <si>
    <t>Irakli Otar Rukhadze</t>
  </si>
  <si>
    <t>Giorgi Kalandarishvili</t>
  </si>
  <si>
    <t>www.libertybank.ge</t>
  </si>
  <si>
    <t>2Q 2018</t>
  </si>
  <si>
    <t>1Q 2018</t>
  </si>
  <si>
    <t>4Q 2017</t>
  </si>
  <si>
    <t>3Q 2017</t>
  </si>
  <si>
    <t>2Q 2017</t>
  </si>
  <si>
    <t>George Kalandarishvili</t>
  </si>
  <si>
    <t>David Shonia</t>
  </si>
  <si>
    <t>Armen Matevosyan</t>
  </si>
  <si>
    <t>David Verulashvili</t>
  </si>
  <si>
    <t>Levan Lekishvili</t>
  </si>
  <si>
    <t>Levan Tkhelidze</t>
  </si>
  <si>
    <t>Mamuka Kvaratskhelia</t>
  </si>
  <si>
    <t>JSC "Heritage Securities" (Nominal owner)</t>
  </si>
  <si>
    <t>JSC "GALT &amp; TAGGART" (Nominal owner)</t>
  </si>
  <si>
    <t>JSC "Georgian Central Securities Depository" (Nominal owner)</t>
  </si>
  <si>
    <t>Other shareholders</t>
  </si>
  <si>
    <t>Georgian Financial Group B.V.</t>
  </si>
  <si>
    <t xml:space="preserve">Benjamin Albert Marson </t>
  </si>
  <si>
    <t>Igor Alexeev</t>
  </si>
  <si>
    <t>6.2.1</t>
  </si>
  <si>
    <t>Of which general loan loss reserve</t>
  </si>
  <si>
    <t>table 9 (Capital), N39</t>
  </si>
  <si>
    <t>Of which holdings of equity and other participations constituting more than 10% of the share capital of other commercial entities, deductible from Common Equity Tier 1 Capital</t>
  </si>
  <si>
    <t>table 9 (Capital), N17</t>
  </si>
  <si>
    <t>Of which general reserve for off-balance items</t>
  </si>
  <si>
    <t>table 9 (Capital), N37</t>
  </si>
  <si>
    <t>Of which common equity tier 1 capital qualifying instruments</t>
  </si>
  <si>
    <t>table 9 (Capital), N2</t>
  </si>
  <si>
    <t>Of which tier 1 capital qualifying instruments</t>
  </si>
  <si>
    <t>table 9 (Capital), N26</t>
  </si>
  <si>
    <t>Of which repurchased shares subtracted from common equity tier 1 capital</t>
  </si>
  <si>
    <t>table 9 (Capital), N3</t>
  </si>
  <si>
    <t>table 9 (Capital), N28</t>
  </si>
  <si>
    <t>table 9 (Capital), N5</t>
  </si>
  <si>
    <t>table 9 (Capital), N6</t>
  </si>
  <si>
    <t>Of which accumulated unrealized revaluation gains on assets through profit and loss to the extent that they exceed accumulated unrealized revaluation losses through profit and loss, deductible from common equity tier 1 capital</t>
  </si>
  <si>
    <t>table 9 (Capital), N9</t>
  </si>
  <si>
    <t>table 9 (Capital), N4</t>
  </si>
  <si>
    <t>Of which deductible from common equity tier 1 capital</t>
  </si>
  <si>
    <t>table 9 (Capital), N8</t>
  </si>
  <si>
    <t>nmf</t>
  </si>
  <si>
    <t>Of which repurchased preferred shares subtracted from tier 1 capital</t>
  </si>
  <si>
    <t>Irakli Managadze</t>
  </si>
  <si>
    <t>Total value according to NBG's methodology* (with limits)</t>
  </si>
  <si>
    <t>Total value according to Basel methodology (with limits)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</si>
</sst>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u/>
      <sz val="10"/>
      <color indexed="12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i/>
      <sz val="10"/>
      <name val="Sylfaen"/>
      <family val="1"/>
      <charset val="204"/>
    </font>
    <font>
      <i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i/>
      <sz val="10"/>
      <color rgb="FFFF0000"/>
      <name val="Sylfaen"/>
      <family val="1"/>
      <charset val="204"/>
    </font>
    <font>
      <sz val="9"/>
      <color theme="1"/>
      <name val="Sylfae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096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168" fontId="23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168" fontId="23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169" fontId="23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2" fillId="9" borderId="33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0" fontId="21" fillId="64" borderId="40" applyNumberFormat="0" applyAlignment="0" applyProtection="0"/>
    <xf numFmtId="168" fontId="23" fillId="64" borderId="40" applyNumberFormat="0" applyAlignment="0" applyProtection="0"/>
    <xf numFmtId="169" fontId="23" fillId="64" borderId="40" applyNumberFormat="0" applyAlignment="0" applyProtection="0"/>
    <xf numFmtId="168" fontId="23" fillId="64" borderId="40" applyNumberFormat="0" applyAlignment="0" applyProtection="0"/>
    <xf numFmtId="168" fontId="23" fillId="64" borderId="40" applyNumberFormat="0" applyAlignment="0" applyProtection="0"/>
    <xf numFmtId="169" fontId="23" fillId="64" borderId="40" applyNumberFormat="0" applyAlignment="0" applyProtection="0"/>
    <xf numFmtId="168" fontId="23" fillId="64" borderId="40" applyNumberFormat="0" applyAlignment="0" applyProtection="0"/>
    <xf numFmtId="168" fontId="23" fillId="64" borderId="40" applyNumberFormat="0" applyAlignment="0" applyProtection="0"/>
    <xf numFmtId="169" fontId="23" fillId="64" borderId="40" applyNumberFormat="0" applyAlignment="0" applyProtection="0"/>
    <xf numFmtId="168" fontId="23" fillId="64" borderId="40" applyNumberFormat="0" applyAlignment="0" applyProtection="0"/>
    <xf numFmtId="168" fontId="23" fillId="64" borderId="40" applyNumberFormat="0" applyAlignment="0" applyProtection="0"/>
    <xf numFmtId="169" fontId="23" fillId="64" borderId="40" applyNumberFormat="0" applyAlignment="0" applyProtection="0"/>
    <xf numFmtId="168" fontId="23" fillId="64" borderId="40" applyNumberFormat="0" applyAlignment="0" applyProtection="0"/>
    <xf numFmtId="0" fontId="21" fillId="64" borderId="40" applyNumberFormat="0" applyAlignment="0" applyProtection="0"/>
    <xf numFmtId="0" fontId="24" fillId="65" borderId="41" applyNumberFormat="0" applyAlignment="0" applyProtection="0"/>
    <xf numFmtId="0" fontId="25" fillId="10" borderId="36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0" fontId="24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0" fontId="25" fillId="10" borderId="36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169" fontId="26" fillId="65" borderId="41" applyNumberFormat="0" applyAlignment="0" applyProtection="0"/>
    <xf numFmtId="168" fontId="26" fillId="65" borderId="41" applyNumberFormat="0" applyAlignment="0" applyProtection="0"/>
    <xf numFmtId="0" fontId="24" fillId="65" borderId="4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2">
      <alignment vertical="center"/>
    </xf>
    <xf numFmtId="38" fontId="9" fillId="0" borderId="42">
      <alignment vertical="center"/>
    </xf>
    <xf numFmtId="38" fontId="9" fillId="0" borderId="42">
      <alignment vertical="center"/>
    </xf>
    <xf numFmtId="38" fontId="9" fillId="0" borderId="42">
      <alignment vertical="center"/>
    </xf>
    <xf numFmtId="38" fontId="9" fillId="0" borderId="42">
      <alignment vertical="center"/>
    </xf>
    <xf numFmtId="38" fontId="9" fillId="0" borderId="42">
      <alignment vertical="center"/>
    </xf>
    <xf numFmtId="38" fontId="9" fillId="0" borderId="42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2" applyNumberFormat="0" applyFont="0" applyBorder="0" applyProtection="0">
      <alignment horizontal="center" vertical="center"/>
    </xf>
    <xf numFmtId="0" fontId="37" fillId="0" borderId="30" applyNumberFormat="0" applyAlignment="0" applyProtection="0">
      <alignment horizontal="left" vertical="center"/>
    </xf>
    <xf numFmtId="0" fontId="37" fillId="0" borderId="30" applyNumberFormat="0" applyAlignment="0" applyProtection="0">
      <alignment horizontal="left" vertical="center"/>
    </xf>
    <xf numFmtId="168" fontId="37" fillId="0" borderId="30" applyNumberFormat="0" applyAlignment="0" applyProtection="0">
      <alignment horizontal="left" vertical="center"/>
    </xf>
    <xf numFmtId="0" fontId="37" fillId="0" borderId="8">
      <alignment horizontal="left" vertical="center"/>
    </xf>
    <xf numFmtId="0" fontId="37" fillId="0" borderId="8">
      <alignment horizontal="left" vertical="center"/>
    </xf>
    <xf numFmtId="168" fontId="37" fillId="0" borderId="8">
      <alignment horizontal="left" vertical="center"/>
    </xf>
    <xf numFmtId="0" fontId="38" fillId="0" borderId="43" applyNumberFormat="0" applyFill="0" applyAlignment="0" applyProtection="0"/>
    <xf numFmtId="169" fontId="38" fillId="0" borderId="43" applyNumberFormat="0" applyFill="0" applyAlignment="0" applyProtection="0"/>
    <xf numFmtId="0" fontId="38" fillId="0" borderId="43" applyNumberFormat="0" applyFill="0" applyAlignment="0" applyProtection="0"/>
    <xf numFmtId="168" fontId="38" fillId="0" borderId="43" applyNumberFormat="0" applyFill="0" applyAlignment="0" applyProtection="0"/>
    <xf numFmtId="168" fontId="38" fillId="0" borderId="43" applyNumberFormat="0" applyFill="0" applyAlignment="0" applyProtection="0"/>
    <xf numFmtId="168" fontId="38" fillId="0" borderId="43" applyNumberFormat="0" applyFill="0" applyAlignment="0" applyProtection="0"/>
    <xf numFmtId="169" fontId="38" fillId="0" borderId="43" applyNumberFormat="0" applyFill="0" applyAlignment="0" applyProtection="0"/>
    <xf numFmtId="168" fontId="38" fillId="0" borderId="43" applyNumberFormat="0" applyFill="0" applyAlignment="0" applyProtection="0"/>
    <xf numFmtId="168" fontId="38" fillId="0" borderId="43" applyNumberFormat="0" applyFill="0" applyAlignment="0" applyProtection="0"/>
    <xf numFmtId="169" fontId="38" fillId="0" borderId="43" applyNumberFormat="0" applyFill="0" applyAlignment="0" applyProtection="0"/>
    <xf numFmtId="168" fontId="38" fillId="0" borderId="43" applyNumberFormat="0" applyFill="0" applyAlignment="0" applyProtection="0"/>
    <xf numFmtId="168" fontId="38" fillId="0" borderId="43" applyNumberFormat="0" applyFill="0" applyAlignment="0" applyProtection="0"/>
    <xf numFmtId="169" fontId="38" fillId="0" borderId="43" applyNumberFormat="0" applyFill="0" applyAlignment="0" applyProtection="0"/>
    <xf numFmtId="168" fontId="38" fillId="0" borderId="43" applyNumberFormat="0" applyFill="0" applyAlignment="0" applyProtection="0"/>
    <xf numFmtId="168" fontId="38" fillId="0" borderId="43" applyNumberFormat="0" applyFill="0" applyAlignment="0" applyProtection="0"/>
    <xf numFmtId="169" fontId="38" fillId="0" borderId="43" applyNumberFormat="0" applyFill="0" applyAlignment="0" applyProtection="0"/>
    <xf numFmtId="168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9" fillId="0" borderId="44" applyNumberFormat="0" applyFill="0" applyAlignment="0" applyProtection="0"/>
    <xf numFmtId="169" fontId="39" fillId="0" borderId="44" applyNumberFormat="0" applyFill="0" applyAlignment="0" applyProtection="0"/>
    <xf numFmtId="0" fontId="39" fillId="0" borderId="44" applyNumberFormat="0" applyFill="0" applyAlignment="0" applyProtection="0"/>
    <xf numFmtId="168" fontId="39" fillId="0" borderId="44" applyNumberFormat="0" applyFill="0" applyAlignment="0" applyProtection="0"/>
    <xf numFmtId="168" fontId="39" fillId="0" borderId="44" applyNumberFormat="0" applyFill="0" applyAlignment="0" applyProtection="0"/>
    <xf numFmtId="168" fontId="39" fillId="0" borderId="44" applyNumberFormat="0" applyFill="0" applyAlignment="0" applyProtection="0"/>
    <xf numFmtId="169" fontId="39" fillId="0" borderId="44" applyNumberFormat="0" applyFill="0" applyAlignment="0" applyProtection="0"/>
    <xf numFmtId="168" fontId="39" fillId="0" borderId="44" applyNumberFormat="0" applyFill="0" applyAlignment="0" applyProtection="0"/>
    <xf numFmtId="168" fontId="39" fillId="0" borderId="44" applyNumberFormat="0" applyFill="0" applyAlignment="0" applyProtection="0"/>
    <xf numFmtId="169" fontId="39" fillId="0" borderId="44" applyNumberFormat="0" applyFill="0" applyAlignment="0" applyProtection="0"/>
    <xf numFmtId="168" fontId="39" fillId="0" borderId="44" applyNumberFormat="0" applyFill="0" applyAlignment="0" applyProtection="0"/>
    <xf numFmtId="168" fontId="39" fillId="0" borderId="44" applyNumberFormat="0" applyFill="0" applyAlignment="0" applyProtection="0"/>
    <xf numFmtId="169" fontId="39" fillId="0" borderId="44" applyNumberFormat="0" applyFill="0" applyAlignment="0" applyProtection="0"/>
    <xf numFmtId="168" fontId="39" fillId="0" borderId="44" applyNumberFormat="0" applyFill="0" applyAlignment="0" applyProtection="0"/>
    <xf numFmtId="168" fontId="39" fillId="0" borderId="44" applyNumberFormat="0" applyFill="0" applyAlignment="0" applyProtection="0"/>
    <xf numFmtId="169" fontId="39" fillId="0" borderId="44" applyNumberFormat="0" applyFill="0" applyAlignment="0" applyProtection="0"/>
    <xf numFmtId="168" fontId="39" fillId="0" borderId="44" applyNumberFormat="0" applyFill="0" applyAlignment="0" applyProtection="0"/>
    <xf numFmtId="0" fontId="39" fillId="0" borderId="44" applyNumberFormat="0" applyFill="0" applyAlignment="0" applyProtection="0"/>
    <xf numFmtId="0" fontId="40" fillId="0" borderId="45" applyNumberFormat="0" applyFill="0" applyAlignment="0" applyProtection="0"/>
    <xf numFmtId="169" fontId="40" fillId="0" borderId="45" applyNumberFormat="0" applyFill="0" applyAlignment="0" applyProtection="0"/>
    <xf numFmtId="0" fontId="40" fillId="0" borderId="45" applyNumberFormat="0" applyFill="0" applyAlignment="0" applyProtection="0"/>
    <xf numFmtId="168" fontId="40" fillId="0" borderId="45" applyNumberFormat="0" applyFill="0" applyAlignment="0" applyProtection="0"/>
    <xf numFmtId="0" fontId="40" fillId="0" borderId="45" applyNumberFormat="0" applyFill="0" applyAlignment="0" applyProtection="0"/>
    <xf numFmtId="168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45" applyNumberFormat="0" applyFill="0" applyAlignment="0" applyProtection="0"/>
    <xf numFmtId="168" fontId="40" fillId="0" borderId="45" applyNumberFormat="0" applyFill="0" applyAlignment="0" applyProtection="0"/>
    <xf numFmtId="169" fontId="40" fillId="0" borderId="45" applyNumberFormat="0" applyFill="0" applyAlignment="0" applyProtection="0"/>
    <xf numFmtId="168" fontId="40" fillId="0" borderId="45" applyNumberFormat="0" applyFill="0" applyAlignment="0" applyProtection="0"/>
    <xf numFmtId="168" fontId="40" fillId="0" borderId="45" applyNumberFormat="0" applyFill="0" applyAlignment="0" applyProtection="0"/>
    <xf numFmtId="169" fontId="40" fillId="0" borderId="45" applyNumberFormat="0" applyFill="0" applyAlignment="0" applyProtection="0"/>
    <xf numFmtId="168" fontId="40" fillId="0" borderId="45" applyNumberFormat="0" applyFill="0" applyAlignment="0" applyProtection="0"/>
    <xf numFmtId="168" fontId="40" fillId="0" borderId="45" applyNumberFormat="0" applyFill="0" applyAlignment="0" applyProtection="0"/>
    <xf numFmtId="169" fontId="40" fillId="0" borderId="45" applyNumberFormat="0" applyFill="0" applyAlignment="0" applyProtection="0"/>
    <xf numFmtId="168" fontId="40" fillId="0" borderId="45" applyNumberFormat="0" applyFill="0" applyAlignment="0" applyProtection="0"/>
    <xf numFmtId="168" fontId="40" fillId="0" borderId="45" applyNumberFormat="0" applyFill="0" applyAlignment="0" applyProtection="0"/>
    <xf numFmtId="169" fontId="40" fillId="0" borderId="45" applyNumberFormat="0" applyFill="0" applyAlignment="0" applyProtection="0"/>
    <xf numFmtId="168" fontId="40" fillId="0" borderId="45" applyNumberFormat="0" applyFill="0" applyAlignment="0" applyProtection="0"/>
    <xf numFmtId="0" fontId="40" fillId="0" borderId="45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7" applyFont="0" applyBorder="0">
      <alignment horizontal="center" wrapText="1"/>
    </xf>
    <xf numFmtId="3" fontId="2" fillId="71" borderId="2" applyFont="0" applyProtection="0">
      <alignment horizontal="right" vertical="center"/>
    </xf>
    <xf numFmtId="9" fontId="2" fillId="71" borderId="2" applyFont="0" applyProtection="0">
      <alignment horizontal="right" vertical="center"/>
    </xf>
    <xf numFmtId="0" fontId="2" fillId="71" borderId="7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168" fontId="51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168" fontId="51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169" fontId="51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50" fillId="8" borderId="33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0" fontId="49" fillId="43" borderId="40" applyNumberFormat="0" applyAlignment="0" applyProtection="0"/>
    <xf numFmtId="168" fontId="51" fillId="43" borderId="40" applyNumberFormat="0" applyAlignment="0" applyProtection="0"/>
    <xf numFmtId="169" fontId="51" fillId="43" borderId="40" applyNumberFormat="0" applyAlignment="0" applyProtection="0"/>
    <xf numFmtId="168" fontId="51" fillId="43" borderId="40" applyNumberFormat="0" applyAlignment="0" applyProtection="0"/>
    <xf numFmtId="168" fontId="51" fillId="43" borderId="40" applyNumberFormat="0" applyAlignment="0" applyProtection="0"/>
    <xf numFmtId="169" fontId="51" fillId="43" borderId="40" applyNumberFormat="0" applyAlignment="0" applyProtection="0"/>
    <xf numFmtId="168" fontId="51" fillId="43" borderId="40" applyNumberFormat="0" applyAlignment="0" applyProtection="0"/>
    <xf numFmtId="168" fontId="51" fillId="43" borderId="40" applyNumberFormat="0" applyAlignment="0" applyProtection="0"/>
    <xf numFmtId="169" fontId="51" fillId="43" borderId="40" applyNumberFormat="0" applyAlignment="0" applyProtection="0"/>
    <xf numFmtId="168" fontId="51" fillId="43" borderId="40" applyNumberFormat="0" applyAlignment="0" applyProtection="0"/>
    <xf numFmtId="168" fontId="51" fillId="43" borderId="40" applyNumberFormat="0" applyAlignment="0" applyProtection="0"/>
    <xf numFmtId="169" fontId="51" fillId="43" borderId="40" applyNumberFormat="0" applyAlignment="0" applyProtection="0"/>
    <xf numFmtId="168" fontId="51" fillId="43" borderId="40" applyNumberFormat="0" applyAlignment="0" applyProtection="0"/>
    <xf numFmtId="0" fontId="49" fillId="43" borderId="40" applyNumberFormat="0" applyAlignment="0" applyProtection="0"/>
    <xf numFmtId="3" fontId="2" fillId="72" borderId="2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6" applyNumberFormat="0" applyFill="0" applyAlignment="0" applyProtection="0"/>
    <xf numFmtId="0" fontId="53" fillId="0" borderId="35" applyNumberFormat="0" applyFill="0" applyAlignment="0" applyProtection="0"/>
    <xf numFmtId="168" fontId="54" fillId="0" borderId="46" applyNumberFormat="0" applyFill="0" applyAlignment="0" applyProtection="0"/>
    <xf numFmtId="168" fontId="54" fillId="0" borderId="46" applyNumberFormat="0" applyFill="0" applyAlignment="0" applyProtection="0"/>
    <xf numFmtId="169" fontId="54" fillId="0" borderId="46" applyNumberFormat="0" applyFill="0" applyAlignment="0" applyProtection="0"/>
    <xf numFmtId="0" fontId="52" fillId="0" borderId="46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168" fontId="54" fillId="0" borderId="46" applyNumberFormat="0" applyFill="0" applyAlignment="0" applyProtection="0"/>
    <xf numFmtId="169" fontId="54" fillId="0" borderId="46" applyNumberFormat="0" applyFill="0" applyAlignment="0" applyProtection="0"/>
    <xf numFmtId="168" fontId="54" fillId="0" borderId="46" applyNumberFormat="0" applyFill="0" applyAlignment="0" applyProtection="0"/>
    <xf numFmtId="168" fontId="54" fillId="0" borderId="46" applyNumberFormat="0" applyFill="0" applyAlignment="0" applyProtection="0"/>
    <xf numFmtId="169" fontId="54" fillId="0" borderId="46" applyNumberFormat="0" applyFill="0" applyAlignment="0" applyProtection="0"/>
    <xf numFmtId="168" fontId="54" fillId="0" borderId="46" applyNumberFormat="0" applyFill="0" applyAlignment="0" applyProtection="0"/>
    <xf numFmtId="168" fontId="54" fillId="0" borderId="46" applyNumberFormat="0" applyFill="0" applyAlignment="0" applyProtection="0"/>
    <xf numFmtId="169" fontId="54" fillId="0" borderId="46" applyNumberFormat="0" applyFill="0" applyAlignment="0" applyProtection="0"/>
    <xf numFmtId="168" fontId="54" fillId="0" borderId="46" applyNumberFormat="0" applyFill="0" applyAlignment="0" applyProtection="0"/>
    <xf numFmtId="168" fontId="54" fillId="0" borderId="46" applyNumberFormat="0" applyFill="0" applyAlignment="0" applyProtection="0"/>
    <xf numFmtId="169" fontId="54" fillId="0" borderId="46" applyNumberFormat="0" applyFill="0" applyAlignment="0" applyProtection="0"/>
    <xf numFmtId="168" fontId="54" fillId="0" borderId="46" applyNumberFormat="0" applyFill="0" applyAlignment="0" applyProtection="0"/>
    <xf numFmtId="0" fontId="52" fillId="0" borderId="4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7"/>
    <xf numFmtId="169" fontId="9" fillId="0" borderId="47"/>
    <xf numFmtId="168" fontId="9" fillId="0" borderId="4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6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6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168" fontId="2" fillId="0" borderId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2" fillId="74" borderId="48" applyNumberFormat="0" applyFont="0" applyAlignment="0" applyProtection="0"/>
    <xf numFmtId="0" fontId="10" fillId="74" borderId="48" applyNumberFormat="0" applyFont="0" applyAlignment="0" applyProtection="0"/>
    <xf numFmtId="168" fontId="2" fillId="0" borderId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0" fontId="10" fillId="74" borderId="48" applyNumberFormat="0" applyFont="0" applyAlignment="0" applyProtection="0"/>
    <xf numFmtId="0" fontId="2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169" fontId="2" fillId="0" borderId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2" fillId="74" borderId="48" applyNumberFormat="0" applyFont="0" applyAlignment="0" applyProtection="0"/>
    <xf numFmtId="0" fontId="2" fillId="0" borderId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1" fillId="11" borderId="37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10" fillId="74" borderId="48" applyNumberFormat="0" applyFont="0" applyAlignment="0" applyProtection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169" fontId="2" fillId="0" borderId="0"/>
    <xf numFmtId="0" fontId="2" fillId="74" borderId="48" applyNumberFormat="0" applyFont="0" applyAlignment="0" applyProtection="0"/>
    <xf numFmtId="168" fontId="2" fillId="0" borderId="0"/>
    <xf numFmtId="0" fontId="2" fillId="74" borderId="48" applyNumberFormat="0" applyFont="0" applyAlignment="0" applyProtection="0"/>
    <xf numFmtId="168" fontId="2" fillId="0" borderId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169" fontId="2" fillId="0" borderId="0"/>
    <xf numFmtId="168" fontId="2" fillId="0" borderId="0"/>
    <xf numFmtId="0" fontId="2" fillId="74" borderId="48" applyNumberFormat="0" applyFont="0" applyAlignment="0" applyProtection="0"/>
    <xf numFmtId="168" fontId="2" fillId="0" borderId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169" fontId="2" fillId="0" borderId="0"/>
    <xf numFmtId="0" fontId="2" fillId="74" borderId="48" applyNumberFormat="0" applyFont="0" applyAlignment="0" applyProtection="0"/>
    <xf numFmtId="168" fontId="2" fillId="0" borderId="0"/>
    <xf numFmtId="0" fontId="2" fillId="74" borderId="48" applyNumberFormat="0" applyFont="0" applyAlignment="0" applyProtection="0"/>
    <xf numFmtId="168" fontId="2" fillId="0" borderId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0" fontId="2" fillId="74" borderId="4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2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168" fontId="68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168" fontId="68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169" fontId="68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7" fillId="9" borderId="34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0" fontId="66" fillId="64" borderId="49" applyNumberFormat="0" applyAlignment="0" applyProtection="0"/>
    <xf numFmtId="168" fontId="68" fillId="64" borderId="49" applyNumberFormat="0" applyAlignment="0" applyProtection="0"/>
    <xf numFmtId="169" fontId="68" fillId="64" borderId="49" applyNumberFormat="0" applyAlignment="0" applyProtection="0"/>
    <xf numFmtId="168" fontId="68" fillId="64" borderId="49" applyNumberFormat="0" applyAlignment="0" applyProtection="0"/>
    <xf numFmtId="168" fontId="68" fillId="64" borderId="49" applyNumberFormat="0" applyAlignment="0" applyProtection="0"/>
    <xf numFmtId="169" fontId="68" fillId="64" borderId="49" applyNumberFormat="0" applyAlignment="0" applyProtection="0"/>
    <xf numFmtId="168" fontId="68" fillId="64" borderId="49" applyNumberFormat="0" applyAlignment="0" applyProtection="0"/>
    <xf numFmtId="168" fontId="68" fillId="64" borderId="49" applyNumberFormat="0" applyAlignment="0" applyProtection="0"/>
    <xf numFmtId="169" fontId="68" fillId="64" borderId="49" applyNumberFormat="0" applyAlignment="0" applyProtection="0"/>
    <xf numFmtId="168" fontId="68" fillId="64" borderId="49" applyNumberFormat="0" applyAlignment="0" applyProtection="0"/>
    <xf numFmtId="168" fontId="68" fillId="64" borderId="49" applyNumberFormat="0" applyAlignment="0" applyProtection="0"/>
    <xf numFmtId="169" fontId="68" fillId="64" borderId="49" applyNumberFormat="0" applyAlignment="0" applyProtection="0"/>
    <xf numFmtId="168" fontId="68" fillId="64" borderId="49" applyNumberFormat="0" applyAlignment="0" applyProtection="0"/>
    <xf numFmtId="0" fontId="66" fillId="64" borderId="49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2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2" applyFont="0">
      <alignment horizontal="right" vertical="center"/>
    </xf>
    <xf numFmtId="188" fontId="2" fillId="70" borderId="2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168" fontId="77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168" fontId="77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169" fontId="77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4" fillId="0" borderId="38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0" fontId="30" fillId="0" borderId="50" applyNumberFormat="0" applyFill="0" applyAlignment="0" applyProtection="0"/>
    <xf numFmtId="168" fontId="77" fillId="0" borderId="50" applyNumberFormat="0" applyFill="0" applyAlignment="0" applyProtection="0"/>
    <xf numFmtId="169" fontId="77" fillId="0" borderId="50" applyNumberFormat="0" applyFill="0" applyAlignment="0" applyProtection="0"/>
    <xf numFmtId="168" fontId="77" fillId="0" borderId="50" applyNumberFormat="0" applyFill="0" applyAlignment="0" applyProtection="0"/>
    <xf numFmtId="168" fontId="77" fillId="0" borderId="50" applyNumberFormat="0" applyFill="0" applyAlignment="0" applyProtection="0"/>
    <xf numFmtId="169" fontId="77" fillId="0" borderId="50" applyNumberFormat="0" applyFill="0" applyAlignment="0" applyProtection="0"/>
    <xf numFmtId="168" fontId="77" fillId="0" borderId="50" applyNumberFormat="0" applyFill="0" applyAlignment="0" applyProtection="0"/>
    <xf numFmtId="168" fontId="77" fillId="0" borderId="50" applyNumberFormat="0" applyFill="0" applyAlignment="0" applyProtection="0"/>
    <xf numFmtId="169" fontId="77" fillId="0" borderId="50" applyNumberFormat="0" applyFill="0" applyAlignment="0" applyProtection="0"/>
    <xf numFmtId="168" fontId="77" fillId="0" borderId="50" applyNumberFormat="0" applyFill="0" applyAlignment="0" applyProtection="0"/>
    <xf numFmtId="168" fontId="77" fillId="0" borderId="50" applyNumberFormat="0" applyFill="0" applyAlignment="0" applyProtection="0"/>
    <xf numFmtId="169" fontId="77" fillId="0" borderId="50" applyNumberFormat="0" applyFill="0" applyAlignment="0" applyProtection="0"/>
    <xf numFmtId="168" fontId="77" fillId="0" borderId="50" applyNumberFormat="0" applyFill="0" applyAlignment="0" applyProtection="0"/>
    <xf numFmtId="0" fontId="30" fillId="0" borderId="50" applyNumberFormat="0" applyFill="0" applyAlignment="0" applyProtection="0"/>
    <xf numFmtId="0" fontId="8" fillId="0" borderId="51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488">
    <xf numFmtId="0" fontId="0" fillId="0" borderId="0" xfId="0"/>
    <xf numFmtId="0" fontId="85" fillId="0" borderId="74" xfId="0" applyFont="1" applyBorder="1"/>
    <xf numFmtId="0" fontId="86" fillId="0" borderId="74" xfId="20960" applyFont="1" applyFill="1" applyBorder="1" applyAlignment="1" applyProtection="1">
      <alignment horizontal="center" vertical="center"/>
    </xf>
    <xf numFmtId="0" fontId="85" fillId="0" borderId="0" xfId="0" applyFont="1"/>
    <xf numFmtId="0" fontId="87" fillId="3" borderId="74" xfId="20960" applyFont="1" applyFill="1" applyBorder="1" applyAlignment="1" applyProtection="1">
      <alignment horizontal="right" indent="1"/>
    </xf>
    <xf numFmtId="0" fontId="87" fillId="3" borderId="74" xfId="20960" applyFont="1" applyFill="1" applyBorder="1" applyAlignment="1" applyProtection="1">
      <alignment horizontal="left" wrapText="1" indent="1"/>
    </xf>
    <xf numFmtId="0" fontId="87" fillId="0" borderId="74" xfId="20960" applyFont="1" applyFill="1" applyBorder="1" applyAlignment="1" applyProtection="1">
      <alignment horizontal="left" wrapText="1" indent="1"/>
    </xf>
    <xf numFmtId="0" fontId="87" fillId="3" borderId="82" xfId="20960" applyFont="1" applyFill="1" applyBorder="1" applyAlignment="1" applyProtection="1">
      <alignment horizontal="right" indent="1"/>
    </xf>
    <xf numFmtId="0" fontId="87" fillId="0" borderId="82" xfId="20960" applyFont="1" applyFill="1" applyBorder="1" applyAlignment="1" applyProtection="1">
      <alignment horizontal="left" wrapText="1" indent="1"/>
    </xf>
    <xf numFmtId="0" fontId="88" fillId="0" borderId="74" xfId="17" applyFont="1" applyBorder="1" applyAlignment="1" applyProtection="1"/>
    <xf numFmtId="0" fontId="89" fillId="0" borderId="0" xfId="0" applyFont="1" applyBorder="1" applyAlignment="1">
      <alignment wrapText="1"/>
    </xf>
    <xf numFmtId="0" fontId="87" fillId="3" borderId="74" xfId="20960" applyFont="1" applyFill="1" applyBorder="1" applyAlignment="1" applyProtection="1"/>
    <xf numFmtId="0" fontId="88" fillId="0" borderId="74" xfId="17" applyFont="1" applyFill="1" applyBorder="1" applyAlignment="1" applyProtection="1"/>
    <xf numFmtId="0" fontId="85" fillId="0" borderId="0" xfId="0" applyFont="1" applyAlignment="1"/>
    <xf numFmtId="0" fontId="88" fillId="0" borderId="74" xfId="17" applyFont="1" applyFill="1" applyBorder="1" applyAlignment="1" applyProtection="1">
      <alignment horizontal="left" vertical="center" wrapText="1"/>
    </xf>
    <xf numFmtId="0" fontId="88" fillId="0" borderId="74" xfId="17" applyFont="1" applyFill="1" applyBorder="1" applyAlignment="1" applyProtection="1">
      <alignment horizontal="left" vertical="center"/>
    </xf>
    <xf numFmtId="0" fontId="85" fillId="0" borderId="74" xfId="0" applyFont="1" applyFill="1" applyBorder="1"/>
    <xf numFmtId="0" fontId="85" fillId="0" borderId="0" xfId="0" applyFont="1" applyFill="1"/>
    <xf numFmtId="0" fontId="87" fillId="0" borderId="0" xfId="11" applyFont="1" applyFill="1" applyBorder="1" applyProtection="1"/>
    <xf numFmtId="0" fontId="90" fillId="0" borderId="0" xfId="0" applyFont="1"/>
    <xf numFmtId="0" fontId="87" fillId="0" borderId="0" xfId="0" applyFont="1"/>
    <xf numFmtId="14" fontId="90" fillId="0" borderId="0" xfId="0" applyNumberFormat="1" applyFont="1" applyBorder="1" applyAlignment="1">
      <alignment horizontal="left"/>
    </xf>
    <xf numFmtId="0" fontId="87" fillId="0" borderId="0" xfId="0" applyFont="1" applyBorder="1"/>
    <xf numFmtId="0" fontId="85" fillId="0" borderId="0" xfId="0" applyFont="1" applyBorder="1"/>
    <xf numFmtId="0" fontId="87" fillId="0" borderId="1" xfId="0" applyFont="1" applyBorder="1"/>
    <xf numFmtId="0" fontId="86" fillId="0" borderId="1" xfId="0" applyFont="1" applyBorder="1" applyAlignment="1">
      <alignment horizontal="center"/>
    </xf>
    <xf numFmtId="0" fontId="86" fillId="0" borderId="1" xfId="0" applyFont="1" applyBorder="1" applyAlignment="1">
      <alignment horizontal="center" vertical="center"/>
    </xf>
    <xf numFmtId="0" fontId="90" fillId="0" borderId="1" xfId="0" applyFont="1" applyBorder="1" applyAlignment="1">
      <alignment horizontal="center" vertical="center"/>
    </xf>
    <xf numFmtId="0" fontId="87" fillId="0" borderId="18" xfId="0" applyFont="1" applyFill="1" applyBorder="1" applyAlignment="1">
      <alignment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6" fillId="0" borderId="74" xfId="0" applyFont="1" applyFill="1" applyBorder="1" applyAlignment="1">
      <alignment horizontal="center" vertical="center" wrapText="1"/>
    </xf>
    <xf numFmtId="169" fontId="87" fillId="37" borderId="0" xfId="20" applyFont="1" applyBorder="1"/>
    <xf numFmtId="169" fontId="87" fillId="37" borderId="90" xfId="20" applyFont="1" applyBorder="1"/>
    <xf numFmtId="0" fontId="91" fillId="0" borderId="74" xfId="0" applyFont="1" applyFill="1" applyBorder="1" applyAlignment="1">
      <alignment horizontal="left" vertical="center" wrapText="1"/>
    </xf>
    <xf numFmtId="0" fontId="87" fillId="0" borderId="74" xfId="0" applyFont="1" applyFill="1" applyBorder="1" applyAlignment="1">
      <alignment vertical="center" wrapText="1"/>
    </xf>
    <xf numFmtId="164" fontId="87" fillId="0" borderId="74" xfId="7" applyNumberFormat="1" applyFont="1" applyFill="1" applyBorder="1" applyAlignment="1" applyProtection="1">
      <alignment vertical="center" wrapText="1"/>
      <protection locked="0"/>
    </xf>
    <xf numFmtId="164" fontId="85" fillId="0" borderId="74" xfId="7" applyNumberFormat="1" applyFont="1" applyFill="1" applyBorder="1" applyAlignment="1" applyProtection="1">
      <alignment vertical="center" wrapText="1"/>
      <protection locked="0"/>
    </xf>
    <xf numFmtId="164" fontId="85" fillId="0" borderId="75" xfId="7" applyNumberFormat="1" applyFont="1" applyFill="1" applyBorder="1" applyAlignment="1" applyProtection="1">
      <alignment vertical="center" wrapText="1"/>
      <protection locked="0"/>
    </xf>
    <xf numFmtId="164" fontId="87" fillId="37" borderId="0" xfId="7" applyNumberFormat="1" applyFont="1" applyFill="1" applyBorder="1"/>
    <xf numFmtId="164" fontId="87" fillId="37" borderId="90" xfId="7" applyNumberFormat="1" applyFont="1" applyFill="1" applyBorder="1"/>
    <xf numFmtId="164" fontId="87" fillId="0" borderId="74" xfId="7" applyNumberFormat="1" applyFont="1" applyFill="1" applyBorder="1" applyAlignment="1" applyProtection="1">
      <alignment horizontal="right" vertical="center" wrapText="1"/>
      <protection locked="0"/>
    </xf>
    <xf numFmtId="0" fontId="87" fillId="0" borderId="74" xfId="0" applyFont="1" applyBorder="1" applyAlignment="1">
      <alignment vertical="center" wrapText="1"/>
    </xf>
    <xf numFmtId="10" fontId="87" fillId="0" borderId="74" xfId="20641" applyNumberFormat="1" applyFont="1" applyBorder="1" applyAlignment="1" applyProtection="1">
      <alignment vertical="center" wrapText="1"/>
      <protection locked="0"/>
    </xf>
    <xf numFmtId="10" fontId="87" fillId="0" borderId="74" xfId="20641" applyNumberFormat="1" applyFont="1" applyFill="1" applyBorder="1" applyAlignment="1" applyProtection="1">
      <alignment vertical="center" wrapText="1"/>
      <protection locked="0"/>
    </xf>
    <xf numFmtId="10" fontId="87" fillId="0" borderId="75" xfId="20641" applyNumberFormat="1" applyFont="1" applyFill="1" applyBorder="1" applyAlignment="1" applyProtection="1">
      <alignment vertical="center" wrapText="1"/>
      <protection locked="0"/>
    </xf>
    <xf numFmtId="0" fontId="87" fillId="2" borderId="74" xfId="0" applyFont="1" applyFill="1" applyBorder="1" applyAlignment="1">
      <alignment vertical="center"/>
    </xf>
    <xf numFmtId="193" fontId="87" fillId="2" borderId="74" xfId="0" applyNumberFormat="1" applyFont="1" applyFill="1" applyBorder="1" applyAlignment="1" applyProtection="1">
      <alignment vertical="center"/>
      <protection locked="0"/>
    </xf>
    <xf numFmtId="0" fontId="86" fillId="0" borderId="20" xfId="0" applyFont="1" applyFill="1" applyBorder="1" applyAlignment="1">
      <alignment horizontal="center" vertical="center" wrapText="1"/>
    </xf>
    <xf numFmtId="0" fontId="87" fillId="0" borderId="74" xfId="0" applyFont="1" applyFill="1" applyBorder="1" applyAlignment="1">
      <alignment horizontal="left" vertical="center" wrapText="1"/>
    </xf>
    <xf numFmtId="164" fontId="87" fillId="0" borderId="75" xfId="7" applyNumberFormat="1" applyFont="1" applyFill="1" applyBorder="1" applyAlignment="1" applyProtection="1">
      <alignment horizontal="right" vertical="center" wrapText="1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0" fontId="87" fillId="0" borderId="22" xfId="20641" applyNumberFormat="1" applyFont="1" applyFill="1" applyBorder="1" applyAlignment="1" applyProtection="1">
      <alignment vertical="center"/>
      <protection locked="0"/>
    </xf>
    <xf numFmtId="10" fontId="87" fillId="0" borderId="23" xfId="20641" applyNumberFormat="1" applyFont="1" applyFill="1" applyBorder="1" applyAlignment="1" applyProtection="1">
      <alignment vertical="center"/>
      <protection locked="0"/>
    </xf>
    <xf numFmtId="0" fontId="87" fillId="0" borderId="0" xfId="0" applyFont="1" applyAlignment="1">
      <alignment horizontal="right"/>
    </xf>
    <xf numFmtId="0" fontId="87" fillId="0" borderId="0" xfId="0" applyFont="1" applyAlignment="1">
      <alignment wrapText="1"/>
    </xf>
    <xf numFmtId="0" fontId="87" fillId="0" borderId="0" xfId="0" applyFont="1" applyFill="1" applyAlignment="1">
      <alignment wrapText="1"/>
    </xf>
    <xf numFmtId="0" fontId="87" fillId="0" borderId="0" xfId="0" applyFont="1" applyFill="1" applyBorder="1" applyProtection="1"/>
    <xf numFmtId="0" fontId="86" fillId="0" borderId="0" xfId="0" applyFont="1" applyFill="1" applyBorder="1" applyAlignment="1" applyProtection="1">
      <alignment horizontal="center" vertical="center"/>
    </xf>
    <xf numFmtId="10" fontId="87" fillId="0" borderId="0" xfId="6" applyNumberFormat="1" applyFont="1" applyFill="1" applyBorder="1" applyProtection="1">
      <protection locked="0"/>
    </xf>
    <xf numFmtId="0" fontId="87" fillId="0" borderId="0" xfId="0" applyFont="1" applyFill="1" applyBorder="1" applyProtection="1">
      <protection locked="0"/>
    </xf>
    <xf numFmtId="0" fontId="92" fillId="0" borderId="0" xfId="0" applyFont="1" applyFill="1" applyBorder="1" applyProtection="1">
      <protection locked="0"/>
    </xf>
    <xf numFmtId="0" fontId="86" fillId="0" borderId="17" xfId="0" applyFont="1" applyFill="1" applyBorder="1" applyAlignment="1" applyProtection="1">
      <alignment horizontal="center" vertical="center"/>
    </xf>
    <xf numFmtId="0" fontId="87" fillId="0" borderId="18" xfId="0" applyFont="1" applyFill="1" applyBorder="1" applyProtection="1"/>
    <xf numFmtId="0" fontId="87" fillId="0" borderId="20" xfId="0" applyFont="1" applyFill="1" applyBorder="1" applyAlignment="1" applyProtection="1">
      <alignment horizontal="left" indent="1"/>
    </xf>
    <xf numFmtId="0" fontId="86" fillId="0" borderId="80" xfId="0" applyFont="1" applyFill="1" applyBorder="1" applyAlignment="1" applyProtection="1">
      <alignment horizontal="center"/>
    </xf>
    <xf numFmtId="0" fontId="87" fillId="0" borderId="74" xfId="0" applyFont="1" applyFill="1" applyBorder="1" applyAlignment="1" applyProtection="1">
      <alignment horizontal="center" vertical="center" wrapText="1"/>
    </xf>
    <xf numFmtId="0" fontId="87" fillId="0" borderId="75" xfId="0" applyFont="1" applyFill="1" applyBorder="1" applyAlignment="1" applyProtection="1">
      <alignment horizontal="center" vertical="center" wrapText="1"/>
    </xf>
    <xf numFmtId="0" fontId="87" fillId="0" borderId="80" xfId="0" applyFont="1" applyFill="1" applyBorder="1" applyAlignment="1" applyProtection="1">
      <alignment horizontal="left" indent="1"/>
    </xf>
    <xf numFmtId="164" fontId="87" fillId="0" borderId="74" xfId="7" applyNumberFormat="1" applyFont="1" applyFill="1" applyBorder="1" applyAlignment="1" applyProtection="1">
      <alignment horizontal="right"/>
    </xf>
    <xf numFmtId="164" fontId="87" fillId="36" borderId="74" xfId="7" applyNumberFormat="1" applyFont="1" applyFill="1" applyBorder="1" applyAlignment="1" applyProtection="1">
      <alignment horizontal="right"/>
    </xf>
    <xf numFmtId="164" fontId="87" fillId="0" borderId="9" xfId="7" applyNumberFormat="1" applyFont="1" applyFill="1" applyBorder="1" applyAlignment="1" applyProtection="1">
      <alignment horizontal="right"/>
    </xf>
    <xf numFmtId="164" fontId="87" fillId="36" borderId="75" xfId="7" applyNumberFormat="1" applyFont="1" applyFill="1" applyBorder="1" applyAlignment="1" applyProtection="1">
      <alignment horizontal="right"/>
    </xf>
    <xf numFmtId="164" fontId="85" fillId="0" borderId="0" xfId="0" applyNumberFormat="1" applyFont="1"/>
    <xf numFmtId="0" fontId="87" fillId="0" borderId="80" xfId="0" applyFont="1" applyFill="1" applyBorder="1" applyAlignment="1" applyProtection="1">
      <alignment horizontal="left" indent="2"/>
    </xf>
    <xf numFmtId="164" fontId="93" fillId="0" borderId="74" xfId="7" applyNumberFormat="1" applyFont="1" applyFill="1" applyBorder="1" applyAlignment="1" applyProtection="1">
      <alignment horizontal="right"/>
    </xf>
    <xf numFmtId="164" fontId="93" fillId="36" borderId="74" xfId="7" applyNumberFormat="1" applyFont="1" applyFill="1" applyBorder="1" applyAlignment="1" applyProtection="1">
      <alignment horizontal="right"/>
    </xf>
    <xf numFmtId="164" fontId="93" fillId="0" borderId="9" xfId="7" applyNumberFormat="1" applyFont="1" applyFill="1" applyBorder="1" applyAlignment="1" applyProtection="1">
      <alignment horizontal="right"/>
    </xf>
    <xf numFmtId="164" fontId="93" fillId="36" borderId="75" xfId="7" applyNumberFormat="1" applyFont="1" applyFill="1" applyBorder="1" applyAlignment="1" applyProtection="1">
      <alignment horizontal="right"/>
    </xf>
    <xf numFmtId="0" fontId="86" fillId="0" borderId="80" xfId="0" applyFont="1" applyFill="1" applyBorder="1" applyAlignment="1" applyProtection="1"/>
    <xf numFmtId="164" fontId="86" fillId="36" borderId="74" xfId="7" applyNumberFormat="1" applyFont="1" applyFill="1" applyBorder="1" applyAlignment="1" applyProtection="1">
      <alignment horizontal="right"/>
    </xf>
    <xf numFmtId="164" fontId="86" fillId="36" borderId="75" xfId="7" applyNumberFormat="1" applyFont="1" applyFill="1" applyBorder="1" applyAlignment="1" applyProtection="1">
      <alignment horizontal="right"/>
    </xf>
    <xf numFmtId="164" fontId="87" fillId="0" borderId="74" xfId="7" applyNumberFormat="1" applyFont="1" applyFill="1" applyBorder="1" applyAlignment="1" applyProtection="1">
      <alignment horizontal="right"/>
      <protection locked="0"/>
    </xf>
    <xf numFmtId="164" fontId="87" fillId="0" borderId="9" xfId="7" applyNumberFormat="1" applyFont="1" applyFill="1" applyBorder="1" applyAlignment="1" applyProtection="1">
      <alignment horizontal="right"/>
      <protection locked="0"/>
    </xf>
    <xf numFmtId="164" fontId="87" fillId="0" borderId="75" xfId="7" applyNumberFormat="1" applyFont="1" applyFill="1" applyBorder="1" applyAlignment="1" applyProtection="1">
      <alignment horizontal="right"/>
    </xf>
    <xf numFmtId="164" fontId="93" fillId="0" borderId="74" xfId="7" applyNumberFormat="1" applyFont="1" applyFill="1" applyBorder="1" applyAlignment="1" applyProtection="1">
      <alignment horizontal="right"/>
      <protection locked="0"/>
    </xf>
    <xf numFmtId="0" fontId="87" fillId="0" borderId="21" xfId="0" applyFont="1" applyFill="1" applyBorder="1" applyAlignment="1" applyProtection="1">
      <alignment horizontal="left" indent="1"/>
    </xf>
    <xf numFmtId="0" fontId="86" fillId="0" borderId="24" xfId="0" applyFont="1" applyFill="1" applyBorder="1" applyAlignment="1" applyProtection="1"/>
    <xf numFmtId="164" fontId="86" fillId="36" borderId="22" xfId="7" applyNumberFormat="1" applyFont="1" applyFill="1" applyBorder="1" applyAlignment="1" applyProtection="1">
      <alignment horizontal="right"/>
    </xf>
    <xf numFmtId="164" fontId="86" fillId="36" borderId="23" xfId="7" applyNumberFormat="1" applyFont="1" applyFill="1" applyBorder="1" applyAlignment="1" applyProtection="1">
      <alignment horizontal="right"/>
    </xf>
    <xf numFmtId="0" fontId="94" fillId="0" borderId="0" xfId="0" applyFont="1" applyAlignment="1">
      <alignment vertical="center"/>
    </xf>
    <xf numFmtId="0" fontId="87" fillId="0" borderId="0" xfId="0" applyFont="1" applyFill="1" applyBorder="1"/>
    <xf numFmtId="0" fontId="86" fillId="0" borderId="0" xfId="0" applyFont="1" applyAlignment="1">
      <alignment horizontal="center"/>
    </xf>
    <xf numFmtId="0" fontId="92" fillId="0" borderId="0" xfId="0" applyFont="1" applyFill="1"/>
    <xf numFmtId="0" fontId="87" fillId="0" borderId="17" xfId="0" applyFont="1" applyFill="1" applyBorder="1" applyAlignment="1">
      <alignment horizontal="left" vertical="center" indent="1"/>
    </xf>
    <xf numFmtId="0" fontId="87" fillId="0" borderId="18" xfId="0" applyFont="1" applyFill="1" applyBorder="1" applyAlignment="1">
      <alignment horizontal="left" vertical="center"/>
    </xf>
    <xf numFmtId="0" fontId="87" fillId="0" borderId="20" xfId="0" applyFont="1" applyFill="1" applyBorder="1" applyAlignment="1">
      <alignment horizontal="left" vertical="center" indent="1"/>
    </xf>
    <xf numFmtId="0" fontId="87" fillId="0" borderId="74" xfId="0" applyFont="1" applyFill="1" applyBorder="1" applyAlignment="1">
      <alignment horizontal="left" vertical="center"/>
    </xf>
    <xf numFmtId="0" fontId="87" fillId="0" borderId="74" xfId="0" applyFont="1" applyFill="1" applyBorder="1" applyAlignment="1">
      <alignment horizontal="center" vertical="center" wrapText="1"/>
    </xf>
    <xf numFmtId="0" fontId="87" fillId="0" borderId="75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left" indent="1"/>
    </xf>
    <xf numFmtId="0" fontId="86" fillId="0" borderId="74" xfId="0" applyFont="1" applyFill="1" applyBorder="1" applyAlignment="1">
      <alignment horizontal="center"/>
    </xf>
    <xf numFmtId="38" fontId="87" fillId="0" borderId="74" xfId="0" applyNumberFormat="1" applyFont="1" applyFill="1" applyBorder="1" applyAlignment="1" applyProtection="1">
      <alignment horizontal="right"/>
      <protection locked="0"/>
    </xf>
    <xf numFmtId="38" fontId="87" fillId="0" borderId="75" xfId="0" applyNumberFormat="1" applyFont="1" applyFill="1" applyBorder="1" applyAlignment="1" applyProtection="1">
      <alignment horizontal="right"/>
      <protection locked="0"/>
    </xf>
    <xf numFmtId="0" fontId="87" fillId="0" borderId="74" xfId="0" applyFont="1" applyFill="1" applyBorder="1" applyAlignment="1">
      <alignment horizontal="left" wrapText="1" indent="1"/>
    </xf>
    <xf numFmtId="164" fontId="87" fillId="36" borderId="74" xfId="7" applyNumberFormat="1" applyFont="1" applyFill="1" applyBorder="1" applyAlignment="1">
      <alignment horizontal="right"/>
    </xf>
    <xf numFmtId="0" fontId="87" fillId="0" borderId="74" xfId="0" applyFont="1" applyFill="1" applyBorder="1" applyAlignment="1">
      <alignment horizontal="left" wrapText="1" indent="2"/>
    </xf>
    <xf numFmtId="0" fontId="86" fillId="0" borderId="74" xfId="0" applyFont="1" applyFill="1" applyBorder="1" applyAlignment="1"/>
    <xf numFmtId="164" fontId="86" fillId="36" borderId="74" xfId="7" applyNumberFormat="1" applyFont="1" applyFill="1" applyBorder="1" applyAlignment="1">
      <alignment horizontal="right"/>
    </xf>
    <xf numFmtId="0" fontId="86" fillId="0" borderId="74" xfId="0" applyFont="1" applyFill="1" applyBorder="1" applyAlignment="1">
      <alignment horizontal="left"/>
    </xf>
    <xf numFmtId="164" fontId="95" fillId="36" borderId="74" xfId="7" applyNumberFormat="1" applyFont="1" applyFill="1" applyBorder="1" applyAlignment="1">
      <alignment horizontal="right"/>
    </xf>
    <xf numFmtId="164" fontId="86" fillId="0" borderId="74" xfId="7" applyNumberFormat="1" applyFont="1" applyFill="1" applyBorder="1" applyAlignment="1">
      <alignment horizontal="center"/>
    </xf>
    <xf numFmtId="164" fontId="86" fillId="0" borderId="75" xfId="7" applyNumberFormat="1" applyFont="1" applyFill="1" applyBorder="1" applyAlignment="1">
      <alignment horizontal="center"/>
    </xf>
    <xf numFmtId="0" fontId="87" fillId="0" borderId="74" xfId="0" applyFont="1" applyFill="1" applyBorder="1" applyAlignment="1">
      <alignment horizontal="left" indent="1"/>
    </xf>
    <xf numFmtId="164" fontId="87" fillId="0" borderId="75" xfId="7" applyNumberFormat="1" applyFont="1" applyFill="1" applyBorder="1" applyAlignment="1" applyProtection="1">
      <alignment horizontal="right"/>
      <protection locked="0"/>
    </xf>
    <xf numFmtId="164" fontId="95" fillId="36" borderId="74" xfId="7" applyNumberFormat="1" applyFont="1" applyFill="1" applyBorder="1" applyAlignment="1" applyProtection="1">
      <alignment horizontal="right"/>
    </xf>
    <xf numFmtId="164" fontId="95" fillId="36" borderId="75" xfId="7" applyNumberFormat="1" applyFont="1" applyFill="1" applyBorder="1" applyAlignment="1" applyProtection="1">
      <alignment horizontal="right"/>
    </xf>
    <xf numFmtId="164" fontId="87" fillId="0" borderId="74" xfId="7" applyNumberFormat="1" applyFont="1" applyFill="1" applyBorder="1" applyAlignment="1" applyProtection="1">
      <alignment horizontal="right" indent="1"/>
      <protection locked="0"/>
    </xf>
    <xf numFmtId="164" fontId="87" fillId="36" borderId="74" xfId="7" applyNumberFormat="1" applyFont="1" applyFill="1" applyBorder="1" applyAlignment="1" applyProtection="1"/>
    <xf numFmtId="164" fontId="87" fillId="0" borderId="74" xfId="7" applyNumberFormat="1" applyFont="1" applyFill="1" applyBorder="1" applyAlignment="1" applyProtection="1">
      <protection locked="0"/>
    </xf>
    <xf numFmtId="164" fontId="87" fillId="36" borderId="75" xfId="7" applyNumberFormat="1" applyFont="1" applyFill="1" applyBorder="1" applyAlignment="1" applyProtection="1"/>
    <xf numFmtId="0" fontId="85" fillId="0" borderId="0" xfId="0" applyFont="1" applyAlignment="1">
      <alignment horizontal="left" indent="1"/>
    </xf>
    <xf numFmtId="0" fontId="86" fillId="0" borderId="74" xfId="0" applyFont="1" applyFill="1" applyBorder="1" applyAlignment="1">
      <alignment horizontal="left" indent="1"/>
    </xf>
    <xf numFmtId="0" fontId="86" fillId="0" borderId="74" xfId="0" applyFont="1" applyFill="1" applyBorder="1" applyAlignment="1">
      <alignment horizontal="left" wrapText="1"/>
    </xf>
    <xf numFmtId="164" fontId="87" fillId="0" borderId="74" xfId="7" applyNumberFormat="1" applyFont="1" applyFill="1" applyBorder="1" applyAlignment="1" applyProtection="1">
      <alignment horizontal="right" vertical="center"/>
      <protection locked="0"/>
    </xf>
    <xf numFmtId="0" fontId="87" fillId="0" borderId="21" xfId="0" applyFont="1" applyFill="1" applyBorder="1" applyAlignment="1">
      <alignment horizontal="left" vertical="center" indent="1"/>
    </xf>
    <xf numFmtId="0" fontId="86" fillId="0" borderId="22" xfId="0" applyFont="1" applyFill="1" applyBorder="1" applyAlignment="1"/>
    <xf numFmtId="164" fontId="86" fillId="36" borderId="22" xfId="7" applyNumberFormat="1" applyFont="1" applyFill="1" applyBorder="1" applyAlignment="1">
      <alignment horizontal="right"/>
    </xf>
    <xf numFmtId="164" fontId="95" fillId="36" borderId="22" xfId="7" applyNumberFormat="1" applyFont="1" applyFill="1" applyBorder="1" applyAlignment="1">
      <alignment horizontal="right"/>
    </xf>
    <xf numFmtId="0" fontId="96" fillId="0" borderId="0" xfId="0" applyFont="1"/>
    <xf numFmtId="14" fontId="90" fillId="0" borderId="0" xfId="0" applyNumberFormat="1" applyFont="1" applyAlignment="1">
      <alignment horizontal="left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85" fillId="0" borderId="20" xfId="0" applyFont="1" applyFill="1" applyBorder="1" applyAlignment="1">
      <alignment horizontal="center" vertical="center"/>
    </xf>
    <xf numFmtId="0" fontId="86" fillId="0" borderId="9" xfId="0" applyNumberFormat="1" applyFont="1" applyFill="1" applyBorder="1" applyAlignment="1">
      <alignment vertical="center" wrapText="1"/>
    </xf>
    <xf numFmtId="0" fontId="96" fillId="0" borderId="0" xfId="0" applyFont="1" applyFill="1"/>
    <xf numFmtId="0" fontId="87" fillId="0" borderId="9" xfId="0" applyNumberFormat="1" applyFont="1" applyFill="1" applyBorder="1" applyAlignment="1">
      <alignment horizontal="left" vertical="center" wrapText="1"/>
    </xf>
    <xf numFmtId="0" fontId="92" fillId="0" borderId="9" xfId="0" applyFont="1" applyFill="1" applyBorder="1" applyAlignment="1" applyProtection="1">
      <alignment horizontal="left" vertical="center" indent="1"/>
      <protection locked="0"/>
    </xf>
    <xf numFmtId="0" fontId="92" fillId="0" borderId="9" xfId="0" applyFont="1" applyFill="1" applyBorder="1" applyAlignment="1" applyProtection="1">
      <alignment horizontal="left" vertical="center"/>
      <protection locked="0"/>
    </xf>
    <xf numFmtId="0" fontId="85" fillId="0" borderId="21" xfId="0" applyFont="1" applyFill="1" applyBorder="1" applyAlignment="1">
      <alignment horizontal="center" vertical="center"/>
    </xf>
    <xf numFmtId="0" fontId="86" fillId="0" borderId="25" xfId="0" applyNumberFormat="1" applyFont="1" applyFill="1" applyBorder="1" applyAlignment="1">
      <alignment vertical="center" wrapText="1"/>
    </xf>
    <xf numFmtId="164" fontId="86" fillId="36" borderId="82" xfId="7" applyNumberFormat="1" applyFont="1" applyFill="1" applyBorder="1" applyAlignment="1" applyProtection="1">
      <alignment horizontal="right"/>
    </xf>
    <xf numFmtId="0" fontId="96" fillId="0" borderId="56" xfId="0" applyFont="1" applyBorder="1"/>
    <xf numFmtId="0" fontId="97" fillId="0" borderId="0" xfId="0" applyFont="1"/>
    <xf numFmtId="0" fontId="97" fillId="0" borderId="0" xfId="0" applyFont="1" applyBorder="1"/>
    <xf numFmtId="0" fontId="85" fillId="0" borderId="1" xfId="0" applyFont="1" applyBorder="1"/>
    <xf numFmtId="0" fontId="90" fillId="0" borderId="1" xfId="0" applyFont="1" applyBorder="1" applyAlignment="1">
      <alignment horizontal="center"/>
    </xf>
    <xf numFmtId="0" fontId="92" fillId="0" borderId="1" xfId="0" applyFont="1" applyFill="1" applyBorder="1" applyAlignment="1">
      <alignment horizontal="center"/>
    </xf>
    <xf numFmtId="0" fontId="85" fillId="0" borderId="68" xfId="0" applyFont="1" applyBorder="1" applyAlignment="1">
      <alignment vertical="center" wrapText="1"/>
    </xf>
    <xf numFmtId="0" fontId="90" fillId="0" borderId="6" xfId="0" applyFont="1" applyBorder="1" applyAlignment="1">
      <alignment vertical="center" wrapText="1"/>
    </xf>
    <xf numFmtId="0" fontId="85" fillId="0" borderId="6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74" xfId="0" applyFont="1" applyBorder="1" applyAlignment="1">
      <alignment vertical="center" wrapText="1"/>
    </xf>
    <xf numFmtId="164" fontId="85" fillId="36" borderId="74" xfId="7" applyNumberFormat="1" applyFont="1" applyFill="1" applyBorder="1" applyAlignment="1">
      <alignment vertical="center" wrapText="1"/>
    </xf>
    <xf numFmtId="164" fontId="85" fillId="36" borderId="75" xfId="7" applyNumberFormat="1" applyFont="1" applyFill="1" applyBorder="1" applyAlignment="1">
      <alignment vertical="center" wrapText="1"/>
    </xf>
    <xf numFmtId="14" fontId="87" fillId="3" borderId="74" xfId="8" quotePrefix="1" applyNumberFormat="1" applyFont="1" applyFill="1" applyBorder="1" applyAlignment="1" applyProtection="1">
      <alignment horizontal="left" vertical="center" wrapText="1" indent="2"/>
      <protection locked="0"/>
    </xf>
    <xf numFmtId="164" fontId="85" fillId="0" borderId="74" xfId="7" applyNumberFormat="1" applyFont="1" applyBorder="1" applyAlignment="1">
      <alignment vertical="center" wrapText="1"/>
    </xf>
    <xf numFmtId="164" fontId="85" fillId="0" borderId="75" xfId="7" applyNumberFormat="1" applyFont="1" applyBorder="1" applyAlignment="1">
      <alignment vertical="center" wrapText="1"/>
    </xf>
    <xf numFmtId="14" fontId="87" fillId="3" borderId="74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85" fillId="0" borderId="74" xfId="0" applyFont="1" applyFill="1" applyBorder="1" applyAlignment="1">
      <alignment horizontal="left" vertical="center" wrapText="1" indent="2"/>
    </xf>
    <xf numFmtId="164" fontId="85" fillId="0" borderId="74" xfId="7" applyNumberFormat="1" applyFont="1" applyFill="1" applyBorder="1" applyAlignment="1">
      <alignment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74" xfId="0" applyFont="1" applyFill="1" applyBorder="1" applyAlignment="1">
      <alignment vertical="center" wrapText="1"/>
    </xf>
    <xf numFmtId="164" fontId="85" fillId="0" borderId="75" xfId="7" applyNumberFormat="1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 wrapText="1"/>
    </xf>
    <xf numFmtId="0" fontId="90" fillId="0" borderId="22" xfId="0" applyFont="1" applyBorder="1" applyAlignment="1">
      <alignment vertical="center" wrapText="1"/>
    </xf>
    <xf numFmtId="164" fontId="90" fillId="36" borderId="22" xfId="7" applyNumberFormat="1" applyFont="1" applyFill="1" applyBorder="1" applyAlignment="1">
      <alignment vertical="center" wrapText="1"/>
    </xf>
    <xf numFmtId="164" fontId="90" fillId="36" borderId="23" xfId="7" applyNumberFormat="1" applyFont="1" applyFill="1" applyBorder="1" applyAlignment="1">
      <alignment vertical="center" wrapText="1"/>
    </xf>
    <xf numFmtId="0" fontId="85" fillId="0" borderId="0" xfId="0" applyFont="1" applyAlignment="1">
      <alignment wrapText="1"/>
    </xf>
    <xf numFmtId="0" fontId="85" fillId="0" borderId="0" xfId="0" applyFont="1" applyFill="1" applyBorder="1" applyAlignment="1">
      <alignment wrapText="1"/>
    </xf>
    <xf numFmtId="0" fontId="87" fillId="0" borderId="0" xfId="0" applyFont="1" applyBorder="1" applyAlignment="1">
      <alignment horizontal="left" wrapText="1"/>
    </xf>
    <xf numFmtId="0" fontId="86" fillId="0" borderId="0" xfId="0" applyFont="1" applyFill="1" applyBorder="1" applyAlignment="1">
      <alignment horizontal="center" wrapText="1"/>
    </xf>
    <xf numFmtId="0" fontId="87" fillId="0" borderId="0" xfId="0" applyFont="1" applyBorder="1" applyAlignment="1">
      <alignment horizontal="right" wrapText="1"/>
    </xf>
    <xf numFmtId="0" fontId="87" fillId="0" borderId="17" xfId="0" applyFont="1" applyBorder="1"/>
    <xf numFmtId="0" fontId="87" fillId="0" borderId="20" xfId="0" applyFont="1" applyBorder="1" applyAlignment="1">
      <alignment vertical="center"/>
    </xf>
    <xf numFmtId="0" fontId="87" fillId="0" borderId="80" xfId="0" applyFont="1" applyBorder="1" applyAlignment="1">
      <alignment wrapText="1"/>
    </xf>
    <xf numFmtId="0" fontId="85" fillId="0" borderId="78" xfId="0" applyFont="1" applyBorder="1" applyAlignment="1"/>
    <xf numFmtId="0" fontId="87" fillId="0" borderId="78" xfId="0" applyFont="1" applyBorder="1" applyAlignment="1"/>
    <xf numFmtId="10" fontId="85" fillId="0" borderId="78" xfId="20961" applyNumberFormat="1" applyFont="1" applyBorder="1" applyAlignment="1"/>
    <xf numFmtId="0" fontId="87" fillId="0" borderId="80" xfId="0" applyFont="1" applyBorder="1" applyAlignment="1">
      <alignment vertical="top" wrapText="1"/>
    </xf>
    <xf numFmtId="0" fontId="87" fillId="0" borderId="81" xfId="0" applyFont="1" applyBorder="1" applyAlignment="1">
      <alignment vertical="center"/>
    </xf>
    <xf numFmtId="0" fontId="87" fillId="0" borderId="84" xfId="0" applyFont="1" applyBorder="1" applyAlignment="1">
      <alignment wrapText="1"/>
    </xf>
    <xf numFmtId="10" fontId="85" fillId="0" borderId="92" xfId="20961" applyNumberFormat="1" applyFont="1" applyBorder="1" applyAlignment="1"/>
    <xf numFmtId="0" fontId="87" fillId="0" borderId="21" xfId="0" applyFont="1" applyBorder="1"/>
    <xf numFmtId="0" fontId="87" fillId="0" borderId="24" xfId="0" applyFont="1" applyBorder="1" applyAlignment="1">
      <alignment wrapText="1"/>
    </xf>
    <xf numFmtId="0" fontId="85" fillId="0" borderId="39" xfId="0" applyFont="1" applyBorder="1" applyAlignment="1"/>
    <xf numFmtId="0" fontId="87" fillId="0" borderId="0" xfId="11" applyFont="1" applyFill="1" applyBorder="1" applyAlignment="1" applyProtection="1"/>
    <xf numFmtId="0" fontId="87" fillId="0" borderId="1" xfId="11" applyFont="1" applyFill="1" applyBorder="1" applyAlignment="1" applyProtection="1"/>
    <xf numFmtId="0" fontId="86" fillId="0" borderId="1" xfId="11" applyFont="1" applyFill="1" applyBorder="1" applyAlignment="1" applyProtection="1">
      <alignment horizontal="left" vertical="center"/>
    </xf>
    <xf numFmtId="0" fontId="87" fillId="0" borderId="0" xfId="11" applyFont="1" applyFill="1" applyBorder="1" applyAlignment="1" applyProtection="1">
      <alignment horizontal="left"/>
    </xf>
    <xf numFmtId="0" fontId="92" fillId="0" borderId="0" xfId="11" applyFont="1" applyFill="1" applyBorder="1" applyAlignment="1" applyProtection="1">
      <alignment horizontal="right"/>
    </xf>
    <xf numFmtId="0" fontId="87" fillId="0" borderId="17" xfId="11" applyFont="1" applyFill="1" applyBorder="1" applyAlignment="1" applyProtection="1">
      <alignment vertical="center"/>
    </xf>
    <xf numFmtId="0" fontId="87" fillId="0" borderId="18" xfId="11" applyFont="1" applyFill="1" applyBorder="1" applyAlignment="1" applyProtection="1">
      <alignment vertical="center"/>
    </xf>
    <xf numFmtId="0" fontId="86" fillId="0" borderId="18" xfId="11" applyFont="1" applyFill="1" applyBorder="1" applyAlignment="1" applyProtection="1">
      <alignment horizontal="center" vertical="center"/>
    </xf>
    <xf numFmtId="0" fontId="86" fillId="0" borderId="19" xfId="11" applyFont="1" applyFill="1" applyBorder="1" applyAlignment="1" applyProtection="1">
      <alignment horizontal="center" vertical="center"/>
    </xf>
    <xf numFmtId="0" fontId="87" fillId="0" borderId="0" xfId="11" applyFont="1" applyFill="1" applyBorder="1" applyAlignment="1" applyProtection="1">
      <alignment vertical="center"/>
    </xf>
    <xf numFmtId="0" fontId="96" fillId="0" borderId="20" xfId="0" applyFont="1" applyBorder="1"/>
    <xf numFmtId="0" fontId="85" fillId="0" borderId="6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96" fillId="0" borderId="20" xfId="0" applyFont="1" applyBorder="1" applyAlignment="1">
      <alignment horizontal="center"/>
    </xf>
    <xf numFmtId="0" fontId="85" fillId="0" borderId="9" xfId="0" applyFont="1" applyBorder="1" applyAlignment="1">
      <alignment vertical="center" wrapText="1"/>
    </xf>
    <xf numFmtId="167" fontId="85" fillId="0" borderId="74" xfId="0" applyNumberFormat="1" applyFont="1" applyBorder="1" applyAlignment="1">
      <alignment horizontal="center" vertical="center"/>
    </xf>
    <xf numFmtId="167" fontId="85" fillId="0" borderId="75" xfId="0" applyNumberFormat="1" applyFont="1" applyBorder="1" applyAlignment="1">
      <alignment horizontal="center" vertical="center"/>
    </xf>
    <xf numFmtId="167" fontId="96" fillId="0" borderId="0" xfId="0" applyNumberFormat="1" applyFont="1"/>
    <xf numFmtId="167" fontId="94" fillId="0" borderId="74" xfId="0" applyNumberFormat="1" applyFont="1" applyBorder="1" applyAlignment="1">
      <alignment horizontal="center" vertical="center"/>
    </xf>
    <xf numFmtId="0" fontId="94" fillId="0" borderId="9" xfId="0" applyFont="1" applyBorder="1" applyAlignment="1">
      <alignment vertical="center" wrapText="1"/>
    </xf>
    <xf numFmtId="167" fontId="98" fillId="0" borderId="74" xfId="0" applyNumberFormat="1" applyFont="1" applyBorder="1" applyAlignment="1">
      <alignment horizontal="center" vertical="center"/>
    </xf>
    <xf numFmtId="167" fontId="93" fillId="0" borderId="74" xfId="0" applyNumberFormat="1" applyFont="1" applyBorder="1" applyAlignment="1">
      <alignment horizontal="center" vertical="center"/>
    </xf>
    <xf numFmtId="167" fontId="93" fillId="0" borderId="75" xfId="0" applyNumberFormat="1" applyFont="1" applyBorder="1" applyAlignment="1">
      <alignment horizontal="center" vertical="center"/>
    </xf>
    <xf numFmtId="0" fontId="96" fillId="0" borderId="21" xfId="0" applyFont="1" applyBorder="1"/>
    <xf numFmtId="0" fontId="90" fillId="36" borderId="25" xfId="0" applyFont="1" applyFill="1" applyBorder="1" applyAlignment="1">
      <alignment vertical="center" wrapText="1"/>
    </xf>
    <xf numFmtId="167" fontId="90" fillId="36" borderId="22" xfId="0" applyNumberFormat="1" applyFont="1" applyFill="1" applyBorder="1" applyAlignment="1">
      <alignment horizontal="center" vertical="center"/>
    </xf>
    <xf numFmtId="167" fontId="90" fillId="36" borderId="23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0" xfId="11" applyFont="1" applyFill="1" applyBorder="1" applyAlignment="1" applyProtection="1">
      <alignment horizontal="center" vertical="center" wrapText="1"/>
    </xf>
    <xf numFmtId="0" fontId="85" fillId="0" borderId="17" xfId="0" applyFont="1" applyBorder="1" applyAlignment="1">
      <alignment horizontal="center" vertical="center"/>
    </xf>
    <xf numFmtId="0" fontId="90" fillId="36" borderId="27" xfId="0" applyFont="1" applyFill="1" applyBorder="1" applyAlignment="1">
      <alignment wrapText="1"/>
    </xf>
    <xf numFmtId="164" fontId="90" fillId="36" borderId="19" xfId="7" applyNumberFormat="1" applyFont="1" applyFill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77" xfId="0" applyFont="1" applyFill="1" applyBorder="1" applyAlignment="1"/>
    <xf numFmtId="164" fontId="85" fillId="0" borderId="75" xfId="7" applyNumberFormat="1" applyFont="1" applyBorder="1" applyAlignment="1"/>
    <xf numFmtId="164" fontId="85" fillId="0" borderId="0" xfId="7" applyNumberFormat="1" applyFont="1" applyAlignment="1"/>
    <xf numFmtId="0" fontId="85" fillId="0" borderId="77" xfId="0" applyFont="1" applyFill="1" applyBorder="1" applyAlignment="1">
      <alignment vertical="center" wrapText="1"/>
    </xf>
    <xf numFmtId="164" fontId="85" fillId="0" borderId="75" xfId="7" applyNumberFormat="1" applyFont="1" applyBorder="1" applyAlignment="1">
      <alignment wrapText="1"/>
    </xf>
    <xf numFmtId="0" fontId="90" fillId="36" borderId="77" xfId="0" applyFont="1" applyFill="1" applyBorder="1" applyAlignment="1">
      <alignment wrapText="1"/>
    </xf>
    <xf numFmtId="164" fontId="90" fillId="36" borderId="75" xfId="7" applyNumberFormat="1" applyFont="1" applyFill="1" applyBorder="1" applyAlignment="1">
      <alignment horizontal="center" vertical="center" wrapText="1"/>
    </xf>
    <xf numFmtId="0" fontId="85" fillId="0" borderId="77" xfId="0" applyFont="1" applyFill="1" applyBorder="1" applyAlignment="1">
      <alignment vertical="center"/>
    </xf>
    <xf numFmtId="164" fontId="93" fillId="0" borderId="75" xfId="7" applyNumberFormat="1" applyFont="1" applyBorder="1" applyAlignment="1">
      <alignment wrapText="1"/>
    </xf>
    <xf numFmtId="0" fontId="85" fillId="0" borderId="77" xfId="0" applyFont="1" applyBorder="1" applyAlignment="1">
      <alignment wrapText="1"/>
    </xf>
    <xf numFmtId="164" fontId="85" fillId="0" borderId="75" xfId="7" applyNumberFormat="1" applyFont="1" applyFill="1" applyBorder="1" applyAlignment="1">
      <alignment wrapText="1"/>
    </xf>
    <xf numFmtId="0" fontId="90" fillId="36" borderId="83" xfId="0" applyFont="1" applyFill="1" applyBorder="1" applyAlignment="1">
      <alignment wrapText="1"/>
    </xf>
    <xf numFmtId="164" fontId="90" fillId="36" borderId="23" xfId="7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87" fillId="0" borderId="17" xfId="9" applyFont="1" applyFill="1" applyBorder="1" applyAlignment="1" applyProtection="1">
      <alignment horizontal="center" vertical="center"/>
      <protection locked="0"/>
    </xf>
    <xf numFmtId="0" fontId="86" fillId="3" borderId="4" xfId="9" applyFont="1" applyFill="1" applyBorder="1" applyAlignment="1" applyProtection="1">
      <alignment horizontal="center" vertical="center" wrapText="1"/>
      <protection locked="0"/>
    </xf>
    <xf numFmtId="164" fontId="87" fillId="3" borderId="19" xfId="2" applyNumberFormat="1" applyFont="1" applyFill="1" applyBorder="1" applyAlignment="1" applyProtection="1">
      <alignment horizontal="center" vertical="center"/>
      <protection locked="0"/>
    </xf>
    <xf numFmtId="0" fontId="87" fillId="0" borderId="20" xfId="9" applyFont="1" applyFill="1" applyBorder="1" applyAlignment="1" applyProtection="1">
      <alignment horizontal="center" vertical="center"/>
      <protection locked="0"/>
    </xf>
    <xf numFmtId="0" fontId="90" fillId="36" borderId="74" xfId="0" applyFont="1" applyFill="1" applyBorder="1" applyAlignment="1">
      <alignment horizontal="left" vertical="top" wrapText="1"/>
    </xf>
    <xf numFmtId="164" fontId="86" fillId="36" borderId="75" xfId="7" applyNumberFormat="1" applyFont="1" applyFill="1" applyBorder="1" applyAlignment="1" applyProtection="1">
      <alignment vertical="top"/>
    </xf>
    <xf numFmtId="0" fontId="87" fillId="3" borderId="6" xfId="13" applyFont="1" applyFill="1" applyBorder="1" applyAlignment="1" applyProtection="1">
      <alignment vertical="center" wrapText="1"/>
      <protection locked="0"/>
    </xf>
    <xf numFmtId="164" fontId="87" fillId="3" borderId="75" xfId="7" applyNumberFormat="1" applyFont="1" applyFill="1" applyBorder="1" applyAlignment="1" applyProtection="1">
      <alignment vertical="top"/>
      <protection locked="0"/>
    </xf>
    <xf numFmtId="0" fontId="87" fillId="3" borderId="74" xfId="13" applyFont="1" applyFill="1" applyBorder="1" applyAlignment="1" applyProtection="1">
      <alignment vertical="center" wrapText="1"/>
      <protection locked="0"/>
    </xf>
    <xf numFmtId="0" fontId="87" fillId="3" borderId="82" xfId="13" applyFont="1" applyFill="1" applyBorder="1" applyAlignment="1" applyProtection="1">
      <alignment vertical="center" wrapText="1"/>
      <protection locked="0"/>
    </xf>
    <xf numFmtId="164" fontId="86" fillId="36" borderId="75" xfId="7" applyNumberFormat="1" applyFont="1" applyFill="1" applyBorder="1" applyAlignment="1" applyProtection="1">
      <alignment vertical="top" wrapText="1"/>
    </xf>
    <xf numFmtId="0" fontId="87" fillId="3" borderId="6" xfId="13" applyFont="1" applyFill="1" applyBorder="1" applyAlignment="1" applyProtection="1">
      <alignment horizontal="left" vertical="center" wrapText="1"/>
      <protection locked="0"/>
    </xf>
    <xf numFmtId="164" fontId="87" fillId="3" borderId="75" xfId="7" applyNumberFormat="1" applyFont="1" applyFill="1" applyBorder="1" applyAlignment="1" applyProtection="1">
      <alignment vertical="top" wrapText="1"/>
      <protection locked="0"/>
    </xf>
    <xf numFmtId="0" fontId="87" fillId="3" borderId="74" xfId="13" applyFont="1" applyFill="1" applyBorder="1" applyAlignment="1" applyProtection="1">
      <alignment horizontal="left" vertical="center" wrapText="1"/>
      <protection locked="0"/>
    </xf>
    <xf numFmtId="0" fontId="87" fillId="3" borderId="74" xfId="9" applyFont="1" applyFill="1" applyBorder="1" applyAlignment="1" applyProtection="1">
      <alignment horizontal="left" vertical="center" wrapText="1"/>
      <protection locked="0"/>
    </xf>
    <xf numFmtId="0" fontId="87" fillId="0" borderId="74" xfId="13" applyFont="1" applyBorder="1" applyAlignment="1" applyProtection="1">
      <alignment horizontal="left" vertical="center" wrapText="1"/>
      <protection locked="0"/>
    </xf>
    <xf numFmtId="0" fontId="87" fillId="0" borderId="0" xfId="13" applyFont="1" applyBorder="1" applyAlignment="1" applyProtection="1">
      <alignment wrapText="1"/>
      <protection locked="0"/>
    </xf>
    <xf numFmtId="0" fontId="87" fillId="0" borderId="74" xfId="13" applyFont="1" applyFill="1" applyBorder="1" applyAlignment="1" applyProtection="1">
      <alignment horizontal="left" vertical="center" wrapText="1"/>
      <protection locked="0"/>
    </xf>
    <xf numFmtId="1" fontId="86" fillId="36" borderId="74" xfId="2" applyNumberFormat="1" applyFont="1" applyFill="1" applyBorder="1" applyAlignment="1" applyProtection="1">
      <alignment horizontal="left" vertical="top" wrapText="1"/>
    </xf>
    <xf numFmtId="0" fontId="87" fillId="0" borderId="20" xfId="9" applyFont="1" applyFill="1" applyBorder="1" applyAlignment="1" applyProtection="1">
      <alignment horizontal="center" vertical="center" wrapText="1"/>
      <protection locked="0"/>
    </xf>
    <xf numFmtId="0" fontId="86" fillId="3" borderId="74" xfId="13" applyFont="1" applyFill="1" applyBorder="1" applyAlignment="1" applyProtection="1">
      <alignment vertical="center" wrapText="1"/>
      <protection locked="0"/>
    </xf>
    <xf numFmtId="164" fontId="87" fillId="36" borderId="75" xfId="7" applyNumberFormat="1" applyFont="1" applyFill="1" applyBorder="1" applyAlignment="1" applyProtection="1">
      <alignment vertical="top" wrapText="1"/>
      <protection locked="0"/>
    </xf>
    <xf numFmtId="0" fontId="87" fillId="3" borderId="74" xfId="13" applyFont="1" applyFill="1" applyBorder="1" applyAlignment="1" applyProtection="1">
      <alignment horizontal="left" vertical="center" wrapText="1" indent="3"/>
      <protection locked="0"/>
    </xf>
    <xf numFmtId="164" fontId="86" fillId="3" borderId="75" xfId="7" applyNumberFormat="1" applyFont="1" applyFill="1" applyBorder="1" applyAlignment="1" applyProtection="1">
      <alignment vertical="top" wrapText="1"/>
      <protection locked="0"/>
    </xf>
    <xf numFmtId="0" fontId="86" fillId="36" borderId="74" xfId="13" applyFont="1" applyFill="1" applyBorder="1" applyAlignment="1" applyProtection="1">
      <alignment vertical="center" wrapText="1"/>
      <protection locked="0"/>
    </xf>
    <xf numFmtId="0" fontId="87" fillId="0" borderId="21" xfId="9" applyFont="1" applyFill="1" applyBorder="1" applyAlignment="1" applyProtection="1">
      <alignment horizontal="center" vertical="center" wrapText="1"/>
      <protection locked="0"/>
    </xf>
    <xf numFmtId="0" fontId="86" fillId="36" borderId="22" xfId="13" applyFont="1" applyFill="1" applyBorder="1" applyAlignment="1" applyProtection="1">
      <alignment vertical="center" wrapText="1"/>
      <protection locked="0"/>
    </xf>
    <xf numFmtId="164" fontId="86" fillId="36" borderId="23" xfId="7" applyNumberFormat="1" applyFont="1" applyFill="1" applyBorder="1" applyAlignment="1" applyProtection="1">
      <alignment vertical="top" wrapText="1"/>
    </xf>
    <xf numFmtId="0" fontId="86" fillId="0" borderId="0" xfId="11" applyFont="1" applyFill="1" applyBorder="1" applyAlignment="1" applyProtection="1"/>
    <xf numFmtId="0" fontId="86" fillId="0" borderId="0" xfId="11" applyFont="1" applyFill="1" applyBorder="1" applyAlignment="1" applyProtection="1">
      <alignment horizontal="center"/>
    </xf>
    <xf numFmtId="0" fontId="92" fillId="0" borderId="0" xfId="0" applyFont="1" applyFill="1" applyBorder="1" applyAlignment="1" applyProtection="1">
      <alignment horizontal="right"/>
      <protection locked="0"/>
    </xf>
    <xf numFmtId="0" fontId="85" fillId="0" borderId="3" xfId="0" applyFont="1" applyFill="1" applyBorder="1" applyAlignment="1">
      <alignment horizontal="center" vertical="center" wrapText="1"/>
    </xf>
    <xf numFmtId="0" fontId="85" fillId="0" borderId="4" xfId="0" applyFont="1" applyFill="1" applyBorder="1" applyAlignment="1">
      <alignment horizontal="center" vertical="center" wrapText="1"/>
    </xf>
    <xf numFmtId="0" fontId="85" fillId="0" borderId="63" xfId="0" applyFont="1" applyFill="1" applyBorder="1" applyAlignment="1">
      <alignment horizontal="center" vertical="center" wrapText="1"/>
    </xf>
    <xf numFmtId="0" fontId="85" fillId="0" borderId="5" xfId="0" applyFont="1" applyFill="1" applyBorder="1" applyAlignment="1">
      <alignment horizontal="center" vertical="center" wrapText="1"/>
    </xf>
    <xf numFmtId="0" fontId="85" fillId="0" borderId="20" xfId="0" applyFont="1" applyBorder="1" applyAlignment="1">
      <alignment horizontal="center"/>
    </xf>
    <xf numFmtId="0" fontId="85" fillId="0" borderId="32" xfId="0" applyFont="1" applyBorder="1" applyAlignment="1">
      <alignment wrapText="1"/>
    </xf>
    <xf numFmtId="164" fontId="85" fillId="0" borderId="31" xfId="7" applyNumberFormat="1" applyFont="1" applyBorder="1" applyAlignment="1">
      <alignment vertical="center"/>
    </xf>
    <xf numFmtId="167" fontId="85" fillId="0" borderId="64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5" fillId="0" borderId="10" xfId="0" applyFont="1" applyBorder="1" applyAlignment="1">
      <alignment wrapText="1"/>
    </xf>
    <xf numFmtId="164" fontId="85" fillId="0" borderId="12" xfId="7" applyNumberFormat="1" applyFont="1" applyBorder="1" applyAlignment="1">
      <alignment vertical="center"/>
    </xf>
    <xf numFmtId="167" fontId="85" fillId="0" borderId="62" xfId="0" applyNumberFormat="1" applyFont="1" applyBorder="1" applyAlignment="1">
      <alignment horizontal="center"/>
    </xf>
    <xf numFmtId="0" fontId="94" fillId="0" borderId="20" xfId="0" applyFont="1" applyBorder="1" applyAlignment="1">
      <alignment horizontal="center"/>
    </xf>
    <xf numFmtId="0" fontId="94" fillId="0" borderId="10" xfId="0" applyFont="1" applyBorder="1" applyAlignment="1">
      <alignment wrapText="1"/>
    </xf>
    <xf numFmtId="164" fontId="94" fillId="0" borderId="12" xfId="7" applyNumberFormat="1" applyFont="1" applyBorder="1" applyAlignment="1">
      <alignment vertical="center"/>
    </xf>
    <xf numFmtId="167" fontId="94" fillId="0" borderId="62" xfId="0" applyNumberFormat="1" applyFont="1" applyBorder="1" applyAlignment="1">
      <alignment horizontal="center"/>
    </xf>
    <xf numFmtId="167" fontId="94" fillId="0" borderId="0" xfId="0" applyNumberFormat="1" applyFont="1" applyBorder="1" applyAlignment="1">
      <alignment horizontal="center"/>
    </xf>
    <xf numFmtId="164" fontId="98" fillId="0" borderId="12" xfId="7" applyNumberFormat="1" applyFont="1" applyBorder="1" applyAlignment="1">
      <alignment vertical="center"/>
    </xf>
    <xf numFmtId="0" fontId="94" fillId="0" borderId="10" xfId="0" applyFont="1" applyBorder="1" applyAlignment="1">
      <alignment horizontal="right" wrapText="1"/>
    </xf>
    <xf numFmtId="167" fontId="92" fillId="76" borderId="62" xfId="0" applyNumberFormat="1" applyFont="1" applyFill="1" applyBorder="1" applyAlignment="1">
      <alignment horizontal="center"/>
    </xf>
    <xf numFmtId="164" fontId="85" fillId="36" borderId="12" xfId="7" applyNumberFormat="1" applyFont="1" applyFill="1" applyBorder="1" applyAlignment="1">
      <alignment vertical="center"/>
    </xf>
    <xf numFmtId="0" fontId="85" fillId="0" borderId="11" xfId="0" applyFont="1" applyBorder="1" applyAlignment="1">
      <alignment wrapText="1"/>
    </xf>
    <xf numFmtId="164" fontId="85" fillId="0" borderId="13" xfId="7" applyNumberFormat="1" applyFont="1" applyBorder="1" applyAlignment="1">
      <alignment vertical="center"/>
    </xf>
    <xf numFmtId="167" fontId="85" fillId="0" borderId="65" xfId="0" applyNumberFormat="1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90" fillId="36" borderId="14" xfId="0" applyFont="1" applyFill="1" applyBorder="1" applyAlignment="1">
      <alignment wrapText="1"/>
    </xf>
    <xf numFmtId="164" fontId="90" fillId="36" borderId="15" xfId="7" applyNumberFormat="1" applyFont="1" applyFill="1" applyBorder="1" applyAlignment="1">
      <alignment vertical="center"/>
    </xf>
    <xf numFmtId="167" fontId="90" fillId="36" borderId="57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64" fontId="85" fillId="0" borderId="16" xfId="7" applyNumberFormat="1" applyFont="1" applyBorder="1" applyAlignment="1">
      <alignment vertical="center"/>
    </xf>
    <xf numFmtId="167" fontId="85" fillId="0" borderId="61" xfId="0" applyNumberFormat="1" applyFont="1" applyBorder="1" applyAlignment="1">
      <alignment horizontal="center"/>
    </xf>
    <xf numFmtId="0" fontId="94" fillId="0" borderId="11" xfId="0" applyFont="1" applyBorder="1" applyAlignment="1">
      <alignment horizontal="right" wrapText="1"/>
    </xf>
    <xf numFmtId="164" fontId="94" fillId="0" borderId="13" xfId="7" applyNumberFormat="1" applyFont="1" applyBorder="1" applyAlignment="1">
      <alignment vertical="center"/>
    </xf>
    <xf numFmtId="0" fontId="85" fillId="0" borderId="74" xfId="0" applyFont="1" applyBorder="1" applyAlignment="1">
      <alignment wrapText="1"/>
    </xf>
    <xf numFmtId="167" fontId="85" fillId="0" borderId="75" xfId="0" applyNumberFormat="1" applyFont="1" applyBorder="1" applyAlignment="1">
      <alignment horizontal="center"/>
    </xf>
    <xf numFmtId="0" fontId="94" fillId="0" borderId="74" xfId="0" applyFont="1" applyBorder="1" applyAlignment="1">
      <alignment horizontal="right" wrapText="1"/>
    </xf>
    <xf numFmtId="167" fontId="92" fillId="76" borderId="75" xfId="0" applyNumberFormat="1" applyFont="1" applyFill="1" applyBorder="1" applyAlignment="1">
      <alignment horizontal="center"/>
    </xf>
    <xf numFmtId="164" fontId="94" fillId="0" borderId="91" xfId="7" applyNumberFormat="1" applyFont="1" applyBorder="1" applyAlignment="1">
      <alignment vertical="center"/>
    </xf>
    <xf numFmtId="0" fontId="90" fillId="0" borderId="21" xfId="0" applyFont="1" applyBorder="1" applyAlignment="1">
      <alignment horizontal="center"/>
    </xf>
    <xf numFmtId="0" fontId="90" fillId="36" borderId="58" xfId="0" applyFont="1" applyFill="1" applyBorder="1" applyAlignment="1">
      <alignment wrapText="1"/>
    </xf>
    <xf numFmtId="164" fontId="90" fillId="36" borderId="59" xfId="7" applyNumberFormat="1" applyFont="1" applyFill="1" applyBorder="1" applyAlignment="1">
      <alignment vertical="center"/>
    </xf>
    <xf numFmtId="167" fontId="90" fillId="36" borderId="6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wrapText="1"/>
    </xf>
    <xf numFmtId="0" fontId="85" fillId="0" borderId="55" xfId="0" applyFont="1" applyBorder="1"/>
    <xf numFmtId="0" fontId="85" fillId="0" borderId="56" xfId="0" applyFont="1" applyBorder="1"/>
    <xf numFmtId="0" fontId="85" fillId="0" borderId="18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66" xfId="0" applyFont="1" applyBorder="1"/>
    <xf numFmtId="9" fontId="99" fillId="0" borderId="74" xfId="0" applyNumberFormat="1" applyFont="1" applyFill="1" applyBorder="1" applyAlignment="1">
      <alignment horizontal="center" vertical="center" wrapText="1"/>
    </xf>
    <xf numFmtId="0" fontId="85" fillId="0" borderId="20" xfId="0" applyFont="1" applyBorder="1" applyAlignment="1">
      <alignment vertical="center"/>
    </xf>
    <xf numFmtId="0" fontId="87" fillId="3" borderId="74" xfId="13" applyFont="1" applyFill="1" applyBorder="1" applyAlignment="1" applyProtection="1">
      <alignment horizontal="left" vertical="center"/>
      <protection locked="0"/>
    </xf>
    <xf numFmtId="164" fontId="85" fillId="0" borderId="74" xfId="7" applyNumberFormat="1" applyFont="1" applyBorder="1" applyAlignment="1"/>
    <xf numFmtId="164" fontId="85" fillId="0" borderId="80" xfId="7" applyNumberFormat="1" applyFont="1" applyBorder="1" applyAlignment="1"/>
    <xf numFmtId="0" fontId="97" fillId="0" borderId="0" xfId="0" applyFont="1" applyAlignment="1"/>
    <xf numFmtId="0" fontId="87" fillId="3" borderId="21" xfId="9" applyFont="1" applyFill="1" applyBorder="1" applyAlignment="1" applyProtection="1">
      <alignment horizontal="left" vertical="center"/>
      <protection locked="0"/>
    </xf>
    <xf numFmtId="0" fontId="86" fillId="3" borderId="22" xfId="16" applyFont="1" applyFill="1" applyBorder="1" applyAlignment="1" applyProtection="1">
      <protection locked="0"/>
    </xf>
    <xf numFmtId="164" fontId="90" fillId="36" borderId="22" xfId="7" applyNumberFormat="1" applyFont="1" applyFill="1" applyBorder="1"/>
    <xf numFmtId="164" fontId="90" fillId="36" borderId="23" xfId="7" applyNumberFormat="1" applyFont="1" applyFill="1" applyBorder="1"/>
    <xf numFmtId="164" fontId="85" fillId="0" borderId="0" xfId="7" applyNumberFormat="1" applyFont="1"/>
    <xf numFmtId="0" fontId="90" fillId="0" borderId="0" xfId="0" applyFont="1" applyFill="1" applyAlignment="1">
      <alignment horizontal="center" wrapText="1"/>
    </xf>
    <xf numFmtId="0" fontId="85" fillId="0" borderId="17" xfId="0" applyFont="1" applyBorder="1"/>
    <xf numFmtId="0" fontId="85" fillId="0" borderId="19" xfId="0" applyFont="1" applyBorder="1"/>
    <xf numFmtId="0" fontId="85" fillId="0" borderId="75" xfId="0" applyFont="1" applyBorder="1" applyAlignment="1">
      <alignment horizontal="center" vertical="center"/>
    </xf>
    <xf numFmtId="164" fontId="87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87" fillId="3" borderId="74" xfId="1" applyNumberFormat="1" applyFont="1" applyFill="1" applyBorder="1" applyAlignment="1" applyProtection="1">
      <alignment horizontal="center" vertical="center" wrapText="1"/>
      <protection locked="0"/>
    </xf>
    <xf numFmtId="0" fontId="87" fillId="0" borderId="74" xfId="13" applyFont="1" applyBorder="1" applyAlignment="1" applyProtection="1">
      <alignment horizontal="center" vertical="center" wrapText="1"/>
      <protection locked="0"/>
    </xf>
    <xf numFmtId="0" fontId="87" fillId="0" borderId="74" xfId="13" applyFont="1" applyFill="1" applyBorder="1" applyAlignment="1" applyProtection="1">
      <alignment horizontal="center" vertical="center" wrapText="1"/>
      <protection locked="0"/>
    </xf>
    <xf numFmtId="164" fontId="87" fillId="3" borderId="75" xfId="1" applyNumberFormat="1" applyFont="1" applyFill="1" applyBorder="1" applyAlignment="1" applyProtection="1">
      <alignment horizontal="center" vertical="center" wrapText="1"/>
      <protection locked="0"/>
    </xf>
    <xf numFmtId="0" fontId="87" fillId="3" borderId="20" xfId="5" applyFont="1" applyFill="1" applyBorder="1" applyAlignment="1" applyProtection="1">
      <alignment horizontal="right" vertical="center"/>
      <protection locked="0"/>
    </xf>
    <xf numFmtId="0" fontId="87" fillId="3" borderId="75" xfId="13" applyFont="1" applyFill="1" applyBorder="1" applyAlignment="1" applyProtection="1">
      <alignment horizontal="left" vertical="center"/>
      <protection locked="0"/>
    </xf>
    <xf numFmtId="164" fontId="85" fillId="0" borderId="20" xfId="7" applyNumberFormat="1" applyFont="1" applyBorder="1" applyAlignment="1"/>
    <xf numFmtId="164" fontId="85" fillId="0" borderId="78" xfId="7" applyNumberFormat="1" applyFont="1" applyBorder="1" applyAlignment="1">
      <alignment wrapText="1"/>
    </xf>
    <xf numFmtId="164" fontId="85" fillId="0" borderId="78" xfId="7" applyNumberFormat="1" applyFont="1" applyBorder="1" applyAlignment="1"/>
    <xf numFmtId="164" fontId="85" fillId="36" borderId="53" xfId="7" applyNumberFormat="1" applyFont="1" applyFill="1" applyBorder="1" applyAlignment="1"/>
    <xf numFmtId="0" fontId="86" fillId="3" borderId="23" xfId="16" applyFont="1" applyFill="1" applyBorder="1" applyAlignment="1" applyProtection="1">
      <protection locked="0"/>
    </xf>
    <xf numFmtId="164" fontId="90" fillId="36" borderId="21" xfId="7" applyNumberFormat="1" applyFont="1" applyFill="1" applyBorder="1"/>
    <xf numFmtId="164" fontId="90" fillId="36" borderId="54" xfId="7" applyNumberFormat="1" applyFont="1" applyFill="1" applyBorder="1"/>
    <xf numFmtId="0" fontId="85" fillId="0" borderId="0" xfId="0" applyFont="1" applyBorder="1" applyAlignment="1">
      <alignment horizontal="center" vertical="center" wrapText="1"/>
    </xf>
    <xf numFmtId="164" fontId="85" fillId="0" borderId="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90" fillId="0" borderId="0" xfId="0" applyFont="1" applyFill="1" applyAlignment="1">
      <alignment horizontal="center"/>
    </xf>
    <xf numFmtId="0" fontId="85" fillId="0" borderId="18" xfId="0" applyFont="1" applyBorder="1"/>
    <xf numFmtId="0" fontId="85" fillId="0" borderId="18" xfId="0" applyFont="1" applyBorder="1" applyAlignment="1">
      <alignment wrapText="1"/>
    </xf>
    <xf numFmtId="0" fontId="85" fillId="0" borderId="26" xfId="0" applyFont="1" applyBorder="1" applyAlignment="1">
      <alignment wrapText="1"/>
    </xf>
    <xf numFmtId="0" fontId="85" fillId="0" borderId="19" xfId="0" applyFont="1" applyBorder="1" applyAlignment="1">
      <alignment wrapText="1"/>
    </xf>
    <xf numFmtId="0" fontId="97" fillId="0" borderId="0" xfId="0" applyFont="1" applyAlignment="1">
      <alignment wrapText="1"/>
    </xf>
    <xf numFmtId="0" fontId="85" fillId="0" borderId="6" xfId="0" applyFont="1" applyBorder="1"/>
    <xf numFmtId="0" fontId="85" fillId="0" borderId="74" xfId="0" applyFont="1" applyFill="1" applyBorder="1" applyAlignment="1">
      <alignment horizontal="center" vertical="center" wrapText="1"/>
    </xf>
    <xf numFmtId="0" fontId="85" fillId="0" borderId="20" xfId="0" applyFont="1" applyBorder="1"/>
    <xf numFmtId="164" fontId="85" fillId="0" borderId="74" xfId="7" applyNumberFormat="1" applyFont="1" applyBorder="1"/>
    <xf numFmtId="164" fontId="85" fillId="0" borderId="74" xfId="7" applyNumberFormat="1" applyFont="1" applyFill="1" applyBorder="1"/>
    <xf numFmtId="164" fontId="85" fillId="0" borderId="80" xfId="7" applyNumberFormat="1" applyFont="1" applyBorder="1"/>
    <xf numFmtId="165" fontId="85" fillId="0" borderId="75" xfId="20961" applyNumberFormat="1" applyFont="1" applyBorder="1" applyAlignment="1">
      <alignment horizontal="right"/>
    </xf>
    <xf numFmtId="164" fontId="85" fillId="0" borderId="80" xfId="7" applyNumberFormat="1" applyFont="1" applyFill="1" applyBorder="1"/>
    <xf numFmtId="0" fontId="85" fillId="0" borderId="21" xfId="0" applyFont="1" applyBorder="1"/>
    <xf numFmtId="0" fontId="90" fillId="0" borderId="22" xfId="0" applyFont="1" applyBorder="1"/>
    <xf numFmtId="165" fontId="90" fillId="36" borderId="23" xfId="20961" applyNumberFormat="1" applyFont="1" applyFill="1" applyBorder="1" applyAlignment="1">
      <alignment horizontal="right"/>
    </xf>
    <xf numFmtId="0" fontId="94" fillId="3" borderId="72" xfId="0" applyFont="1" applyFill="1" applyBorder="1" applyAlignment="1">
      <alignment horizontal="left"/>
    </xf>
    <xf numFmtId="0" fontId="94" fillId="3" borderId="73" xfId="0" applyFont="1" applyFill="1" applyBorder="1" applyAlignment="1">
      <alignment horizontal="left"/>
    </xf>
    <xf numFmtId="0" fontId="85" fillId="0" borderId="75" xfId="0" applyFont="1" applyFill="1" applyBorder="1" applyAlignment="1">
      <alignment horizontal="center" vertical="center" wrapText="1"/>
    </xf>
    <xf numFmtId="0" fontId="90" fillId="3" borderId="76" xfId="0" applyFont="1" applyFill="1" applyBorder="1" applyAlignment="1">
      <alignment vertical="center"/>
    </xf>
    <xf numFmtId="0" fontId="85" fillId="3" borderId="77" xfId="0" applyFont="1" applyFill="1" applyBorder="1" applyAlignment="1">
      <alignment vertical="center"/>
    </xf>
    <xf numFmtId="0" fontId="85" fillId="3" borderId="78" xfId="0" applyFont="1" applyFill="1" applyBorder="1" applyAlignment="1">
      <alignment vertical="center"/>
    </xf>
    <xf numFmtId="0" fontId="85" fillId="0" borderId="68" xfId="0" applyFont="1" applyFill="1" applyBorder="1" applyAlignment="1">
      <alignment horizontal="center" vertical="center"/>
    </xf>
    <xf numFmtId="0" fontId="85" fillId="0" borderId="6" xfId="0" applyFont="1" applyFill="1" applyBorder="1" applyAlignment="1">
      <alignment vertical="center"/>
    </xf>
    <xf numFmtId="164" fontId="85" fillId="0" borderId="79" xfId="7" applyNumberFormat="1" applyFont="1" applyFill="1" applyBorder="1" applyAlignment="1">
      <alignment vertical="center"/>
    </xf>
    <xf numFmtId="164" fontId="85" fillId="0" borderId="67" xfId="7" applyNumberFormat="1" applyFont="1" applyFill="1" applyBorder="1" applyAlignment="1">
      <alignment vertical="center"/>
    </xf>
    <xf numFmtId="164" fontId="85" fillId="3" borderId="77" xfId="7" applyNumberFormat="1" applyFont="1" applyFill="1" applyBorder="1" applyAlignment="1">
      <alignment vertical="center"/>
    </xf>
    <xf numFmtId="164" fontId="85" fillId="3" borderId="78" xfId="7" applyNumberFormat="1" applyFont="1" applyFill="1" applyBorder="1" applyAlignment="1">
      <alignment vertical="center"/>
    </xf>
    <xf numFmtId="0" fontId="85" fillId="0" borderId="74" xfId="0" applyFont="1" applyFill="1" applyBorder="1" applyAlignment="1">
      <alignment vertical="center"/>
    </xf>
    <xf numFmtId="164" fontId="85" fillId="0" borderId="74" xfId="7" applyNumberFormat="1" applyFont="1" applyFill="1" applyBorder="1" applyAlignment="1">
      <alignment vertical="center"/>
    </xf>
    <xf numFmtId="164" fontId="85" fillId="0" borderId="80" xfId="7" applyNumberFormat="1" applyFont="1" applyFill="1" applyBorder="1" applyAlignment="1">
      <alignment vertical="center"/>
    </xf>
    <xf numFmtId="164" fontId="85" fillId="0" borderId="75" xfId="7" applyNumberFormat="1" applyFont="1" applyFill="1" applyBorder="1" applyAlignment="1">
      <alignment vertical="center"/>
    </xf>
    <xf numFmtId="0" fontId="90" fillId="0" borderId="74" xfId="0" applyFont="1" applyFill="1" applyBorder="1" applyAlignment="1">
      <alignment vertical="center"/>
    </xf>
    <xf numFmtId="0" fontId="90" fillId="0" borderId="22" xfId="0" applyFont="1" applyFill="1" applyBorder="1" applyAlignment="1">
      <alignment vertical="center"/>
    </xf>
    <xf numFmtId="164" fontId="85" fillId="0" borderId="22" xfId="7" applyNumberFormat="1" applyFont="1" applyFill="1" applyBorder="1" applyAlignment="1">
      <alignment vertical="center"/>
    </xf>
    <xf numFmtId="164" fontId="85" fillId="0" borderId="24" xfId="7" applyNumberFormat="1" applyFont="1" applyFill="1" applyBorder="1" applyAlignment="1">
      <alignment vertical="center"/>
    </xf>
    <xf numFmtId="164" fontId="85" fillId="0" borderId="23" xfId="7" applyNumberFormat="1" applyFont="1" applyFill="1" applyBorder="1" applyAlignment="1">
      <alignment vertical="center"/>
    </xf>
    <xf numFmtId="0" fontId="85" fillId="3" borderId="66" xfId="0" applyFont="1" applyFill="1" applyBorder="1" applyAlignment="1">
      <alignment horizontal="center" vertical="center"/>
    </xf>
    <xf numFmtId="0" fontId="85" fillId="3" borderId="0" xfId="0" applyFont="1" applyFill="1" applyBorder="1" applyAlignment="1">
      <alignment vertical="center"/>
    </xf>
    <xf numFmtId="0" fontId="85" fillId="0" borderId="17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vertical="center"/>
    </xf>
    <xf numFmtId="169" fontId="87" fillId="37" borderId="56" xfId="20" applyFont="1" applyBorder="1"/>
    <xf numFmtId="164" fontId="85" fillId="0" borderId="26" xfId="7" applyNumberFormat="1" applyFont="1" applyFill="1" applyBorder="1" applyAlignment="1">
      <alignment vertical="center"/>
    </xf>
    <xf numFmtId="164" fontId="85" fillId="0" borderId="19" xfId="7" applyNumberFormat="1" applyFont="1" applyFill="1" applyBorder="1" applyAlignment="1">
      <alignment vertical="center"/>
    </xf>
    <xf numFmtId="0" fontId="85" fillId="0" borderId="81" xfId="0" applyFont="1" applyFill="1" applyBorder="1" applyAlignment="1">
      <alignment horizontal="center" vertical="center"/>
    </xf>
    <xf numFmtId="0" fontId="85" fillId="0" borderId="82" xfId="0" applyFont="1" applyFill="1" applyBorder="1" applyAlignment="1">
      <alignment vertical="center"/>
    </xf>
    <xf numFmtId="169" fontId="87" fillId="37" borderId="24" xfId="20" applyFont="1" applyBorder="1"/>
    <xf numFmtId="169" fontId="87" fillId="37" borderId="83" xfId="20" applyFont="1" applyBorder="1"/>
    <xf numFmtId="169" fontId="87" fillId="37" borderId="25" xfId="20" applyFont="1" applyBorder="1"/>
    <xf numFmtId="164" fontId="85" fillId="0" borderId="84" xfId="7" applyNumberFormat="1" applyFont="1" applyFill="1" applyBorder="1" applyAlignment="1">
      <alignment vertical="center"/>
    </xf>
    <xf numFmtId="164" fontId="85" fillId="0" borderId="85" xfId="7" applyNumberFormat="1" applyFont="1" applyFill="1" applyBorder="1" applyAlignment="1">
      <alignment vertical="center"/>
    </xf>
    <xf numFmtId="0" fontId="85" fillId="0" borderId="86" xfId="0" applyFont="1" applyFill="1" applyBorder="1" applyAlignment="1">
      <alignment horizontal="center" vertical="center"/>
    </xf>
    <xf numFmtId="0" fontId="85" fillId="0" borderId="87" xfId="0" applyFont="1" applyFill="1" applyBorder="1" applyAlignment="1">
      <alignment vertical="center"/>
    </xf>
    <xf numFmtId="169" fontId="87" fillId="37" borderId="30" xfId="20" applyFont="1" applyBorder="1"/>
    <xf numFmtId="9" fontId="85" fillId="0" borderId="88" xfId="7" applyNumberFormat="1" applyFont="1" applyFill="1" applyBorder="1" applyAlignment="1">
      <alignment vertical="center"/>
    </xf>
    <xf numFmtId="9" fontId="85" fillId="0" borderId="89" xfId="7" applyNumberFormat="1" applyFont="1" applyFill="1" applyBorder="1" applyAlignment="1">
      <alignment vertical="center"/>
    </xf>
    <xf numFmtId="0" fontId="85" fillId="0" borderId="55" xfId="0" applyFont="1" applyBorder="1" applyAlignment="1">
      <alignment horizontal="center"/>
    </xf>
    <xf numFmtId="0" fontId="85" fillId="0" borderId="56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7" fillId="3" borderId="20" xfId="5" applyFont="1" applyFill="1" applyBorder="1" applyAlignment="1" applyProtection="1">
      <alignment horizontal="left" vertical="center"/>
      <protection locked="0"/>
    </xf>
    <xf numFmtId="0" fontId="87" fillId="3" borderId="74" xfId="5" applyFont="1" applyFill="1" applyBorder="1" applyProtection="1">
      <protection locked="0"/>
    </xf>
    <xf numFmtId="0" fontId="87" fillId="3" borderId="74" xfId="13" applyFont="1" applyFill="1" applyBorder="1" applyAlignment="1" applyProtection="1">
      <alignment horizontal="center" vertical="center" wrapText="1"/>
      <protection locked="0"/>
    </xf>
    <xf numFmtId="3" fontId="87" fillId="3" borderId="74" xfId="1" applyNumberFormat="1" applyFont="1" applyFill="1" applyBorder="1" applyAlignment="1" applyProtection="1">
      <alignment horizontal="center" vertical="center" wrapText="1"/>
      <protection locked="0"/>
    </xf>
    <xf numFmtId="9" fontId="87" fillId="3" borderId="74" xfId="15" applyNumberFormat="1" applyFont="1" applyFill="1" applyBorder="1" applyAlignment="1" applyProtection="1">
      <alignment horizontal="center" vertical="center"/>
      <protection locked="0"/>
    </xf>
    <xf numFmtId="0" fontId="87" fillId="3" borderId="75" xfId="13" applyFont="1" applyFill="1" applyBorder="1" applyAlignment="1" applyProtection="1">
      <alignment horizontal="center" vertical="center" wrapText="1"/>
      <protection locked="0"/>
    </xf>
    <xf numFmtId="0" fontId="86" fillId="3" borderId="74" xfId="13" applyFont="1" applyFill="1" applyBorder="1" applyAlignment="1" applyProtection="1">
      <alignment wrapText="1"/>
      <protection locked="0"/>
    </xf>
    <xf numFmtId="164" fontId="86" fillId="36" borderId="74" xfId="7" applyNumberFormat="1" applyFont="1" applyFill="1" applyBorder="1" applyProtection="1">
      <protection locked="0"/>
    </xf>
    <xf numFmtId="0" fontId="86" fillId="3" borderId="74" xfId="5" applyFont="1" applyFill="1" applyBorder="1" applyProtection="1">
      <protection locked="0"/>
    </xf>
    <xf numFmtId="164" fontId="86" fillId="36" borderId="75" xfId="7" applyNumberFormat="1" applyFont="1" applyFill="1" applyBorder="1" applyProtection="1">
      <protection locked="0"/>
    </xf>
    <xf numFmtId="164" fontId="87" fillId="3" borderId="74" xfId="7" applyNumberFormat="1" applyFont="1" applyFill="1" applyBorder="1" applyProtection="1">
      <protection locked="0"/>
    </xf>
    <xf numFmtId="165" fontId="87" fillId="3" borderId="74" xfId="8" applyNumberFormat="1" applyFont="1" applyFill="1" applyBorder="1" applyAlignment="1" applyProtection="1">
      <alignment horizontal="right" wrapText="1"/>
      <protection locked="0"/>
    </xf>
    <xf numFmtId="164" fontId="87" fillId="36" borderId="74" xfId="7" applyNumberFormat="1" applyFont="1" applyFill="1" applyBorder="1" applyProtection="1">
      <protection locked="0"/>
    </xf>
    <xf numFmtId="164" fontId="87" fillId="36" borderId="75" xfId="7" applyNumberFormat="1" applyFont="1" applyFill="1" applyBorder="1" applyProtection="1">
      <protection locked="0"/>
    </xf>
    <xf numFmtId="165" fontId="87" fillId="4" borderId="74" xfId="8" applyNumberFormat="1" applyFont="1" applyFill="1" applyBorder="1" applyAlignment="1" applyProtection="1">
      <alignment horizontal="right" wrapText="1"/>
      <protection locked="0"/>
    </xf>
    <xf numFmtId="0" fontId="86" fillId="0" borderId="74" xfId="13" applyFont="1" applyFill="1" applyBorder="1" applyAlignment="1" applyProtection="1">
      <alignment wrapText="1"/>
      <protection locked="0"/>
    </xf>
    <xf numFmtId="164" fontId="87" fillId="0" borderId="74" xfId="7" applyNumberFormat="1" applyFont="1" applyFill="1" applyBorder="1" applyProtection="1">
      <protection locked="0"/>
    </xf>
    <xf numFmtId="0" fontId="87" fillId="3" borderId="21" xfId="9" applyFont="1" applyFill="1" applyBorder="1" applyAlignment="1" applyProtection="1">
      <alignment horizontal="right" vertical="center"/>
      <protection locked="0"/>
    </xf>
    <xf numFmtId="193" fontId="86" fillId="36" borderId="22" xfId="16" applyNumberFormat="1" applyFont="1" applyFill="1" applyBorder="1" applyAlignment="1" applyProtection="1">
      <protection locked="0"/>
    </xf>
    <xf numFmtId="3" fontId="86" fillId="36" borderId="22" xfId="16" applyNumberFormat="1" applyFont="1" applyFill="1" applyBorder="1" applyAlignment="1" applyProtection="1">
      <protection locked="0"/>
    </xf>
    <xf numFmtId="164" fontId="86" fillId="36" borderId="22" xfId="7" applyNumberFormat="1" applyFont="1" applyFill="1" applyBorder="1" applyAlignment="1" applyProtection="1">
      <protection locked="0"/>
    </xf>
    <xf numFmtId="164" fontId="86" fillId="36" borderId="23" xfId="7" applyNumberFormat="1" applyFont="1" applyFill="1" applyBorder="1" applyAlignment="1" applyProtection="1">
      <protection locked="0"/>
    </xf>
    <xf numFmtId="193" fontId="85" fillId="0" borderId="0" xfId="0" applyNumberFormat="1" applyFont="1"/>
    <xf numFmtId="0" fontId="89" fillId="0" borderId="84" xfId="0" applyFont="1" applyBorder="1" applyAlignment="1">
      <alignment horizontal="left" vertical="center" wrapText="1"/>
    </xf>
    <xf numFmtId="0" fontId="89" fillId="0" borderId="73" xfId="0" applyFont="1" applyBorder="1" applyAlignment="1">
      <alignment horizontal="left" vertical="center" wrapText="1"/>
    </xf>
    <xf numFmtId="0" fontId="87" fillId="0" borderId="26" xfId="0" applyFont="1" applyFill="1" applyBorder="1" applyAlignment="1" applyProtection="1">
      <alignment horizontal="center"/>
    </xf>
    <xf numFmtId="0" fontId="87" fillId="0" borderId="27" xfId="0" applyFont="1" applyFill="1" applyBorder="1" applyAlignment="1" applyProtection="1">
      <alignment horizontal="center"/>
    </xf>
    <xf numFmtId="0" fontId="87" fillId="0" borderId="29" xfId="0" applyFont="1" applyFill="1" applyBorder="1" applyAlignment="1" applyProtection="1">
      <alignment horizontal="center"/>
    </xf>
    <xf numFmtId="0" fontId="87" fillId="0" borderId="28" xfId="0" applyFont="1" applyFill="1" applyBorder="1" applyAlignment="1" applyProtection="1">
      <alignment horizontal="center"/>
    </xf>
    <xf numFmtId="0" fontId="85" fillId="0" borderId="3" xfId="0" applyFont="1" applyBorder="1" applyAlignment="1">
      <alignment horizontal="center" vertical="center"/>
    </xf>
    <xf numFmtId="0" fontId="85" fillId="0" borderId="68" xfId="0" applyFont="1" applyBorder="1" applyAlignment="1">
      <alignment horizontal="center" vertical="center"/>
    </xf>
    <xf numFmtId="0" fontId="86" fillId="0" borderId="4" xfId="0" applyFont="1" applyFill="1" applyBorder="1" applyAlignment="1">
      <alignment horizontal="center" vertical="center"/>
    </xf>
    <xf numFmtId="0" fontId="86" fillId="0" borderId="6" xfId="0" applyFont="1" applyFill="1" applyBorder="1" applyAlignment="1">
      <alignment horizontal="center" vertical="center"/>
    </xf>
    <xf numFmtId="0" fontId="86" fillId="0" borderId="18" xfId="0" applyFont="1" applyFill="1" applyBorder="1" applyAlignment="1" applyProtection="1">
      <alignment horizontal="center"/>
    </xf>
    <xf numFmtId="0" fontId="86" fillId="0" borderId="19" xfId="0" applyFont="1" applyFill="1" applyBorder="1" applyAlignment="1" applyProtection="1">
      <alignment horizontal="center"/>
    </xf>
    <xf numFmtId="0" fontId="86" fillId="0" borderId="26" xfId="0" applyFont="1" applyBorder="1" applyAlignment="1">
      <alignment horizontal="center" wrapText="1"/>
    </xf>
    <xf numFmtId="0" fontId="87" fillId="0" borderId="28" xfId="0" applyFont="1" applyBorder="1" applyAlignment="1">
      <alignment horizontal="center"/>
    </xf>
    <xf numFmtId="0" fontId="86" fillId="0" borderId="80" xfId="0" applyFont="1" applyBorder="1" applyAlignment="1">
      <alignment horizontal="center" wrapText="1"/>
    </xf>
    <xf numFmtId="0" fontId="87" fillId="0" borderId="78" xfId="0" applyFont="1" applyBorder="1" applyAlignment="1">
      <alignment horizontal="center"/>
    </xf>
    <xf numFmtId="0" fontId="86" fillId="0" borderId="80" xfId="0" applyFont="1" applyBorder="1" applyAlignment="1">
      <alignment horizontal="center" vertical="center" wrapText="1"/>
    </xf>
    <xf numFmtId="0" fontId="86" fillId="0" borderId="78" xfId="0" applyFont="1" applyBorder="1" applyAlignment="1">
      <alignment horizontal="center" vertical="center" wrapText="1"/>
    </xf>
    <xf numFmtId="0" fontId="85" fillId="0" borderId="74" xfId="0" applyFont="1" applyFill="1" applyBorder="1" applyAlignment="1">
      <alignment horizontal="center" vertical="center" wrapText="1"/>
    </xf>
    <xf numFmtId="0" fontId="85" fillId="0" borderId="80" xfId="0" applyFont="1" applyFill="1" applyBorder="1" applyAlignment="1">
      <alignment horizontal="center"/>
    </xf>
    <xf numFmtId="0" fontId="85" fillId="0" borderId="78" xfId="0" applyFont="1" applyFill="1" applyBorder="1" applyAlignment="1">
      <alignment horizontal="center"/>
    </xf>
    <xf numFmtId="9" fontId="85" fillId="0" borderId="80" xfId="0" applyNumberFormat="1" applyFont="1" applyBorder="1" applyAlignment="1">
      <alignment horizontal="center" vertical="center"/>
    </xf>
    <xf numFmtId="9" fontId="85" fillId="0" borderId="9" xfId="0" applyNumberFormat="1" applyFont="1" applyBorder="1" applyAlignment="1">
      <alignment horizontal="center" vertical="center"/>
    </xf>
    <xf numFmtId="0" fontId="87" fillId="3" borderId="85" xfId="13" applyFont="1" applyFill="1" applyBorder="1" applyAlignment="1" applyProtection="1">
      <alignment horizontal="center" vertical="center" wrapText="1"/>
      <protection locked="0"/>
    </xf>
    <xf numFmtId="0" fontId="87" fillId="3" borderId="67" xfId="13" applyFont="1" applyFill="1" applyBorder="1" applyAlignment="1" applyProtection="1">
      <alignment horizontal="center" vertical="center" wrapText="1"/>
      <protection locked="0"/>
    </xf>
    <xf numFmtId="0" fontId="85" fillId="0" borderId="82" xfId="0" applyFont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164" fontId="86" fillId="3" borderId="17" xfId="1" applyNumberFormat="1" applyFont="1" applyFill="1" applyBorder="1" applyAlignment="1" applyProtection="1">
      <alignment horizontal="center"/>
      <protection locked="0"/>
    </xf>
    <xf numFmtId="164" fontId="86" fillId="3" borderId="18" xfId="1" applyNumberFormat="1" applyFont="1" applyFill="1" applyBorder="1" applyAlignment="1" applyProtection="1">
      <alignment horizontal="center"/>
      <protection locked="0"/>
    </xf>
    <xf numFmtId="164" fontId="86" fillId="3" borderId="19" xfId="1" applyNumberFormat="1" applyFont="1" applyFill="1" applyBorder="1" applyAlignment="1" applyProtection="1">
      <alignment horizontal="center"/>
      <protection locked="0"/>
    </xf>
    <xf numFmtId="0" fontId="90" fillId="0" borderId="52" xfId="0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164" fontId="86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6" fillId="0" borderId="70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85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82" xfId="0" applyFont="1" applyFill="1" applyBorder="1" applyAlignment="1">
      <alignment horizontal="center" vertical="center" wrapText="1"/>
    </xf>
    <xf numFmtId="0" fontId="85" fillId="0" borderId="6" xfId="0" applyFont="1" applyFill="1" applyBorder="1" applyAlignment="1">
      <alignment horizontal="center" vertical="center" wrapText="1"/>
    </xf>
    <xf numFmtId="0" fontId="85" fillId="0" borderId="80" xfId="0" applyFont="1" applyFill="1" applyBorder="1" applyAlignment="1">
      <alignment horizontal="center" wrapText="1"/>
    </xf>
    <xf numFmtId="0" fontId="85" fillId="0" borderId="9" xfId="0" applyFont="1" applyFill="1" applyBorder="1" applyAlignment="1">
      <alignment horizontal="center" wrapText="1"/>
    </xf>
    <xf numFmtId="0" fontId="94" fillId="0" borderId="55" xfId="0" applyFont="1" applyFill="1" applyBorder="1" applyAlignment="1">
      <alignment horizontal="left" vertical="center"/>
    </xf>
    <xf numFmtId="0" fontId="94" fillId="0" borderId="56" xfId="0" applyFont="1" applyFill="1" applyBorder="1" applyAlignment="1">
      <alignment horizontal="left" vertical="center"/>
    </xf>
    <xf numFmtId="0" fontId="85" fillId="0" borderId="56" xfId="0" applyFont="1" applyFill="1" applyBorder="1" applyAlignment="1">
      <alignment horizontal="center" vertical="center" wrapText="1"/>
    </xf>
    <xf numFmtId="0" fontId="85" fillId="0" borderId="71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84" fillId="0" borderId="94" xfId="0" applyFont="1" applyFill="1" applyBorder="1" applyAlignment="1">
      <alignment horizontal="center" vertical="center" wrapText="1"/>
    </xf>
    <xf numFmtId="0" fontId="84" fillId="0" borderId="93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2" borderId="20" xfId="0" applyFont="1" applyFill="1" applyBorder="1" applyAlignment="1">
      <alignment horizontal="center" vertical="center"/>
    </xf>
    <xf numFmtId="0" fontId="87" fillId="2" borderId="21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 wrapText="1"/>
    </xf>
  </cellXfs>
  <cellStyles count="20963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2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104775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4922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104775</xdr:rowOff>
    </xdr:from>
    <xdr:ext cx="76200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969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104775</xdr:rowOff>
    </xdr:from>
    <xdr:ext cx="76200" cy="21907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3060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104775</xdr:rowOff>
    </xdr:from>
    <xdr:ext cx="76200" cy="21907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1537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104775</xdr:rowOff>
    </xdr:from>
    <xdr:ext cx="76200" cy="21907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00150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104775</xdr:rowOff>
    </xdr:from>
    <xdr:ext cx="76200" cy="21907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45446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104775</xdr:rowOff>
    </xdr:from>
    <xdr:ext cx="76200" cy="21907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284922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104775</xdr:rowOff>
    </xdr:from>
    <xdr:ext cx="76200" cy="21907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36969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104775</xdr:rowOff>
    </xdr:from>
    <xdr:ext cx="76200" cy="21907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030605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104775</xdr:rowOff>
    </xdr:from>
    <xdr:ext cx="76200" cy="21907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11537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104775</xdr:rowOff>
    </xdr:from>
    <xdr:ext cx="76200" cy="21907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2001500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104775</xdr:rowOff>
    </xdr:from>
    <xdr:ext cx="76200" cy="21907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4544675" y="42291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/>
  </sheetViews>
  <sheetFormatPr defaultRowHeight="15"/>
  <cols>
    <col min="1" max="1" width="10.28515625" style="3" customWidth="1"/>
    <col min="2" max="2" width="134.7109375" style="3" bestFit="1" customWidth="1"/>
    <col min="3" max="3" width="39.42578125" style="3" customWidth="1"/>
    <col min="4" max="6" width="9.140625" style="3"/>
    <col min="7" max="7" width="25" style="3" customWidth="1"/>
    <col min="8" max="16384" width="9.140625" style="3"/>
  </cols>
  <sheetData>
    <row r="1" spans="1:3">
      <c r="A1" s="1"/>
      <c r="B1" s="2" t="s">
        <v>350</v>
      </c>
      <c r="C1" s="1"/>
    </row>
    <row r="2" spans="1:3">
      <c r="A2" s="4">
        <v>1</v>
      </c>
      <c r="B2" s="5" t="s">
        <v>351</v>
      </c>
      <c r="C2" s="1" t="s">
        <v>413</v>
      </c>
    </row>
    <row r="3" spans="1:3">
      <c r="A3" s="4">
        <v>2</v>
      </c>
      <c r="B3" s="6" t="s">
        <v>347</v>
      </c>
      <c r="C3" s="1" t="s">
        <v>414</v>
      </c>
    </row>
    <row r="4" spans="1:3">
      <c r="A4" s="4">
        <v>3</v>
      </c>
      <c r="B4" s="6" t="s">
        <v>352</v>
      </c>
      <c r="C4" s="1" t="s">
        <v>415</v>
      </c>
    </row>
    <row r="5" spans="1:3">
      <c r="A5" s="7">
        <v>4</v>
      </c>
      <c r="B5" s="8" t="s">
        <v>348</v>
      </c>
      <c r="C5" s="9" t="s">
        <v>416</v>
      </c>
    </row>
    <row r="6" spans="1:3" s="10" customFormat="1" ht="45.75" customHeight="1">
      <c r="A6" s="436" t="s">
        <v>405</v>
      </c>
      <c r="B6" s="437"/>
      <c r="C6" s="437"/>
    </row>
    <row r="7" spans="1:3">
      <c r="A7" s="11" t="s">
        <v>29</v>
      </c>
      <c r="B7" s="2" t="s">
        <v>349</v>
      </c>
    </row>
    <row r="8" spans="1:3">
      <c r="A8" s="1">
        <v>1</v>
      </c>
      <c r="B8" s="12" t="s">
        <v>20</v>
      </c>
    </row>
    <row r="9" spans="1:3">
      <c r="A9" s="1">
        <v>2</v>
      </c>
      <c r="B9" s="12" t="s">
        <v>21</v>
      </c>
    </row>
    <row r="10" spans="1:3">
      <c r="A10" s="1">
        <v>3</v>
      </c>
      <c r="B10" s="12" t="s">
        <v>22</v>
      </c>
    </row>
    <row r="11" spans="1:3">
      <c r="A11" s="1">
        <v>4</v>
      </c>
      <c r="B11" s="12" t="s">
        <v>23</v>
      </c>
      <c r="C11" s="13"/>
    </row>
    <row r="12" spans="1:3">
      <c r="A12" s="1">
        <v>5</v>
      </c>
      <c r="B12" s="12" t="s">
        <v>24</v>
      </c>
    </row>
    <row r="13" spans="1:3">
      <c r="A13" s="1">
        <v>6</v>
      </c>
      <c r="B13" s="14" t="s">
        <v>359</v>
      </c>
    </row>
    <row r="14" spans="1:3">
      <c r="A14" s="1">
        <v>7</v>
      </c>
      <c r="B14" s="12" t="s">
        <v>353</v>
      </c>
    </row>
    <row r="15" spans="1:3">
      <c r="A15" s="1">
        <v>8</v>
      </c>
      <c r="B15" s="12" t="s">
        <v>354</v>
      </c>
    </row>
    <row r="16" spans="1:3">
      <c r="A16" s="1">
        <v>9</v>
      </c>
      <c r="B16" s="12" t="s">
        <v>25</v>
      </c>
    </row>
    <row r="17" spans="1:2">
      <c r="A17" s="1">
        <v>10</v>
      </c>
      <c r="B17" s="12" t="s">
        <v>26</v>
      </c>
    </row>
    <row r="18" spans="1:2">
      <c r="A18" s="1">
        <v>11</v>
      </c>
      <c r="B18" s="14" t="s">
        <v>355</v>
      </c>
    </row>
    <row r="19" spans="1:2">
      <c r="A19" s="1">
        <v>12</v>
      </c>
      <c r="B19" s="14" t="s">
        <v>27</v>
      </c>
    </row>
    <row r="20" spans="1:2">
      <c r="A20" s="1">
        <v>13</v>
      </c>
      <c r="B20" s="15" t="s">
        <v>356</v>
      </c>
    </row>
    <row r="21" spans="1:2">
      <c r="A21" s="1">
        <v>14</v>
      </c>
      <c r="B21" s="9" t="s">
        <v>383</v>
      </c>
    </row>
    <row r="22" spans="1:2">
      <c r="A22" s="16">
        <v>15</v>
      </c>
      <c r="B22" s="14" t="s">
        <v>28</v>
      </c>
    </row>
    <row r="23" spans="1:2">
      <c r="A23" s="17"/>
      <c r="B23" s="17"/>
    </row>
    <row r="24" spans="1:2">
      <c r="A24" s="17"/>
      <c r="B24" s="17"/>
    </row>
    <row r="25" spans="1:2">
      <c r="A25" s="17"/>
      <c r="B25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2" location="'15. CCR '!A1" display="Counterparty credit risk"/>
    <hyperlink ref="B21" location="'14. LCR'!A1" display="Liquidity Coverage Ratio"/>
  </hyperlinks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5"/>
  <cols>
    <col min="1" max="1" width="9.5703125" style="17" bestFit="1" customWidth="1"/>
    <col min="2" max="2" width="132.42578125" style="3" customWidth="1"/>
    <col min="3" max="3" width="18.42578125" style="3" customWidth="1"/>
    <col min="4" max="16384" width="9.140625" style="3"/>
  </cols>
  <sheetData>
    <row r="1" spans="1:3">
      <c r="A1" s="18" t="s">
        <v>30</v>
      </c>
      <c r="B1" s="19" t="str">
        <f>'1. key ratios '!B1</f>
        <v>JSC "Liberty Bank"</v>
      </c>
    </row>
    <row r="2" spans="1:3" s="190" customFormat="1">
      <c r="A2" s="190" t="s">
        <v>31</v>
      </c>
      <c r="B2" s="21">
        <f>'1. key ratios '!B2</f>
        <v>43281</v>
      </c>
    </row>
    <row r="3" spans="1:3" s="190" customFormat="1"/>
    <row r="4" spans="1:3" ht="15.75" thickBot="1">
      <c r="A4" s="17" t="s">
        <v>251</v>
      </c>
      <c r="B4" s="237" t="s">
        <v>250</v>
      </c>
    </row>
    <row r="5" spans="1:3">
      <c r="A5" s="238" t="s">
        <v>6</v>
      </c>
      <c r="B5" s="239"/>
      <c r="C5" s="240" t="s">
        <v>73</v>
      </c>
    </row>
    <row r="6" spans="1:3">
      <c r="A6" s="241">
        <v>1</v>
      </c>
      <c r="B6" s="242" t="s">
        <v>249</v>
      </c>
      <c r="C6" s="243">
        <f>SUM(C7:C11)</f>
        <v>250846356</v>
      </c>
    </row>
    <row r="7" spans="1:3">
      <c r="A7" s="241">
        <v>2</v>
      </c>
      <c r="B7" s="244" t="s">
        <v>248</v>
      </c>
      <c r="C7" s="245">
        <v>44490460</v>
      </c>
    </row>
    <row r="8" spans="1:3">
      <c r="A8" s="241">
        <v>3</v>
      </c>
      <c r="B8" s="246" t="s">
        <v>247</v>
      </c>
      <c r="C8" s="245">
        <v>35132256</v>
      </c>
    </row>
    <row r="9" spans="1:3">
      <c r="A9" s="241">
        <v>4</v>
      </c>
      <c r="B9" s="246" t="s">
        <v>246</v>
      </c>
      <c r="C9" s="245">
        <v>28500093</v>
      </c>
    </row>
    <row r="10" spans="1:3">
      <c r="A10" s="241">
        <v>5</v>
      </c>
      <c r="B10" s="246" t="s">
        <v>245</v>
      </c>
      <c r="C10" s="245">
        <v>1694028</v>
      </c>
    </row>
    <row r="11" spans="1:3">
      <c r="A11" s="241">
        <v>6</v>
      </c>
      <c r="B11" s="247" t="s">
        <v>244</v>
      </c>
      <c r="C11" s="245">
        <v>141029519</v>
      </c>
    </row>
    <row r="12" spans="1:3" s="172" customFormat="1">
      <c r="A12" s="241">
        <v>7</v>
      </c>
      <c r="B12" s="242" t="s">
        <v>243</v>
      </c>
      <c r="C12" s="248">
        <f>SUM(C13:C27)</f>
        <v>59056132.433731392</v>
      </c>
    </row>
    <row r="13" spans="1:3" s="172" customFormat="1">
      <c r="A13" s="241">
        <v>8</v>
      </c>
      <c r="B13" s="249" t="s">
        <v>242</v>
      </c>
      <c r="C13" s="250">
        <v>28500093</v>
      </c>
    </row>
    <row r="14" spans="1:3" s="172" customFormat="1" ht="30">
      <c r="A14" s="241">
        <v>9</v>
      </c>
      <c r="B14" s="251" t="s">
        <v>241</v>
      </c>
      <c r="C14" s="250">
        <v>2368463.4337313883</v>
      </c>
    </row>
    <row r="15" spans="1:3" s="172" customFormat="1">
      <c r="A15" s="241">
        <v>10</v>
      </c>
      <c r="B15" s="252" t="s">
        <v>240</v>
      </c>
      <c r="C15" s="250">
        <v>27936495</v>
      </c>
    </row>
    <row r="16" spans="1:3" s="172" customFormat="1">
      <c r="A16" s="241">
        <v>11</v>
      </c>
      <c r="B16" s="253" t="s">
        <v>239</v>
      </c>
      <c r="C16" s="250">
        <v>0</v>
      </c>
    </row>
    <row r="17" spans="1:3" s="172" customFormat="1">
      <c r="A17" s="241">
        <v>12</v>
      </c>
      <c r="B17" s="252" t="s">
        <v>238</v>
      </c>
      <c r="C17" s="250">
        <v>0</v>
      </c>
    </row>
    <row r="18" spans="1:3" s="172" customFormat="1">
      <c r="A18" s="241">
        <v>13</v>
      </c>
      <c r="B18" s="252" t="s">
        <v>237</v>
      </c>
      <c r="C18" s="250">
        <v>0</v>
      </c>
    </row>
    <row r="19" spans="1:3" s="172" customFormat="1">
      <c r="A19" s="241">
        <v>14</v>
      </c>
      <c r="B19" s="252" t="s">
        <v>236</v>
      </c>
      <c r="C19" s="250">
        <v>0</v>
      </c>
    </row>
    <row r="20" spans="1:3" s="172" customFormat="1">
      <c r="A20" s="241">
        <v>15</v>
      </c>
      <c r="B20" s="252" t="s">
        <v>235</v>
      </c>
      <c r="C20" s="250">
        <v>0</v>
      </c>
    </row>
    <row r="21" spans="1:3" s="172" customFormat="1" ht="30">
      <c r="A21" s="241">
        <v>16</v>
      </c>
      <c r="B21" s="251" t="s">
        <v>234</v>
      </c>
      <c r="C21" s="250">
        <v>0</v>
      </c>
    </row>
    <row r="22" spans="1:3" s="172" customFormat="1">
      <c r="A22" s="241">
        <v>17</v>
      </c>
      <c r="B22" s="254" t="s">
        <v>233</v>
      </c>
      <c r="C22" s="250">
        <v>251081</v>
      </c>
    </row>
    <row r="23" spans="1:3" s="172" customFormat="1">
      <c r="A23" s="241">
        <v>18</v>
      </c>
      <c r="B23" s="251" t="s">
        <v>232</v>
      </c>
      <c r="C23" s="250">
        <v>0</v>
      </c>
    </row>
    <row r="24" spans="1:3" s="172" customFormat="1" ht="30">
      <c r="A24" s="241">
        <v>19</v>
      </c>
      <c r="B24" s="251" t="s">
        <v>209</v>
      </c>
      <c r="C24" s="250">
        <v>0</v>
      </c>
    </row>
    <row r="25" spans="1:3" s="172" customFormat="1">
      <c r="A25" s="241">
        <v>20</v>
      </c>
      <c r="B25" s="255" t="s">
        <v>231</v>
      </c>
      <c r="C25" s="250">
        <v>0</v>
      </c>
    </row>
    <row r="26" spans="1:3" s="172" customFormat="1">
      <c r="A26" s="241">
        <v>21</v>
      </c>
      <c r="B26" s="255" t="s">
        <v>230</v>
      </c>
      <c r="C26" s="250">
        <v>0</v>
      </c>
    </row>
    <row r="27" spans="1:3" s="172" customFormat="1">
      <c r="A27" s="241">
        <v>22</v>
      </c>
      <c r="B27" s="255" t="s">
        <v>229</v>
      </c>
      <c r="C27" s="250">
        <v>0</v>
      </c>
    </row>
    <row r="28" spans="1:3" s="172" customFormat="1">
      <c r="A28" s="241">
        <v>23</v>
      </c>
      <c r="B28" s="256" t="s">
        <v>228</v>
      </c>
      <c r="C28" s="248">
        <f>C6-C12</f>
        <v>191790223.56626862</v>
      </c>
    </row>
    <row r="29" spans="1:3" s="172" customFormat="1">
      <c r="A29" s="257"/>
      <c r="B29" s="258"/>
      <c r="C29" s="250"/>
    </row>
    <row r="30" spans="1:3" s="172" customFormat="1">
      <c r="A30" s="257">
        <v>24</v>
      </c>
      <c r="B30" s="256" t="s">
        <v>227</v>
      </c>
      <c r="C30" s="248">
        <f>C31+C34</f>
        <v>4565384</v>
      </c>
    </row>
    <row r="31" spans="1:3" s="172" customFormat="1">
      <c r="A31" s="257">
        <v>25</v>
      </c>
      <c r="B31" s="246" t="s">
        <v>226</v>
      </c>
      <c r="C31" s="259">
        <f>C32+C33</f>
        <v>45654</v>
      </c>
    </row>
    <row r="32" spans="1:3" s="172" customFormat="1">
      <c r="A32" s="257">
        <v>26</v>
      </c>
      <c r="B32" s="260" t="s">
        <v>308</v>
      </c>
      <c r="C32" s="250">
        <v>45654</v>
      </c>
    </row>
    <row r="33" spans="1:3" s="172" customFormat="1">
      <c r="A33" s="257">
        <v>27</v>
      </c>
      <c r="B33" s="260" t="s">
        <v>225</v>
      </c>
      <c r="C33" s="250">
        <v>0</v>
      </c>
    </row>
    <row r="34" spans="1:3" s="172" customFormat="1">
      <c r="A34" s="257">
        <v>28</v>
      </c>
      <c r="B34" s="246" t="s">
        <v>224</v>
      </c>
      <c r="C34" s="250">
        <v>4519730</v>
      </c>
    </row>
    <row r="35" spans="1:3" s="172" customFormat="1">
      <c r="A35" s="257">
        <v>29</v>
      </c>
      <c r="B35" s="256" t="s">
        <v>223</v>
      </c>
      <c r="C35" s="248">
        <f>SUM(C36:C40)</f>
        <v>0</v>
      </c>
    </row>
    <row r="36" spans="1:3" s="172" customFormat="1">
      <c r="A36" s="257">
        <v>30</v>
      </c>
      <c r="B36" s="251" t="s">
        <v>222</v>
      </c>
      <c r="C36" s="250">
        <v>0</v>
      </c>
    </row>
    <row r="37" spans="1:3" s="172" customFormat="1">
      <c r="A37" s="257">
        <v>31</v>
      </c>
      <c r="B37" s="252" t="s">
        <v>221</v>
      </c>
      <c r="C37" s="250">
        <v>0</v>
      </c>
    </row>
    <row r="38" spans="1:3" s="172" customFormat="1">
      <c r="A38" s="257">
        <v>32</v>
      </c>
      <c r="B38" s="251" t="s">
        <v>220</v>
      </c>
      <c r="C38" s="250">
        <v>0</v>
      </c>
    </row>
    <row r="39" spans="1:3" s="172" customFormat="1" ht="30">
      <c r="A39" s="257">
        <v>33</v>
      </c>
      <c r="B39" s="251" t="s">
        <v>209</v>
      </c>
      <c r="C39" s="250">
        <v>0</v>
      </c>
    </row>
    <row r="40" spans="1:3" s="172" customFormat="1">
      <c r="A40" s="257">
        <v>34</v>
      </c>
      <c r="B40" s="255" t="s">
        <v>219</v>
      </c>
      <c r="C40" s="250">
        <v>0</v>
      </c>
    </row>
    <row r="41" spans="1:3" s="172" customFormat="1">
      <c r="A41" s="257">
        <v>35</v>
      </c>
      <c r="B41" s="256" t="s">
        <v>218</v>
      </c>
      <c r="C41" s="248">
        <f>C30-C35</f>
        <v>4565384</v>
      </c>
    </row>
    <row r="42" spans="1:3" s="172" customFormat="1">
      <c r="A42" s="257"/>
      <c r="B42" s="258"/>
      <c r="C42" s="261"/>
    </row>
    <row r="43" spans="1:3" s="172" customFormat="1">
      <c r="A43" s="257">
        <v>36</v>
      </c>
      <c r="B43" s="262" t="s">
        <v>217</v>
      </c>
      <c r="C43" s="248">
        <f>SUM(C44:C46)</f>
        <v>59158367.251555763</v>
      </c>
    </row>
    <row r="44" spans="1:3" s="172" customFormat="1">
      <c r="A44" s="257">
        <v>37</v>
      </c>
      <c r="B44" s="246" t="s">
        <v>216</v>
      </c>
      <c r="C44" s="250">
        <v>45028964.110000014</v>
      </c>
    </row>
    <row r="45" spans="1:3" s="172" customFormat="1">
      <c r="A45" s="257">
        <v>38</v>
      </c>
      <c r="B45" s="246" t="s">
        <v>215</v>
      </c>
      <c r="C45" s="250">
        <v>0</v>
      </c>
    </row>
    <row r="46" spans="1:3" s="172" customFormat="1">
      <c r="A46" s="257">
        <v>39</v>
      </c>
      <c r="B46" s="246" t="s">
        <v>214</v>
      </c>
      <c r="C46" s="250">
        <v>14129403.141555751</v>
      </c>
    </row>
    <row r="47" spans="1:3" s="172" customFormat="1">
      <c r="A47" s="257">
        <v>40</v>
      </c>
      <c r="B47" s="262" t="s">
        <v>213</v>
      </c>
      <c r="C47" s="248">
        <f>SUM(C48:C51)</f>
        <v>0</v>
      </c>
    </row>
    <row r="48" spans="1:3" s="172" customFormat="1">
      <c r="A48" s="257">
        <v>41</v>
      </c>
      <c r="B48" s="251" t="s">
        <v>212</v>
      </c>
      <c r="C48" s="250">
        <v>0</v>
      </c>
    </row>
    <row r="49" spans="1:3" s="172" customFormat="1">
      <c r="A49" s="257">
        <v>42</v>
      </c>
      <c r="B49" s="252" t="s">
        <v>211</v>
      </c>
      <c r="C49" s="250">
        <v>0</v>
      </c>
    </row>
    <row r="50" spans="1:3" s="172" customFormat="1">
      <c r="A50" s="257">
        <v>43</v>
      </c>
      <c r="B50" s="251" t="s">
        <v>210</v>
      </c>
      <c r="C50" s="250">
        <v>0</v>
      </c>
    </row>
    <row r="51" spans="1:3" s="172" customFormat="1" ht="30">
      <c r="A51" s="257">
        <v>44</v>
      </c>
      <c r="B51" s="251" t="s">
        <v>209</v>
      </c>
      <c r="C51" s="250">
        <v>0</v>
      </c>
    </row>
    <row r="52" spans="1:3" s="172" customFormat="1" ht="15.75" thickBot="1">
      <c r="A52" s="263">
        <v>45</v>
      </c>
      <c r="B52" s="264" t="s">
        <v>208</v>
      </c>
      <c r="C52" s="265">
        <f>C43-C47</f>
        <v>59158367.251555763</v>
      </c>
    </row>
    <row r="55" spans="1:3">
      <c r="B55" s="3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3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/>
    </sheetView>
  </sheetViews>
  <sheetFormatPr defaultRowHeight="15"/>
  <cols>
    <col min="1" max="1" width="10.7109375" style="3" customWidth="1"/>
    <col min="2" max="2" width="91.85546875" style="3" customWidth="1"/>
    <col min="3" max="3" width="53.140625" style="3" customWidth="1"/>
    <col min="4" max="4" width="29" style="3" customWidth="1"/>
    <col min="5" max="5" width="9.42578125" style="3" customWidth="1"/>
    <col min="6" max="16384" width="9.140625" style="3"/>
  </cols>
  <sheetData>
    <row r="1" spans="1:5">
      <c r="A1" s="18" t="s">
        <v>30</v>
      </c>
      <c r="B1" s="19" t="str">
        <f>'1. key ratios '!B1</f>
        <v>JSC "Liberty Bank"</v>
      </c>
    </row>
    <row r="2" spans="1:5" s="190" customFormat="1">
      <c r="A2" s="190" t="s">
        <v>31</v>
      </c>
      <c r="B2" s="21">
        <f>'1. key ratios '!B2</f>
        <v>43281</v>
      </c>
    </row>
    <row r="3" spans="1:5" s="190" customFormat="1">
      <c r="A3" s="266"/>
    </row>
    <row r="4" spans="1:5" s="190" customFormat="1" ht="15.75" thickBot="1">
      <c r="A4" s="190" t="s">
        <v>86</v>
      </c>
      <c r="B4" s="267" t="s">
        <v>292</v>
      </c>
      <c r="D4" s="268" t="s">
        <v>73</v>
      </c>
    </row>
    <row r="5" spans="1:5" ht="30">
      <c r="A5" s="269" t="s">
        <v>6</v>
      </c>
      <c r="B5" s="270" t="s">
        <v>346</v>
      </c>
      <c r="C5" s="271" t="s">
        <v>93</v>
      </c>
      <c r="D5" s="272" t="s">
        <v>94</v>
      </c>
    </row>
    <row r="6" spans="1:5">
      <c r="A6" s="273">
        <v>1</v>
      </c>
      <c r="B6" s="274" t="s">
        <v>35</v>
      </c>
      <c r="C6" s="275">
        <v>146547890</v>
      </c>
      <c r="D6" s="276"/>
      <c r="E6" s="277"/>
    </row>
    <row r="7" spans="1:5">
      <c r="A7" s="273">
        <v>2</v>
      </c>
      <c r="B7" s="278" t="s">
        <v>36</v>
      </c>
      <c r="C7" s="279">
        <v>109408192</v>
      </c>
      <c r="D7" s="280"/>
      <c r="E7" s="277"/>
    </row>
    <row r="8" spans="1:5">
      <c r="A8" s="273">
        <v>3</v>
      </c>
      <c r="B8" s="278" t="s">
        <v>37</v>
      </c>
      <c r="C8" s="279">
        <v>443424103</v>
      </c>
      <c r="D8" s="280"/>
      <c r="E8" s="277"/>
    </row>
    <row r="9" spans="1:5">
      <c r="A9" s="273">
        <v>4</v>
      </c>
      <c r="B9" s="278" t="s">
        <v>38</v>
      </c>
      <c r="C9" s="279">
        <v>0</v>
      </c>
      <c r="D9" s="280"/>
      <c r="E9" s="277"/>
    </row>
    <row r="10" spans="1:5">
      <c r="A10" s="273">
        <v>5</v>
      </c>
      <c r="B10" s="278" t="s">
        <v>39</v>
      </c>
      <c r="C10" s="279">
        <v>275576956</v>
      </c>
      <c r="D10" s="280"/>
      <c r="E10" s="277"/>
    </row>
    <row r="11" spans="1:5">
      <c r="A11" s="281">
        <v>6.1</v>
      </c>
      <c r="B11" s="282" t="s">
        <v>40</v>
      </c>
      <c r="C11" s="283">
        <v>916505421.06038022</v>
      </c>
      <c r="D11" s="284"/>
      <c r="E11" s="285"/>
    </row>
    <row r="12" spans="1:5">
      <c r="A12" s="281">
        <v>6.2</v>
      </c>
      <c r="B12" s="282" t="s">
        <v>41</v>
      </c>
      <c r="C12" s="286">
        <v>-113286843.01300573</v>
      </c>
      <c r="D12" s="284"/>
      <c r="E12" s="285"/>
    </row>
    <row r="13" spans="1:5">
      <c r="A13" s="281" t="s">
        <v>436</v>
      </c>
      <c r="B13" s="287" t="s">
        <v>437</v>
      </c>
      <c r="C13" s="283">
        <v>14129403.141555799</v>
      </c>
      <c r="D13" s="288" t="s">
        <v>438</v>
      </c>
      <c r="E13" s="285"/>
    </row>
    <row r="14" spans="1:5">
      <c r="A14" s="273">
        <v>6</v>
      </c>
      <c r="B14" s="278" t="s">
        <v>42</v>
      </c>
      <c r="C14" s="289">
        <f>+C11+C12</f>
        <v>803218578.04737449</v>
      </c>
      <c r="D14" s="284"/>
      <c r="E14" s="277"/>
    </row>
    <row r="15" spans="1:5">
      <c r="A15" s="273">
        <v>7</v>
      </c>
      <c r="B15" s="278" t="s">
        <v>43</v>
      </c>
      <c r="C15" s="279">
        <v>16784277</v>
      </c>
      <c r="D15" s="280"/>
      <c r="E15" s="277"/>
    </row>
    <row r="16" spans="1:5">
      <c r="A16" s="273">
        <v>8</v>
      </c>
      <c r="B16" s="278" t="s">
        <v>204</v>
      </c>
      <c r="C16" s="279">
        <v>89702</v>
      </c>
      <c r="D16" s="280"/>
      <c r="E16" s="277"/>
    </row>
    <row r="17" spans="1:5">
      <c r="A17" s="273">
        <v>9</v>
      </c>
      <c r="B17" s="278" t="s">
        <v>44</v>
      </c>
      <c r="C17" s="279">
        <v>251081</v>
      </c>
      <c r="D17" s="280"/>
      <c r="E17" s="277"/>
    </row>
    <row r="18" spans="1:5" ht="30">
      <c r="A18" s="281">
        <v>9.1</v>
      </c>
      <c r="B18" s="287" t="s">
        <v>439</v>
      </c>
      <c r="C18" s="283">
        <v>251081</v>
      </c>
      <c r="D18" s="288" t="s">
        <v>440</v>
      </c>
      <c r="E18" s="277"/>
    </row>
    <row r="19" spans="1:5">
      <c r="A19" s="281">
        <v>9.1999999999999993</v>
      </c>
      <c r="B19" s="287" t="s">
        <v>89</v>
      </c>
      <c r="C19" s="283">
        <v>0</v>
      </c>
      <c r="D19" s="280"/>
      <c r="E19" s="277"/>
    </row>
    <row r="20" spans="1:5">
      <c r="A20" s="281">
        <v>9.3000000000000007</v>
      </c>
      <c r="B20" s="287" t="s">
        <v>274</v>
      </c>
      <c r="C20" s="283">
        <v>0</v>
      </c>
      <c r="D20" s="280"/>
      <c r="E20" s="277"/>
    </row>
    <row r="21" spans="1:5">
      <c r="A21" s="273">
        <v>10</v>
      </c>
      <c r="B21" s="278" t="s">
        <v>45</v>
      </c>
      <c r="C21" s="279">
        <v>160571230</v>
      </c>
      <c r="D21" s="280"/>
      <c r="E21" s="277"/>
    </row>
    <row r="22" spans="1:5">
      <c r="A22" s="281">
        <v>10.1</v>
      </c>
      <c r="B22" s="287" t="s">
        <v>90</v>
      </c>
      <c r="C22" s="283">
        <v>27936495</v>
      </c>
      <c r="D22" s="288" t="s">
        <v>92</v>
      </c>
      <c r="E22" s="277"/>
    </row>
    <row r="23" spans="1:5">
      <c r="A23" s="273">
        <v>11</v>
      </c>
      <c r="B23" s="290" t="s">
        <v>46</v>
      </c>
      <c r="C23" s="291">
        <v>46017628</v>
      </c>
      <c r="D23" s="292"/>
      <c r="E23" s="277"/>
    </row>
    <row r="24" spans="1:5">
      <c r="A24" s="293">
        <v>12</v>
      </c>
      <c r="B24" s="294" t="s">
        <v>47</v>
      </c>
      <c r="C24" s="295">
        <f>SUM(C6:C10,C14:C17,C21,C23)</f>
        <v>2001889637.0473745</v>
      </c>
      <c r="D24" s="296"/>
      <c r="E24" s="297"/>
    </row>
    <row r="25" spans="1:5">
      <c r="A25" s="273">
        <v>13</v>
      </c>
      <c r="B25" s="278" t="s">
        <v>49</v>
      </c>
      <c r="C25" s="298">
        <v>7853235</v>
      </c>
      <c r="D25" s="299"/>
      <c r="E25" s="277"/>
    </row>
    <row r="26" spans="1:5">
      <c r="A26" s="273">
        <v>14</v>
      </c>
      <c r="B26" s="278" t="s">
        <v>50</v>
      </c>
      <c r="C26" s="279">
        <v>664966215</v>
      </c>
      <c r="D26" s="280"/>
      <c r="E26" s="277"/>
    </row>
    <row r="27" spans="1:5">
      <c r="A27" s="273">
        <v>15</v>
      </c>
      <c r="B27" s="278" t="s">
        <v>51</v>
      </c>
      <c r="C27" s="279">
        <v>197225518</v>
      </c>
      <c r="D27" s="280"/>
      <c r="E27" s="277"/>
    </row>
    <row r="28" spans="1:5">
      <c r="A28" s="273">
        <v>16</v>
      </c>
      <c r="B28" s="278" t="s">
        <v>52</v>
      </c>
      <c r="C28" s="279">
        <v>744055424</v>
      </c>
      <c r="D28" s="280"/>
      <c r="E28" s="277"/>
    </row>
    <row r="29" spans="1:5">
      <c r="A29" s="273">
        <v>17</v>
      </c>
      <c r="B29" s="278" t="s">
        <v>53</v>
      </c>
      <c r="C29" s="279">
        <v>2273859</v>
      </c>
      <c r="D29" s="280"/>
      <c r="E29" s="277"/>
    </row>
    <row r="30" spans="1:5">
      <c r="A30" s="273">
        <v>18</v>
      </c>
      <c r="B30" s="278" t="s">
        <v>54</v>
      </c>
      <c r="C30" s="279">
        <v>0</v>
      </c>
      <c r="D30" s="280"/>
      <c r="E30" s="277"/>
    </row>
    <row r="31" spans="1:5">
      <c r="A31" s="273">
        <v>19</v>
      </c>
      <c r="B31" s="278" t="s">
        <v>55</v>
      </c>
      <c r="C31" s="279">
        <v>5861177</v>
      </c>
      <c r="D31" s="280"/>
      <c r="E31" s="277"/>
    </row>
    <row r="32" spans="1:5">
      <c r="A32" s="273">
        <v>20</v>
      </c>
      <c r="B32" s="278" t="s">
        <v>56</v>
      </c>
      <c r="C32" s="279">
        <v>38139241</v>
      </c>
      <c r="D32" s="280"/>
      <c r="E32" s="277"/>
    </row>
    <row r="33" spans="1:5">
      <c r="A33" s="281">
        <v>20.100000000000001</v>
      </c>
      <c r="B33" s="300" t="s">
        <v>441</v>
      </c>
      <c r="C33" s="286">
        <v>-85818.602199999994</v>
      </c>
      <c r="D33" s="292"/>
      <c r="E33" s="277"/>
    </row>
    <row r="34" spans="1:5">
      <c r="A34" s="273">
        <v>21</v>
      </c>
      <c r="B34" s="290" t="s">
        <v>57</v>
      </c>
      <c r="C34" s="291">
        <v>86103228</v>
      </c>
      <c r="D34" s="292"/>
      <c r="E34" s="277"/>
    </row>
    <row r="35" spans="1:5">
      <c r="A35" s="281">
        <v>21.1</v>
      </c>
      <c r="B35" s="300" t="s">
        <v>91</v>
      </c>
      <c r="C35" s="301">
        <v>45028964.110000014</v>
      </c>
      <c r="D35" s="288" t="s">
        <v>442</v>
      </c>
      <c r="E35" s="277"/>
    </row>
    <row r="36" spans="1:5">
      <c r="A36" s="293">
        <v>22</v>
      </c>
      <c r="B36" s="294" t="s">
        <v>58</v>
      </c>
      <c r="C36" s="295">
        <f>SUM(C25:C34)-C33</f>
        <v>1746477897</v>
      </c>
      <c r="D36" s="296"/>
      <c r="E36" s="297"/>
    </row>
    <row r="37" spans="1:5">
      <c r="A37" s="273">
        <v>23</v>
      </c>
      <c r="B37" s="302" t="s">
        <v>60</v>
      </c>
      <c r="C37" s="279">
        <v>54628743</v>
      </c>
      <c r="D37" s="303"/>
      <c r="E37" s="277"/>
    </row>
    <row r="38" spans="1:5">
      <c r="A38" s="281">
        <v>23.1</v>
      </c>
      <c r="B38" s="304" t="s">
        <v>443</v>
      </c>
      <c r="C38" s="283">
        <v>54628743</v>
      </c>
      <c r="D38" s="305" t="s">
        <v>444</v>
      </c>
      <c r="E38" s="277"/>
    </row>
    <row r="39" spans="1:5">
      <c r="A39" s="273">
        <v>24</v>
      </c>
      <c r="B39" s="302" t="s">
        <v>61</v>
      </c>
      <c r="C39" s="279">
        <v>61391</v>
      </c>
      <c r="D39" s="303"/>
      <c r="E39" s="277"/>
    </row>
    <row r="40" spans="1:5">
      <c r="A40" s="281">
        <v>24.1</v>
      </c>
      <c r="B40" s="304" t="s">
        <v>445</v>
      </c>
      <c r="C40" s="283">
        <v>61391</v>
      </c>
      <c r="D40" s="305" t="s">
        <v>446</v>
      </c>
      <c r="E40" s="277"/>
    </row>
    <row r="41" spans="1:5">
      <c r="A41" s="273">
        <v>25</v>
      </c>
      <c r="B41" s="302" t="s">
        <v>62</v>
      </c>
      <c r="C41" s="279">
        <v>-10154020</v>
      </c>
      <c r="D41" s="303"/>
      <c r="E41" s="277"/>
    </row>
    <row r="42" spans="1:5">
      <c r="A42" s="281">
        <v>25.1</v>
      </c>
      <c r="B42" s="304" t="s">
        <v>447</v>
      </c>
      <c r="C42" s="286">
        <v>-10138283</v>
      </c>
      <c r="D42" s="305" t="s">
        <v>444</v>
      </c>
      <c r="E42" s="277"/>
    </row>
    <row r="43" spans="1:5">
      <c r="A43" s="281">
        <v>25.2</v>
      </c>
      <c r="B43" s="304" t="s">
        <v>458</v>
      </c>
      <c r="C43" s="286">
        <v>-15737</v>
      </c>
      <c r="D43" s="305" t="s">
        <v>446</v>
      </c>
      <c r="E43" s="277"/>
    </row>
    <row r="44" spans="1:5">
      <c r="A44" s="273">
        <v>26</v>
      </c>
      <c r="B44" s="302" t="s">
        <v>63</v>
      </c>
      <c r="C44" s="279">
        <v>39651986</v>
      </c>
      <c r="D44" s="303"/>
      <c r="E44" s="277"/>
    </row>
    <row r="45" spans="1:5">
      <c r="A45" s="281">
        <v>26.1</v>
      </c>
      <c r="B45" s="304" t="s">
        <v>443</v>
      </c>
      <c r="C45" s="283">
        <v>35132256</v>
      </c>
      <c r="D45" s="305" t="s">
        <v>448</v>
      </c>
    </row>
    <row r="46" spans="1:5">
      <c r="A46" s="281">
        <v>26.2</v>
      </c>
      <c r="B46" s="304" t="s">
        <v>445</v>
      </c>
      <c r="C46" s="283">
        <v>4519730</v>
      </c>
      <c r="D46" s="305" t="s">
        <v>449</v>
      </c>
    </row>
    <row r="47" spans="1:5">
      <c r="A47" s="273">
        <v>27</v>
      </c>
      <c r="B47" s="302" t="s">
        <v>64</v>
      </c>
      <c r="C47" s="279">
        <v>1694028</v>
      </c>
      <c r="D47" s="303"/>
      <c r="E47" s="277"/>
    </row>
    <row r="48" spans="1:5">
      <c r="A48" s="281">
        <v>27.1</v>
      </c>
      <c r="B48" s="304" t="s">
        <v>443</v>
      </c>
      <c r="C48" s="283">
        <v>1694028</v>
      </c>
      <c r="D48" s="305" t="s">
        <v>450</v>
      </c>
    </row>
    <row r="49" spans="1:5">
      <c r="A49" s="273">
        <v>28</v>
      </c>
      <c r="B49" s="302" t="s">
        <v>65</v>
      </c>
      <c r="C49" s="279">
        <v>141029519</v>
      </c>
      <c r="D49" s="303"/>
      <c r="E49" s="277"/>
    </row>
    <row r="50" spans="1:5">
      <c r="A50" s="281">
        <v>28.1</v>
      </c>
      <c r="B50" s="304" t="s">
        <v>443</v>
      </c>
      <c r="C50" s="283">
        <v>141029519</v>
      </c>
      <c r="D50" s="305" t="s">
        <v>451</v>
      </c>
    </row>
    <row r="51" spans="1:5" ht="30">
      <c r="A51" s="281">
        <v>28.2</v>
      </c>
      <c r="B51" s="304" t="s">
        <v>452</v>
      </c>
      <c r="C51" s="283">
        <v>2368463.4337313883</v>
      </c>
      <c r="D51" s="305" t="s">
        <v>453</v>
      </c>
    </row>
    <row r="52" spans="1:5">
      <c r="A52" s="273">
        <v>29</v>
      </c>
      <c r="B52" s="302" t="s">
        <v>66</v>
      </c>
      <c r="C52" s="279">
        <v>28500093</v>
      </c>
      <c r="D52" s="303"/>
      <c r="E52" s="277"/>
    </row>
    <row r="53" spans="1:5">
      <c r="A53" s="281">
        <v>29.1</v>
      </c>
      <c r="B53" s="304" t="s">
        <v>443</v>
      </c>
      <c r="C53" s="283">
        <v>28500093</v>
      </c>
      <c r="D53" s="305" t="s">
        <v>454</v>
      </c>
    </row>
    <row r="54" spans="1:5">
      <c r="A54" s="281">
        <v>29.2</v>
      </c>
      <c r="B54" s="304" t="s">
        <v>455</v>
      </c>
      <c r="C54" s="306">
        <v>28500093</v>
      </c>
      <c r="D54" s="305" t="s">
        <v>456</v>
      </c>
    </row>
    <row r="55" spans="1:5" ht="15.75" thickBot="1">
      <c r="A55" s="307">
        <v>30</v>
      </c>
      <c r="B55" s="308" t="s">
        <v>272</v>
      </c>
      <c r="C55" s="309">
        <f>SUM(C37,C39,C41,C44,C47,C49,C52)</f>
        <v>255411740</v>
      </c>
      <c r="D55" s="310"/>
    </row>
  </sheetData>
  <pageMargins left="0.7" right="0.7" top="0.75" bottom="0.75" header="0.3" footer="0.3"/>
  <pageSetup paperSize="9" scale="46" orientation="portrait" r:id="rId1"/>
  <ignoredErrors>
    <ignoredError sqref="C36 C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5"/>
  <cols>
    <col min="1" max="1" width="10.7109375" style="3" bestFit="1" customWidth="1"/>
    <col min="2" max="2" width="101.28515625" style="3" bestFit="1" customWidth="1"/>
    <col min="3" max="3" width="15.42578125" style="3" bestFit="1" customWidth="1"/>
    <col min="4" max="4" width="13.5703125" style="3" bestFit="1" customWidth="1"/>
    <col min="5" max="5" width="15.42578125" style="3" bestFit="1" customWidth="1"/>
    <col min="6" max="6" width="13.5703125" style="3" bestFit="1" customWidth="1"/>
    <col min="7" max="7" width="12.85546875" style="3" bestFit="1" customWidth="1"/>
    <col min="8" max="8" width="13.5703125" style="3" bestFit="1" customWidth="1"/>
    <col min="9" max="9" width="15.42578125" style="3" bestFit="1" customWidth="1"/>
    <col min="10" max="10" width="13.5703125" style="3" bestFit="1" customWidth="1"/>
    <col min="11" max="11" width="15.42578125" style="3" bestFit="1" customWidth="1"/>
    <col min="12" max="12" width="13.5703125" style="3" bestFit="1" customWidth="1"/>
    <col min="13" max="13" width="15.42578125" style="3" bestFit="1" customWidth="1"/>
    <col min="14" max="14" width="14.28515625" style="3" bestFit="1" customWidth="1"/>
    <col min="15" max="15" width="15.42578125" style="3" bestFit="1" customWidth="1"/>
    <col min="16" max="16" width="13.5703125" style="3" bestFit="1" customWidth="1"/>
    <col min="17" max="17" width="12.85546875" style="3" bestFit="1" customWidth="1"/>
    <col min="18" max="18" width="13.5703125" style="3" bestFit="1" customWidth="1"/>
    <col min="19" max="19" width="31.85546875" style="3" bestFit="1" customWidth="1"/>
    <col min="20" max="16384" width="9.140625" style="146"/>
  </cols>
  <sheetData>
    <row r="1" spans="1:19">
      <c r="A1" s="3" t="s">
        <v>30</v>
      </c>
      <c r="B1" s="19" t="str">
        <f>'1. key ratios '!B1</f>
        <v>JSC "Liberty Bank"</v>
      </c>
    </row>
    <row r="2" spans="1:19">
      <c r="A2" s="3" t="s">
        <v>31</v>
      </c>
      <c r="B2" s="21">
        <f>'1. key ratios '!B2</f>
        <v>43281</v>
      </c>
    </row>
    <row r="4" spans="1:19" ht="30.75" thickBot="1">
      <c r="A4" s="236" t="s">
        <v>254</v>
      </c>
      <c r="B4" s="311" t="s">
        <v>381</v>
      </c>
    </row>
    <row r="5" spans="1:19">
      <c r="A5" s="312"/>
      <c r="B5" s="313"/>
      <c r="C5" s="314" t="s">
        <v>0</v>
      </c>
      <c r="D5" s="314" t="s">
        <v>1</v>
      </c>
      <c r="E5" s="314" t="s">
        <v>2</v>
      </c>
      <c r="F5" s="314" t="s">
        <v>3</v>
      </c>
      <c r="G5" s="314" t="s">
        <v>4</v>
      </c>
      <c r="H5" s="314" t="s">
        <v>5</v>
      </c>
      <c r="I5" s="314" t="s">
        <v>8</v>
      </c>
      <c r="J5" s="314" t="s">
        <v>9</v>
      </c>
      <c r="K5" s="314" t="s">
        <v>10</v>
      </c>
      <c r="L5" s="314" t="s">
        <v>11</v>
      </c>
      <c r="M5" s="314" t="s">
        <v>12</v>
      </c>
      <c r="N5" s="314" t="s">
        <v>13</v>
      </c>
      <c r="O5" s="314" t="s">
        <v>364</v>
      </c>
      <c r="P5" s="314" t="s">
        <v>365</v>
      </c>
      <c r="Q5" s="314" t="s">
        <v>366</v>
      </c>
      <c r="R5" s="315" t="s">
        <v>367</v>
      </c>
      <c r="S5" s="316" t="s">
        <v>368</v>
      </c>
    </row>
    <row r="6" spans="1:19" ht="99" customHeight="1">
      <c r="A6" s="317"/>
      <c r="B6" s="461" t="s">
        <v>369</v>
      </c>
      <c r="C6" s="457">
        <v>0</v>
      </c>
      <c r="D6" s="458"/>
      <c r="E6" s="457">
        <v>0.2</v>
      </c>
      <c r="F6" s="458"/>
      <c r="G6" s="457">
        <v>0.35</v>
      </c>
      <c r="H6" s="458"/>
      <c r="I6" s="457">
        <v>0.5</v>
      </c>
      <c r="J6" s="458"/>
      <c r="K6" s="457">
        <v>0.75</v>
      </c>
      <c r="L6" s="458"/>
      <c r="M6" s="457">
        <v>1</v>
      </c>
      <c r="N6" s="458"/>
      <c r="O6" s="457">
        <v>1.5</v>
      </c>
      <c r="P6" s="458"/>
      <c r="Q6" s="457">
        <v>2.5</v>
      </c>
      <c r="R6" s="458"/>
      <c r="S6" s="459" t="s">
        <v>253</v>
      </c>
    </row>
    <row r="7" spans="1:19" ht="30.75" customHeight="1">
      <c r="A7" s="317"/>
      <c r="B7" s="462"/>
      <c r="C7" s="318" t="s">
        <v>256</v>
      </c>
      <c r="D7" s="318" t="s">
        <v>255</v>
      </c>
      <c r="E7" s="318" t="s">
        <v>256</v>
      </c>
      <c r="F7" s="318" t="s">
        <v>255</v>
      </c>
      <c r="G7" s="318" t="s">
        <v>256</v>
      </c>
      <c r="H7" s="318" t="s">
        <v>255</v>
      </c>
      <c r="I7" s="318" t="s">
        <v>256</v>
      </c>
      <c r="J7" s="318" t="s">
        <v>255</v>
      </c>
      <c r="K7" s="318" t="s">
        <v>256</v>
      </c>
      <c r="L7" s="318" t="s">
        <v>255</v>
      </c>
      <c r="M7" s="318" t="s">
        <v>256</v>
      </c>
      <c r="N7" s="318" t="s">
        <v>255</v>
      </c>
      <c r="O7" s="318" t="s">
        <v>256</v>
      </c>
      <c r="P7" s="318" t="s">
        <v>255</v>
      </c>
      <c r="Q7" s="318" t="s">
        <v>256</v>
      </c>
      <c r="R7" s="318" t="s">
        <v>255</v>
      </c>
      <c r="S7" s="460"/>
    </row>
    <row r="8" spans="1:19" s="323" customFormat="1">
      <c r="A8" s="319">
        <v>1</v>
      </c>
      <c r="B8" s="320" t="s">
        <v>96</v>
      </c>
      <c r="C8" s="321">
        <v>340104673.00999999</v>
      </c>
      <c r="D8" s="321">
        <v>0</v>
      </c>
      <c r="E8" s="321">
        <v>0</v>
      </c>
      <c r="F8" s="322">
        <v>0</v>
      </c>
      <c r="G8" s="321">
        <v>0</v>
      </c>
      <c r="H8" s="321">
        <v>0</v>
      </c>
      <c r="I8" s="321">
        <v>0</v>
      </c>
      <c r="J8" s="321">
        <v>0</v>
      </c>
      <c r="K8" s="321">
        <v>0</v>
      </c>
      <c r="L8" s="321">
        <v>0</v>
      </c>
      <c r="M8" s="321">
        <v>57653830.409999996</v>
      </c>
      <c r="N8" s="321">
        <v>0</v>
      </c>
      <c r="O8" s="321">
        <v>0</v>
      </c>
      <c r="P8" s="321">
        <v>0</v>
      </c>
      <c r="Q8" s="321">
        <v>0</v>
      </c>
      <c r="R8" s="322">
        <v>0</v>
      </c>
      <c r="S8" s="224">
        <f>$C$6*SUM(C8:D8)+$E$6*SUM(E8:F8)+$G$6*SUM(G8:H8)+$I$6*SUM(I8:J8)+$K$6*SUM(K8:L8)+$M$6*SUM(M8:N8)+$O$6*SUM(O8:P8)+$Q$6*SUM(Q8:R8)</f>
        <v>57653830.409999996</v>
      </c>
    </row>
    <row r="9" spans="1:19" s="323" customFormat="1">
      <c r="A9" s="319">
        <v>2</v>
      </c>
      <c r="B9" s="320" t="s">
        <v>97</v>
      </c>
      <c r="C9" s="321">
        <v>0</v>
      </c>
      <c r="D9" s="321">
        <v>0</v>
      </c>
      <c r="E9" s="321">
        <v>0</v>
      </c>
      <c r="F9" s="321">
        <v>0</v>
      </c>
      <c r="G9" s="321">
        <v>0</v>
      </c>
      <c r="H9" s="321">
        <v>0</v>
      </c>
      <c r="I9" s="321">
        <v>0</v>
      </c>
      <c r="J9" s="321">
        <v>0</v>
      </c>
      <c r="K9" s="321">
        <v>0</v>
      </c>
      <c r="L9" s="321">
        <v>0</v>
      </c>
      <c r="M9" s="321">
        <v>0</v>
      </c>
      <c r="N9" s="321">
        <v>0</v>
      </c>
      <c r="O9" s="321">
        <v>0</v>
      </c>
      <c r="P9" s="321">
        <v>0</v>
      </c>
      <c r="Q9" s="321">
        <v>0</v>
      </c>
      <c r="R9" s="322">
        <v>0</v>
      </c>
      <c r="S9" s="224">
        <f t="shared" ref="S9:S21" si="0">$C$6*SUM(C9:D9)+$E$6*SUM(E9:F9)+$G$6*SUM(G9:H9)+$I$6*SUM(I9:J9)+$K$6*SUM(K9:L9)+$M$6*SUM(M9:N9)+$O$6*SUM(O9:P9)+$Q$6*SUM(Q9:R9)</f>
        <v>0</v>
      </c>
    </row>
    <row r="10" spans="1:19" s="323" customFormat="1">
      <c r="A10" s="319">
        <v>3</v>
      </c>
      <c r="B10" s="320" t="s">
        <v>275</v>
      </c>
      <c r="C10" s="321">
        <v>0</v>
      </c>
      <c r="D10" s="321">
        <v>0</v>
      </c>
      <c r="E10" s="321">
        <v>0</v>
      </c>
      <c r="F10" s="321">
        <v>0</v>
      </c>
      <c r="G10" s="321">
        <v>0</v>
      </c>
      <c r="H10" s="321">
        <v>0</v>
      </c>
      <c r="I10" s="321">
        <v>0</v>
      </c>
      <c r="J10" s="321">
        <v>0</v>
      </c>
      <c r="K10" s="321">
        <v>0</v>
      </c>
      <c r="L10" s="321">
        <v>0</v>
      </c>
      <c r="M10" s="321">
        <v>0</v>
      </c>
      <c r="N10" s="321">
        <v>0</v>
      </c>
      <c r="O10" s="321">
        <v>0</v>
      </c>
      <c r="P10" s="321">
        <v>0</v>
      </c>
      <c r="Q10" s="321">
        <v>0</v>
      </c>
      <c r="R10" s="322">
        <v>0</v>
      </c>
      <c r="S10" s="224">
        <f t="shared" si="0"/>
        <v>0</v>
      </c>
    </row>
    <row r="11" spans="1:19" s="323" customFormat="1">
      <c r="A11" s="319">
        <v>4</v>
      </c>
      <c r="B11" s="320" t="s">
        <v>98</v>
      </c>
      <c r="C11" s="321">
        <v>0</v>
      </c>
      <c r="D11" s="321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321">
        <v>0</v>
      </c>
      <c r="L11" s="321">
        <v>0</v>
      </c>
      <c r="M11" s="321">
        <v>0</v>
      </c>
      <c r="N11" s="321">
        <v>0</v>
      </c>
      <c r="O11" s="321">
        <v>0</v>
      </c>
      <c r="P11" s="321">
        <v>0</v>
      </c>
      <c r="Q11" s="321">
        <v>0</v>
      </c>
      <c r="R11" s="322">
        <v>0</v>
      </c>
      <c r="S11" s="224">
        <f t="shared" si="0"/>
        <v>0</v>
      </c>
    </row>
    <row r="12" spans="1:19" s="323" customFormat="1">
      <c r="A12" s="319">
        <v>5</v>
      </c>
      <c r="B12" s="320" t="s">
        <v>99</v>
      </c>
      <c r="C12" s="321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321">
        <v>0</v>
      </c>
      <c r="L12" s="321">
        <v>0</v>
      </c>
      <c r="M12" s="321">
        <v>0</v>
      </c>
      <c r="N12" s="321">
        <v>0</v>
      </c>
      <c r="O12" s="321">
        <v>0</v>
      </c>
      <c r="P12" s="321">
        <v>0</v>
      </c>
      <c r="Q12" s="321">
        <v>0</v>
      </c>
      <c r="R12" s="322">
        <v>0</v>
      </c>
      <c r="S12" s="224">
        <f t="shared" si="0"/>
        <v>0</v>
      </c>
    </row>
    <row r="13" spans="1:19" s="323" customFormat="1">
      <c r="A13" s="319">
        <v>6</v>
      </c>
      <c r="B13" s="320" t="s">
        <v>100</v>
      </c>
      <c r="C13" s="321">
        <v>0</v>
      </c>
      <c r="D13" s="321">
        <v>0</v>
      </c>
      <c r="E13" s="321">
        <v>184989832.83000001</v>
      </c>
      <c r="F13" s="321">
        <v>0</v>
      </c>
      <c r="G13" s="321">
        <v>0</v>
      </c>
      <c r="H13" s="321">
        <v>0</v>
      </c>
      <c r="I13" s="321">
        <v>253118345.63999999</v>
      </c>
      <c r="J13" s="321">
        <v>0</v>
      </c>
      <c r="K13" s="321">
        <v>0</v>
      </c>
      <c r="L13" s="321">
        <v>0</v>
      </c>
      <c r="M13" s="321">
        <v>5703653.8200000003</v>
      </c>
      <c r="N13" s="321">
        <v>0</v>
      </c>
      <c r="O13" s="321">
        <v>0</v>
      </c>
      <c r="P13" s="321">
        <v>0</v>
      </c>
      <c r="Q13" s="321">
        <v>0</v>
      </c>
      <c r="R13" s="322">
        <v>0</v>
      </c>
      <c r="S13" s="224">
        <f t="shared" si="0"/>
        <v>169260793.206</v>
      </c>
    </row>
    <row r="14" spans="1:19" s="323" customFormat="1">
      <c r="A14" s="319">
        <v>7</v>
      </c>
      <c r="B14" s="320" t="s">
        <v>101</v>
      </c>
      <c r="C14" s="321">
        <v>1000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2197617.2300000084</v>
      </c>
      <c r="J14" s="321">
        <v>0</v>
      </c>
      <c r="K14" s="321">
        <v>0</v>
      </c>
      <c r="L14" s="321">
        <v>0</v>
      </c>
      <c r="M14" s="321">
        <v>94792509.282822728</v>
      </c>
      <c r="N14" s="321">
        <v>11265806.655000001</v>
      </c>
      <c r="O14" s="321">
        <v>0</v>
      </c>
      <c r="P14" s="321">
        <v>0</v>
      </c>
      <c r="Q14" s="321">
        <v>0</v>
      </c>
      <c r="R14" s="322">
        <v>0</v>
      </c>
      <c r="S14" s="224">
        <f t="shared" si="0"/>
        <v>107157124.55282274</v>
      </c>
    </row>
    <row r="15" spans="1:19" s="323" customFormat="1">
      <c r="A15" s="319">
        <v>8</v>
      </c>
      <c r="B15" s="320" t="s">
        <v>102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565710782.85268807</v>
      </c>
      <c r="L15" s="321">
        <v>10250</v>
      </c>
      <c r="M15" s="321">
        <v>0</v>
      </c>
      <c r="N15" s="321">
        <v>0</v>
      </c>
      <c r="O15" s="321">
        <v>0</v>
      </c>
      <c r="P15" s="321">
        <v>0</v>
      </c>
      <c r="Q15" s="321">
        <v>0</v>
      </c>
      <c r="R15" s="322">
        <v>0</v>
      </c>
      <c r="S15" s="224">
        <f t="shared" si="0"/>
        <v>424290774.63951606</v>
      </c>
    </row>
    <row r="16" spans="1:19" s="323" customFormat="1">
      <c r="A16" s="319">
        <v>9</v>
      </c>
      <c r="B16" s="320" t="s">
        <v>103</v>
      </c>
      <c r="C16" s="321">
        <v>0</v>
      </c>
      <c r="D16" s="321">
        <v>0</v>
      </c>
      <c r="E16" s="321">
        <v>0</v>
      </c>
      <c r="F16" s="321">
        <v>0</v>
      </c>
      <c r="G16" s="321">
        <v>9687288.0855055973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321">
        <v>0</v>
      </c>
      <c r="Q16" s="321">
        <v>0</v>
      </c>
      <c r="R16" s="322">
        <v>0</v>
      </c>
      <c r="S16" s="224">
        <f t="shared" si="0"/>
        <v>3390550.8299269588</v>
      </c>
    </row>
    <row r="17" spans="1:19" s="323" customFormat="1">
      <c r="A17" s="319">
        <v>10</v>
      </c>
      <c r="B17" s="320" t="s">
        <v>104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114706.29636199999</v>
      </c>
      <c r="J17" s="321">
        <v>0</v>
      </c>
      <c r="K17" s="321">
        <v>0</v>
      </c>
      <c r="L17" s="321">
        <v>0</v>
      </c>
      <c r="M17" s="321">
        <v>1989600.8280108043</v>
      </c>
      <c r="N17" s="321">
        <v>0</v>
      </c>
      <c r="O17" s="321">
        <v>500247.48125199927</v>
      </c>
      <c r="P17" s="321">
        <v>0</v>
      </c>
      <c r="Q17" s="321">
        <v>0</v>
      </c>
      <c r="R17" s="322">
        <v>0</v>
      </c>
      <c r="S17" s="224">
        <f t="shared" si="0"/>
        <v>2797325.1980698034</v>
      </c>
    </row>
    <row r="18" spans="1:19" s="323" customFormat="1">
      <c r="A18" s="319">
        <v>11</v>
      </c>
      <c r="B18" s="320" t="s">
        <v>105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0</v>
      </c>
      <c r="L18" s="321">
        <v>0</v>
      </c>
      <c r="M18" s="321">
        <v>10932727.424380178</v>
      </c>
      <c r="N18" s="321">
        <v>0</v>
      </c>
      <c r="O18" s="321">
        <v>178378892.8106108</v>
      </c>
      <c r="P18" s="321">
        <v>0</v>
      </c>
      <c r="Q18" s="321">
        <v>1789236.87</v>
      </c>
      <c r="R18" s="322">
        <v>0</v>
      </c>
      <c r="S18" s="224">
        <f t="shared" si="0"/>
        <v>282974158.81529641</v>
      </c>
    </row>
    <row r="19" spans="1:19" s="323" customFormat="1">
      <c r="A19" s="319">
        <v>12</v>
      </c>
      <c r="B19" s="320" t="s">
        <v>106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21">
        <v>0</v>
      </c>
      <c r="M19" s="321">
        <v>0</v>
      </c>
      <c r="N19" s="321">
        <v>0</v>
      </c>
      <c r="O19" s="321">
        <v>0</v>
      </c>
      <c r="P19" s="321">
        <v>0</v>
      </c>
      <c r="Q19" s="321">
        <v>0</v>
      </c>
      <c r="R19" s="322">
        <v>0</v>
      </c>
      <c r="S19" s="224">
        <f t="shared" si="0"/>
        <v>0</v>
      </c>
    </row>
    <row r="20" spans="1:19" s="323" customFormat="1">
      <c r="A20" s="319">
        <v>13</v>
      </c>
      <c r="B20" s="320" t="s">
        <v>252</v>
      </c>
      <c r="C20" s="321">
        <v>0</v>
      </c>
      <c r="D20" s="321">
        <v>0</v>
      </c>
      <c r="E20" s="321">
        <v>0</v>
      </c>
      <c r="F20" s="321">
        <v>0</v>
      </c>
      <c r="G20" s="321">
        <v>0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1">
        <v>0</v>
      </c>
      <c r="R20" s="322">
        <v>0</v>
      </c>
      <c r="S20" s="224">
        <f t="shared" si="0"/>
        <v>0</v>
      </c>
    </row>
    <row r="21" spans="1:19" s="323" customFormat="1">
      <c r="A21" s="319">
        <v>14</v>
      </c>
      <c r="B21" s="320" t="s">
        <v>108</v>
      </c>
      <c r="C21" s="321">
        <v>146136095</v>
      </c>
      <c r="D21" s="321">
        <v>0</v>
      </c>
      <c r="E21" s="321">
        <v>1481460.8099999998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0</v>
      </c>
      <c r="M21" s="321">
        <v>134165396.52</v>
      </c>
      <c r="N21" s="321">
        <v>0</v>
      </c>
      <c r="O21" s="321">
        <v>0</v>
      </c>
      <c r="P21" s="321">
        <v>0</v>
      </c>
      <c r="Q21" s="321">
        <v>0</v>
      </c>
      <c r="R21" s="322">
        <v>0</v>
      </c>
      <c r="S21" s="224">
        <f t="shared" si="0"/>
        <v>134461688.68199998</v>
      </c>
    </row>
    <row r="22" spans="1:19" ht="15.75" thickBot="1">
      <c r="A22" s="324"/>
      <c r="B22" s="325" t="s">
        <v>109</v>
      </c>
      <c r="C22" s="326">
        <f>SUM(C8:C21)</f>
        <v>486241768.00999999</v>
      </c>
      <c r="D22" s="326">
        <f>SUM(D8:D21)</f>
        <v>0</v>
      </c>
      <c r="E22" s="326">
        <f t="shared" ref="E22:R22" si="1">SUM(E8:E21)</f>
        <v>186471293.64000002</v>
      </c>
      <c r="F22" s="326">
        <f t="shared" si="1"/>
        <v>0</v>
      </c>
      <c r="G22" s="326">
        <f t="shared" si="1"/>
        <v>9687288.0855055973</v>
      </c>
      <c r="H22" s="326">
        <f t="shared" si="1"/>
        <v>0</v>
      </c>
      <c r="I22" s="326">
        <f t="shared" si="1"/>
        <v>255430669.16636202</v>
      </c>
      <c r="J22" s="326">
        <f t="shared" si="1"/>
        <v>0</v>
      </c>
      <c r="K22" s="326">
        <f t="shared" si="1"/>
        <v>565710782.85268807</v>
      </c>
      <c r="L22" s="326">
        <f t="shared" si="1"/>
        <v>10250</v>
      </c>
      <c r="M22" s="326">
        <f t="shared" si="1"/>
        <v>305237718.28521371</v>
      </c>
      <c r="N22" s="326">
        <f t="shared" si="1"/>
        <v>11265806.655000001</v>
      </c>
      <c r="O22" s="326">
        <f t="shared" si="1"/>
        <v>178879140.29186279</v>
      </c>
      <c r="P22" s="326">
        <f t="shared" si="1"/>
        <v>0</v>
      </c>
      <c r="Q22" s="326">
        <f t="shared" si="1"/>
        <v>1789236.87</v>
      </c>
      <c r="R22" s="326">
        <f t="shared" si="1"/>
        <v>0</v>
      </c>
      <c r="S22" s="327">
        <f>SUM(S8:S21)</f>
        <v>1181986246.333632</v>
      </c>
    </row>
    <row r="24" spans="1:19">
      <c r="K24" s="328"/>
    </row>
    <row r="25" spans="1:19">
      <c r="K25" s="75"/>
      <c r="S25" s="75"/>
    </row>
    <row r="26" spans="1:19">
      <c r="M26" s="328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5"/>
  <cols>
    <col min="1" max="1" width="10.5703125" style="3" bestFit="1" customWidth="1"/>
    <col min="2" max="2" width="58.28515625" style="3" bestFit="1" customWidth="1"/>
    <col min="3" max="3" width="19" style="3" customWidth="1"/>
    <col min="4" max="4" width="19.5703125" style="3" customWidth="1"/>
    <col min="5" max="5" width="31.140625" style="3" customWidth="1"/>
    <col min="6" max="6" width="29.140625" style="3" customWidth="1"/>
    <col min="7" max="7" width="28.5703125" style="3" customWidth="1"/>
    <col min="8" max="8" width="26.42578125" style="3" customWidth="1"/>
    <col min="9" max="9" width="23.7109375" style="3" customWidth="1"/>
    <col min="10" max="10" width="21.5703125" style="3" customWidth="1"/>
    <col min="11" max="11" width="15.7109375" style="3" customWidth="1"/>
    <col min="12" max="12" width="13.28515625" style="3" customWidth="1"/>
    <col min="13" max="13" width="20.85546875" style="3" customWidth="1"/>
    <col min="14" max="14" width="19.28515625" style="3" customWidth="1"/>
    <col min="15" max="15" width="18.42578125" style="3" customWidth="1"/>
    <col min="16" max="16" width="19" style="3" customWidth="1"/>
    <col min="17" max="17" width="20.28515625" style="3" customWidth="1"/>
    <col min="18" max="18" width="18" style="3" customWidth="1"/>
    <col min="19" max="19" width="36" style="3" customWidth="1"/>
    <col min="20" max="20" width="19.42578125" style="3" customWidth="1"/>
    <col min="21" max="21" width="19.140625" style="3" customWidth="1"/>
    <col min="22" max="22" width="20" style="3" customWidth="1"/>
    <col min="23" max="16384" width="9.140625" style="3"/>
  </cols>
  <sheetData>
    <row r="1" spans="1:22">
      <c r="A1" s="3" t="s">
        <v>30</v>
      </c>
      <c r="B1" s="19" t="str">
        <f>'1. key ratios '!B1</f>
        <v>JSC "Liberty Bank"</v>
      </c>
    </row>
    <row r="2" spans="1:22">
      <c r="A2" s="3" t="s">
        <v>31</v>
      </c>
      <c r="B2" s="21">
        <f>'1. key ratios '!B2</f>
        <v>43281</v>
      </c>
    </row>
    <row r="4" spans="1:22" ht="15.75" thickBot="1">
      <c r="A4" s="3" t="s">
        <v>372</v>
      </c>
      <c r="B4" s="329" t="s">
        <v>95</v>
      </c>
      <c r="V4" s="268" t="s">
        <v>73</v>
      </c>
    </row>
    <row r="5" spans="1:22">
      <c r="A5" s="330"/>
      <c r="B5" s="331"/>
      <c r="C5" s="463" t="s">
        <v>283</v>
      </c>
      <c r="D5" s="464"/>
      <c r="E5" s="464"/>
      <c r="F5" s="464"/>
      <c r="G5" s="464"/>
      <c r="H5" s="464"/>
      <c r="I5" s="464"/>
      <c r="J5" s="464"/>
      <c r="K5" s="464"/>
      <c r="L5" s="465"/>
      <c r="M5" s="463" t="s">
        <v>284</v>
      </c>
      <c r="N5" s="464"/>
      <c r="O5" s="464"/>
      <c r="P5" s="464"/>
      <c r="Q5" s="464"/>
      <c r="R5" s="464"/>
      <c r="S5" s="465"/>
      <c r="T5" s="468" t="s">
        <v>370</v>
      </c>
      <c r="U5" s="468" t="s">
        <v>371</v>
      </c>
      <c r="V5" s="466" t="s">
        <v>121</v>
      </c>
    </row>
    <row r="6" spans="1:22" s="236" customFormat="1" ht="120">
      <c r="A6" s="222"/>
      <c r="B6" s="332"/>
      <c r="C6" s="333" t="s">
        <v>110</v>
      </c>
      <c r="D6" s="334" t="s">
        <v>111</v>
      </c>
      <c r="E6" s="335" t="s">
        <v>286</v>
      </c>
      <c r="F6" s="336" t="s">
        <v>287</v>
      </c>
      <c r="G6" s="334" t="s">
        <v>290</v>
      </c>
      <c r="H6" s="334" t="s">
        <v>285</v>
      </c>
      <c r="I6" s="334" t="s">
        <v>112</v>
      </c>
      <c r="J6" s="334" t="s">
        <v>113</v>
      </c>
      <c r="K6" s="334" t="s">
        <v>114</v>
      </c>
      <c r="L6" s="337" t="s">
        <v>115</v>
      </c>
      <c r="M6" s="333" t="s">
        <v>288</v>
      </c>
      <c r="N6" s="334" t="s">
        <v>116</v>
      </c>
      <c r="O6" s="334" t="s">
        <v>117</v>
      </c>
      <c r="P6" s="334" t="s">
        <v>118</v>
      </c>
      <c r="Q6" s="334" t="s">
        <v>119</v>
      </c>
      <c r="R6" s="334" t="s">
        <v>120</v>
      </c>
      <c r="S6" s="337" t="s">
        <v>289</v>
      </c>
      <c r="T6" s="469"/>
      <c r="U6" s="469"/>
      <c r="V6" s="467"/>
    </row>
    <row r="7" spans="1:22" s="13" customFormat="1">
      <c r="A7" s="338">
        <v>1</v>
      </c>
      <c r="B7" s="339" t="s">
        <v>96</v>
      </c>
      <c r="C7" s="340">
        <v>0</v>
      </c>
      <c r="D7" s="321">
        <v>0</v>
      </c>
      <c r="E7" s="321">
        <v>0</v>
      </c>
      <c r="F7" s="321">
        <v>0</v>
      </c>
      <c r="G7" s="321">
        <v>0</v>
      </c>
      <c r="H7" s="321">
        <v>0</v>
      </c>
      <c r="I7" s="321">
        <v>0</v>
      </c>
      <c r="J7" s="321">
        <v>0</v>
      </c>
      <c r="K7" s="321">
        <v>0</v>
      </c>
      <c r="L7" s="224">
        <v>0</v>
      </c>
      <c r="M7" s="340">
        <v>0</v>
      </c>
      <c r="N7" s="321">
        <v>0</v>
      </c>
      <c r="O7" s="321">
        <v>0</v>
      </c>
      <c r="P7" s="321">
        <v>0</v>
      </c>
      <c r="Q7" s="321">
        <v>0</v>
      </c>
      <c r="R7" s="321">
        <v>0</v>
      </c>
      <c r="S7" s="224">
        <v>0</v>
      </c>
      <c r="T7" s="341">
        <v>0</v>
      </c>
      <c r="U7" s="342">
        <v>0</v>
      </c>
      <c r="V7" s="343">
        <f t="shared" ref="V7:V20" si="0">SUM(C7:S7)</f>
        <v>0</v>
      </c>
    </row>
    <row r="8" spans="1:22" s="13" customFormat="1">
      <c r="A8" s="338">
        <v>2</v>
      </c>
      <c r="B8" s="339" t="s">
        <v>97</v>
      </c>
      <c r="C8" s="340">
        <v>0</v>
      </c>
      <c r="D8" s="321">
        <v>0</v>
      </c>
      <c r="E8" s="321">
        <v>0</v>
      </c>
      <c r="F8" s="321">
        <v>0</v>
      </c>
      <c r="G8" s="321">
        <v>0</v>
      </c>
      <c r="H8" s="321">
        <v>0</v>
      </c>
      <c r="I8" s="321">
        <v>0</v>
      </c>
      <c r="J8" s="321">
        <v>0</v>
      </c>
      <c r="K8" s="321">
        <v>0</v>
      </c>
      <c r="L8" s="224">
        <v>0</v>
      </c>
      <c r="M8" s="340">
        <v>0</v>
      </c>
      <c r="N8" s="321">
        <v>0</v>
      </c>
      <c r="O8" s="321">
        <v>0</v>
      </c>
      <c r="P8" s="321">
        <v>0</v>
      </c>
      <c r="Q8" s="321">
        <v>0</v>
      </c>
      <c r="R8" s="321">
        <v>0</v>
      </c>
      <c r="S8" s="224">
        <v>0</v>
      </c>
      <c r="T8" s="342">
        <v>0</v>
      </c>
      <c r="U8" s="342">
        <v>0</v>
      </c>
      <c r="V8" s="343">
        <f t="shared" si="0"/>
        <v>0</v>
      </c>
    </row>
    <row r="9" spans="1:22" s="13" customFormat="1">
      <c r="A9" s="338">
        <v>3</v>
      </c>
      <c r="B9" s="339" t="s">
        <v>276</v>
      </c>
      <c r="C9" s="340">
        <v>0</v>
      </c>
      <c r="D9" s="321">
        <v>0</v>
      </c>
      <c r="E9" s="321">
        <v>0</v>
      </c>
      <c r="F9" s="321">
        <v>0</v>
      </c>
      <c r="G9" s="321">
        <v>0</v>
      </c>
      <c r="H9" s="321">
        <v>0</v>
      </c>
      <c r="I9" s="321">
        <v>0</v>
      </c>
      <c r="J9" s="321">
        <v>0</v>
      </c>
      <c r="K9" s="321">
        <v>0</v>
      </c>
      <c r="L9" s="224">
        <v>0</v>
      </c>
      <c r="M9" s="340">
        <v>0</v>
      </c>
      <c r="N9" s="321">
        <v>0</v>
      </c>
      <c r="O9" s="321">
        <v>0</v>
      </c>
      <c r="P9" s="321">
        <v>0</v>
      </c>
      <c r="Q9" s="321">
        <v>0</v>
      </c>
      <c r="R9" s="321">
        <v>0</v>
      </c>
      <c r="S9" s="224">
        <v>0</v>
      </c>
      <c r="T9" s="342">
        <v>0</v>
      </c>
      <c r="U9" s="342">
        <v>0</v>
      </c>
      <c r="V9" s="343">
        <f t="shared" si="0"/>
        <v>0</v>
      </c>
    </row>
    <row r="10" spans="1:22" s="13" customFormat="1">
      <c r="A10" s="338">
        <v>4</v>
      </c>
      <c r="B10" s="339" t="s">
        <v>98</v>
      </c>
      <c r="C10" s="340">
        <v>0</v>
      </c>
      <c r="D10" s="321">
        <v>0</v>
      </c>
      <c r="E10" s="321">
        <v>0</v>
      </c>
      <c r="F10" s="321">
        <v>0</v>
      </c>
      <c r="G10" s="321">
        <v>0</v>
      </c>
      <c r="H10" s="321">
        <v>0</v>
      </c>
      <c r="I10" s="321">
        <v>0</v>
      </c>
      <c r="J10" s="321">
        <v>0</v>
      </c>
      <c r="K10" s="321">
        <v>0</v>
      </c>
      <c r="L10" s="224">
        <v>0</v>
      </c>
      <c r="M10" s="340">
        <v>0</v>
      </c>
      <c r="N10" s="321">
        <v>0</v>
      </c>
      <c r="O10" s="321">
        <v>0</v>
      </c>
      <c r="P10" s="321">
        <v>0</v>
      </c>
      <c r="Q10" s="321">
        <v>0</v>
      </c>
      <c r="R10" s="321">
        <v>0</v>
      </c>
      <c r="S10" s="224">
        <v>0</v>
      </c>
      <c r="T10" s="342">
        <v>0</v>
      </c>
      <c r="U10" s="342">
        <v>0</v>
      </c>
      <c r="V10" s="343">
        <f t="shared" si="0"/>
        <v>0</v>
      </c>
    </row>
    <row r="11" spans="1:22" s="13" customFormat="1">
      <c r="A11" s="338">
        <v>5</v>
      </c>
      <c r="B11" s="339" t="s">
        <v>99</v>
      </c>
      <c r="C11" s="340">
        <v>0</v>
      </c>
      <c r="D11" s="321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321">
        <v>0</v>
      </c>
      <c r="L11" s="224">
        <v>0</v>
      </c>
      <c r="M11" s="340">
        <v>0</v>
      </c>
      <c r="N11" s="321">
        <v>0</v>
      </c>
      <c r="O11" s="321">
        <v>0</v>
      </c>
      <c r="P11" s="321">
        <v>0</v>
      </c>
      <c r="Q11" s="321">
        <v>0</v>
      </c>
      <c r="R11" s="321">
        <v>0</v>
      </c>
      <c r="S11" s="224">
        <v>0</v>
      </c>
      <c r="T11" s="342">
        <v>0</v>
      </c>
      <c r="U11" s="342">
        <v>0</v>
      </c>
      <c r="V11" s="343">
        <f t="shared" si="0"/>
        <v>0</v>
      </c>
    </row>
    <row r="12" spans="1:22" s="13" customFormat="1">
      <c r="A12" s="338">
        <v>6</v>
      </c>
      <c r="B12" s="339" t="s">
        <v>100</v>
      </c>
      <c r="C12" s="340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321">
        <v>0</v>
      </c>
      <c r="L12" s="224">
        <v>0</v>
      </c>
      <c r="M12" s="340">
        <v>0</v>
      </c>
      <c r="N12" s="321">
        <v>0</v>
      </c>
      <c r="O12" s="321">
        <v>0</v>
      </c>
      <c r="P12" s="321">
        <v>0</v>
      </c>
      <c r="Q12" s="321">
        <v>0</v>
      </c>
      <c r="R12" s="321">
        <v>0</v>
      </c>
      <c r="S12" s="224">
        <v>0</v>
      </c>
      <c r="T12" s="342">
        <v>0</v>
      </c>
      <c r="U12" s="342">
        <v>0</v>
      </c>
      <c r="V12" s="343">
        <f t="shared" si="0"/>
        <v>0</v>
      </c>
    </row>
    <row r="13" spans="1:22" s="13" customFormat="1">
      <c r="A13" s="338">
        <v>7</v>
      </c>
      <c r="B13" s="339" t="s">
        <v>101</v>
      </c>
      <c r="C13" s="340">
        <v>0</v>
      </c>
      <c r="D13" s="321">
        <v>7316358.8348560026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4707405.3842051188</v>
      </c>
      <c r="K13" s="321">
        <v>0</v>
      </c>
      <c r="L13" s="224">
        <v>0</v>
      </c>
      <c r="M13" s="340">
        <v>0</v>
      </c>
      <c r="N13" s="321">
        <v>0</v>
      </c>
      <c r="O13" s="321">
        <v>0</v>
      </c>
      <c r="P13" s="321">
        <v>0</v>
      </c>
      <c r="Q13" s="321">
        <v>0</v>
      </c>
      <c r="R13" s="321">
        <v>0</v>
      </c>
      <c r="S13" s="224">
        <v>0</v>
      </c>
      <c r="T13" s="342">
        <v>10490242.723061122</v>
      </c>
      <c r="U13" s="342">
        <v>1533521.4960000003</v>
      </c>
      <c r="V13" s="343">
        <f t="shared" si="0"/>
        <v>12023764.219061121</v>
      </c>
    </row>
    <row r="14" spans="1:22" s="13" customFormat="1">
      <c r="A14" s="338">
        <v>8</v>
      </c>
      <c r="B14" s="339" t="s">
        <v>102</v>
      </c>
      <c r="C14" s="340">
        <v>0</v>
      </c>
      <c r="D14" s="321">
        <v>3239685.885131998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7962108.0375423525</v>
      </c>
      <c r="K14" s="321">
        <v>0</v>
      </c>
      <c r="L14" s="224">
        <v>0</v>
      </c>
      <c r="M14" s="340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  <c r="S14" s="224">
        <v>0</v>
      </c>
      <c r="T14" s="342">
        <v>11170698.570174351</v>
      </c>
      <c r="U14" s="342">
        <v>31095.352500000001</v>
      </c>
      <c r="V14" s="343">
        <f t="shared" si="0"/>
        <v>11201793.92267435</v>
      </c>
    </row>
    <row r="15" spans="1:22" s="13" customFormat="1">
      <c r="A15" s="338">
        <v>9</v>
      </c>
      <c r="B15" s="339" t="s">
        <v>103</v>
      </c>
      <c r="C15" s="340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0</v>
      </c>
      <c r="L15" s="224">
        <v>0</v>
      </c>
      <c r="M15" s="340">
        <v>0</v>
      </c>
      <c r="N15" s="321">
        <v>0</v>
      </c>
      <c r="O15" s="321">
        <v>0</v>
      </c>
      <c r="P15" s="321">
        <v>0</v>
      </c>
      <c r="Q15" s="321">
        <v>0</v>
      </c>
      <c r="R15" s="321">
        <v>0</v>
      </c>
      <c r="S15" s="224">
        <v>0</v>
      </c>
      <c r="T15" s="342">
        <v>0</v>
      </c>
      <c r="U15" s="342">
        <v>0</v>
      </c>
      <c r="V15" s="343">
        <f t="shared" si="0"/>
        <v>0</v>
      </c>
    </row>
    <row r="16" spans="1:22" s="13" customFormat="1">
      <c r="A16" s="338">
        <v>10</v>
      </c>
      <c r="B16" s="339" t="s">
        <v>104</v>
      </c>
      <c r="C16" s="340">
        <v>0</v>
      </c>
      <c r="D16" s="321">
        <v>23337.170000000002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128518.34552056415</v>
      </c>
      <c r="K16" s="321">
        <v>0</v>
      </c>
      <c r="L16" s="224">
        <v>0</v>
      </c>
      <c r="M16" s="340">
        <v>0</v>
      </c>
      <c r="N16" s="321">
        <v>0</v>
      </c>
      <c r="O16" s="321">
        <v>0</v>
      </c>
      <c r="P16" s="321">
        <v>0</v>
      </c>
      <c r="Q16" s="321">
        <v>0</v>
      </c>
      <c r="R16" s="321">
        <v>0</v>
      </c>
      <c r="S16" s="224">
        <v>0</v>
      </c>
      <c r="T16" s="342">
        <v>151855.51552056416</v>
      </c>
      <c r="U16" s="342">
        <v>0</v>
      </c>
      <c r="V16" s="343">
        <f t="shared" si="0"/>
        <v>151855.51552056416</v>
      </c>
    </row>
    <row r="17" spans="1:22" s="13" customFormat="1">
      <c r="A17" s="338">
        <v>11</v>
      </c>
      <c r="B17" s="339" t="s">
        <v>105</v>
      </c>
      <c r="C17" s="340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37451840.611915886</v>
      </c>
      <c r="K17" s="321">
        <v>0</v>
      </c>
      <c r="L17" s="224">
        <v>0</v>
      </c>
      <c r="M17" s="340">
        <v>0</v>
      </c>
      <c r="N17" s="321">
        <v>0</v>
      </c>
      <c r="O17" s="321">
        <v>0</v>
      </c>
      <c r="P17" s="321">
        <v>0</v>
      </c>
      <c r="Q17" s="321">
        <v>0</v>
      </c>
      <c r="R17" s="321">
        <v>0</v>
      </c>
      <c r="S17" s="224">
        <v>0</v>
      </c>
      <c r="T17" s="342">
        <v>37451840.611915886</v>
      </c>
      <c r="U17" s="342">
        <v>0</v>
      </c>
      <c r="V17" s="343">
        <f t="shared" si="0"/>
        <v>37451840.611915886</v>
      </c>
    </row>
    <row r="18" spans="1:22" s="13" customFormat="1">
      <c r="A18" s="338">
        <v>12</v>
      </c>
      <c r="B18" s="339" t="s">
        <v>106</v>
      </c>
      <c r="C18" s="340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0</v>
      </c>
      <c r="L18" s="224">
        <v>0</v>
      </c>
      <c r="M18" s="340">
        <v>0</v>
      </c>
      <c r="N18" s="321">
        <v>0</v>
      </c>
      <c r="O18" s="321">
        <v>0</v>
      </c>
      <c r="P18" s="321">
        <v>0</v>
      </c>
      <c r="Q18" s="321">
        <v>0</v>
      </c>
      <c r="R18" s="321">
        <v>0</v>
      </c>
      <c r="S18" s="224">
        <v>0</v>
      </c>
      <c r="T18" s="342">
        <v>0</v>
      </c>
      <c r="U18" s="342">
        <v>0</v>
      </c>
      <c r="V18" s="343">
        <f t="shared" si="0"/>
        <v>0</v>
      </c>
    </row>
    <row r="19" spans="1:22" s="13" customFormat="1">
      <c r="A19" s="338">
        <v>13</v>
      </c>
      <c r="B19" s="339" t="s">
        <v>107</v>
      </c>
      <c r="C19" s="340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224">
        <v>0</v>
      </c>
      <c r="M19" s="340">
        <v>0</v>
      </c>
      <c r="N19" s="321">
        <v>0</v>
      </c>
      <c r="O19" s="321">
        <v>0</v>
      </c>
      <c r="P19" s="321">
        <v>0</v>
      </c>
      <c r="Q19" s="321">
        <v>0</v>
      </c>
      <c r="R19" s="321">
        <v>0</v>
      </c>
      <c r="S19" s="224">
        <v>0</v>
      </c>
      <c r="T19" s="342">
        <v>0</v>
      </c>
      <c r="U19" s="342">
        <v>0</v>
      </c>
      <c r="V19" s="343">
        <f t="shared" si="0"/>
        <v>0</v>
      </c>
    </row>
    <row r="20" spans="1:22" s="13" customFormat="1">
      <c r="A20" s="338">
        <v>14</v>
      </c>
      <c r="B20" s="339" t="s">
        <v>108</v>
      </c>
      <c r="C20" s="340">
        <v>0</v>
      </c>
      <c r="D20" s="321">
        <v>0</v>
      </c>
      <c r="E20" s="321">
        <v>0</v>
      </c>
      <c r="F20" s="321">
        <v>0</v>
      </c>
      <c r="G20" s="321">
        <v>0</v>
      </c>
      <c r="H20" s="321">
        <v>0</v>
      </c>
      <c r="I20" s="321">
        <v>0</v>
      </c>
      <c r="J20" s="321">
        <v>0</v>
      </c>
      <c r="K20" s="321">
        <v>0</v>
      </c>
      <c r="L20" s="224">
        <v>0</v>
      </c>
      <c r="M20" s="340">
        <v>0</v>
      </c>
      <c r="N20" s="321">
        <v>0</v>
      </c>
      <c r="O20" s="321">
        <v>0</v>
      </c>
      <c r="P20" s="321">
        <v>0</v>
      </c>
      <c r="Q20" s="321">
        <v>0</v>
      </c>
      <c r="R20" s="321">
        <v>0</v>
      </c>
      <c r="S20" s="224">
        <v>0</v>
      </c>
      <c r="T20" s="342">
        <v>0</v>
      </c>
      <c r="U20" s="342">
        <v>0</v>
      </c>
      <c r="V20" s="343">
        <f t="shared" si="0"/>
        <v>0</v>
      </c>
    </row>
    <row r="21" spans="1:22" ht="15.75" thickBot="1">
      <c r="A21" s="324"/>
      <c r="B21" s="344" t="s">
        <v>109</v>
      </c>
      <c r="C21" s="345">
        <f>SUM(C7:C20)</f>
        <v>0</v>
      </c>
      <c r="D21" s="326">
        <f t="shared" ref="D21:V21" si="1">SUM(D7:D20)</f>
        <v>10579381.889988</v>
      </c>
      <c r="E21" s="326">
        <f t="shared" si="1"/>
        <v>0</v>
      </c>
      <c r="F21" s="326">
        <f t="shared" si="1"/>
        <v>0</v>
      </c>
      <c r="G21" s="326">
        <f t="shared" si="1"/>
        <v>0</v>
      </c>
      <c r="H21" s="326">
        <f t="shared" si="1"/>
        <v>0</v>
      </c>
      <c r="I21" s="326">
        <f t="shared" si="1"/>
        <v>0</v>
      </c>
      <c r="J21" s="326">
        <f t="shared" si="1"/>
        <v>50249872.379183918</v>
      </c>
      <c r="K21" s="326">
        <f t="shared" si="1"/>
        <v>0</v>
      </c>
      <c r="L21" s="327">
        <f t="shared" si="1"/>
        <v>0</v>
      </c>
      <c r="M21" s="345">
        <f t="shared" si="1"/>
        <v>0</v>
      </c>
      <c r="N21" s="326">
        <f t="shared" si="1"/>
        <v>0</v>
      </c>
      <c r="O21" s="326">
        <f t="shared" si="1"/>
        <v>0</v>
      </c>
      <c r="P21" s="326">
        <f t="shared" si="1"/>
        <v>0</v>
      </c>
      <c r="Q21" s="326">
        <f t="shared" si="1"/>
        <v>0</v>
      </c>
      <c r="R21" s="326">
        <f t="shared" si="1"/>
        <v>0</v>
      </c>
      <c r="S21" s="327">
        <f t="shared" si="1"/>
        <v>0</v>
      </c>
      <c r="T21" s="327">
        <f>SUM(T7:T20)</f>
        <v>59264637.420671925</v>
      </c>
      <c r="U21" s="327">
        <f t="shared" si="1"/>
        <v>1564616.8485000003</v>
      </c>
      <c r="V21" s="346">
        <f t="shared" si="1"/>
        <v>60829254.269171923</v>
      </c>
    </row>
    <row r="23" spans="1:22">
      <c r="J23" s="75"/>
    </row>
    <row r="24" spans="1:22">
      <c r="A24" s="23"/>
      <c r="B24" s="23"/>
      <c r="C24" s="347"/>
      <c r="D24" s="348"/>
      <c r="E24" s="347"/>
    </row>
    <row r="25" spans="1:22">
      <c r="A25" s="349"/>
      <c r="B25" s="349"/>
      <c r="C25" s="23"/>
      <c r="D25" s="347"/>
      <c r="E25" s="347"/>
    </row>
    <row r="26" spans="1:22">
      <c r="A26" s="349"/>
      <c r="B26" s="350"/>
      <c r="C26" s="23"/>
      <c r="D26" s="347"/>
      <c r="E26" s="347"/>
    </row>
    <row r="27" spans="1:22">
      <c r="A27" s="349"/>
      <c r="B27" s="349"/>
      <c r="C27" s="23"/>
      <c r="D27" s="347"/>
      <c r="E27" s="347"/>
    </row>
    <row r="28" spans="1:22">
      <c r="A28" s="349"/>
      <c r="B28" s="350"/>
      <c r="C28" s="23"/>
      <c r="D28" s="347"/>
      <c r="E28" s="347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5" orientation="portrait" r:id="rId1"/>
  <ignoredErrors>
    <ignoredError sqref="V7:V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5"/>
  <cols>
    <col min="1" max="1" width="7.7109375" style="3" bestFit="1" customWidth="1"/>
    <col min="2" max="2" width="58.28515625" style="3" bestFit="1" customWidth="1"/>
    <col min="3" max="3" width="22.5703125" style="3" bestFit="1" customWidth="1"/>
    <col min="4" max="4" width="14.5703125" style="3" bestFit="1" customWidth="1"/>
    <col min="5" max="5" width="15.85546875" style="3" bestFit="1" customWidth="1"/>
    <col min="6" max="6" width="28.42578125" style="3" bestFit="1" customWidth="1"/>
    <col min="7" max="7" width="26.5703125" style="3" bestFit="1" customWidth="1"/>
    <col min="8" max="8" width="11.42578125" style="3" bestFit="1" customWidth="1"/>
    <col min="9" max="16384" width="9.140625" style="146"/>
  </cols>
  <sheetData>
    <row r="1" spans="1:9">
      <c r="A1" s="3" t="s">
        <v>30</v>
      </c>
      <c r="B1" s="19" t="str">
        <f>'1. key ratios '!B1</f>
        <v>JSC "Liberty Bank"</v>
      </c>
    </row>
    <row r="2" spans="1:9">
      <c r="A2" s="3" t="s">
        <v>31</v>
      </c>
      <c r="B2" s="21">
        <f>'1. key ratios '!B2</f>
        <v>43281</v>
      </c>
    </row>
    <row r="4" spans="1:9" ht="15.75" thickBot="1">
      <c r="A4" s="3" t="s">
        <v>258</v>
      </c>
      <c r="B4" s="351" t="s">
        <v>382</v>
      </c>
    </row>
    <row r="5" spans="1:9">
      <c r="A5" s="330"/>
      <c r="B5" s="352"/>
      <c r="C5" s="353" t="s">
        <v>0</v>
      </c>
      <c r="D5" s="353" t="s">
        <v>1</v>
      </c>
      <c r="E5" s="353" t="s">
        <v>2</v>
      </c>
      <c r="F5" s="353" t="s">
        <v>3</v>
      </c>
      <c r="G5" s="354" t="s">
        <v>4</v>
      </c>
      <c r="H5" s="355" t="s">
        <v>5</v>
      </c>
      <c r="I5" s="356"/>
    </row>
    <row r="6" spans="1:9">
      <c r="A6" s="317"/>
      <c r="B6" s="357" t="s">
        <v>257</v>
      </c>
      <c r="C6" s="472" t="s">
        <v>374</v>
      </c>
      <c r="D6" s="474" t="s">
        <v>373</v>
      </c>
      <c r="E6" s="475"/>
      <c r="F6" s="472" t="s">
        <v>378</v>
      </c>
      <c r="G6" s="472" t="s">
        <v>379</v>
      </c>
      <c r="H6" s="470" t="s">
        <v>377</v>
      </c>
      <c r="I6" s="356"/>
    </row>
    <row r="7" spans="1:9" ht="45">
      <c r="A7" s="317"/>
      <c r="B7" s="357"/>
      <c r="C7" s="473"/>
      <c r="D7" s="358" t="s">
        <v>376</v>
      </c>
      <c r="E7" s="358" t="s">
        <v>375</v>
      </c>
      <c r="F7" s="473"/>
      <c r="G7" s="473"/>
      <c r="H7" s="471"/>
      <c r="I7" s="356"/>
    </row>
    <row r="8" spans="1:9">
      <c r="A8" s="359">
        <v>1</v>
      </c>
      <c r="B8" s="251" t="s">
        <v>96</v>
      </c>
      <c r="C8" s="360">
        <v>397758503.41999996</v>
      </c>
      <c r="D8" s="361">
        <v>0</v>
      </c>
      <c r="E8" s="360">
        <v>0</v>
      </c>
      <c r="F8" s="360">
        <v>57653830.409999996</v>
      </c>
      <c r="G8" s="362">
        <v>57653830.409999996</v>
      </c>
      <c r="H8" s="363">
        <f>G8/(C8+E8)</f>
        <v>0.14494682053125671</v>
      </c>
    </row>
    <row r="9" spans="1:9" ht="15" customHeight="1">
      <c r="A9" s="359">
        <v>2</v>
      </c>
      <c r="B9" s="251" t="s">
        <v>97</v>
      </c>
      <c r="C9" s="360">
        <v>0</v>
      </c>
      <c r="D9" s="361">
        <v>0</v>
      </c>
      <c r="E9" s="360">
        <v>0</v>
      </c>
      <c r="F9" s="360">
        <v>0</v>
      </c>
      <c r="G9" s="362">
        <v>0</v>
      </c>
      <c r="H9" s="363" t="s">
        <v>457</v>
      </c>
    </row>
    <row r="10" spans="1:9">
      <c r="A10" s="359">
        <v>3</v>
      </c>
      <c r="B10" s="251" t="s">
        <v>276</v>
      </c>
      <c r="C10" s="360">
        <v>0</v>
      </c>
      <c r="D10" s="361">
        <v>0</v>
      </c>
      <c r="E10" s="360">
        <v>0</v>
      </c>
      <c r="F10" s="360">
        <v>0</v>
      </c>
      <c r="G10" s="362">
        <v>0</v>
      </c>
      <c r="H10" s="363" t="s">
        <v>457</v>
      </c>
    </row>
    <row r="11" spans="1:9">
      <c r="A11" s="359">
        <v>4</v>
      </c>
      <c r="B11" s="251" t="s">
        <v>98</v>
      </c>
      <c r="C11" s="360">
        <v>0</v>
      </c>
      <c r="D11" s="361">
        <v>0</v>
      </c>
      <c r="E11" s="360">
        <v>0</v>
      </c>
      <c r="F11" s="360">
        <v>0</v>
      </c>
      <c r="G11" s="362">
        <v>0</v>
      </c>
      <c r="H11" s="363" t="s">
        <v>457</v>
      </c>
    </row>
    <row r="12" spans="1:9">
      <c r="A12" s="359">
        <v>5</v>
      </c>
      <c r="B12" s="251" t="s">
        <v>99</v>
      </c>
      <c r="C12" s="360">
        <v>0</v>
      </c>
      <c r="D12" s="361">
        <v>0</v>
      </c>
      <c r="E12" s="360">
        <v>0</v>
      </c>
      <c r="F12" s="360">
        <v>0</v>
      </c>
      <c r="G12" s="362">
        <v>0</v>
      </c>
      <c r="H12" s="363" t="s">
        <v>457</v>
      </c>
    </row>
    <row r="13" spans="1:9">
      <c r="A13" s="359">
        <v>6</v>
      </c>
      <c r="B13" s="251" t="s">
        <v>100</v>
      </c>
      <c r="C13" s="360">
        <v>443811832.29000002</v>
      </c>
      <c r="D13" s="361">
        <v>0</v>
      </c>
      <c r="E13" s="360">
        <v>0</v>
      </c>
      <c r="F13" s="360">
        <v>169260793.206</v>
      </c>
      <c r="G13" s="362">
        <v>169260793.206</v>
      </c>
      <c r="H13" s="363">
        <f t="shared" ref="H13:H21" si="0">G13/(C13+E13)</f>
        <v>0.38137963184226215</v>
      </c>
    </row>
    <row r="14" spans="1:9">
      <c r="A14" s="359">
        <v>7</v>
      </c>
      <c r="B14" s="251" t="s">
        <v>101</v>
      </c>
      <c r="C14" s="360">
        <v>96991126.512822732</v>
      </c>
      <c r="D14" s="361">
        <v>38851165.970000006</v>
      </c>
      <c r="E14" s="360">
        <v>11265806.655000001</v>
      </c>
      <c r="F14" s="361">
        <v>107157124.55282274</v>
      </c>
      <c r="G14" s="364">
        <v>95102264.981261626</v>
      </c>
      <c r="H14" s="363">
        <f>G14/(C14+E14)</f>
        <v>0.8784865984872452</v>
      </c>
    </row>
    <row r="15" spans="1:9">
      <c r="A15" s="359">
        <v>8</v>
      </c>
      <c r="B15" s="251" t="s">
        <v>102</v>
      </c>
      <c r="C15" s="360">
        <v>565710782.85268807</v>
      </c>
      <c r="D15" s="361">
        <v>10250</v>
      </c>
      <c r="E15" s="360">
        <v>10250</v>
      </c>
      <c r="F15" s="361">
        <v>424290774.63951606</v>
      </c>
      <c r="G15" s="364">
        <v>413120076.06934172</v>
      </c>
      <c r="H15" s="363">
        <f t="shared" si="0"/>
        <v>0.73025405116397157</v>
      </c>
    </row>
    <row r="16" spans="1:9">
      <c r="A16" s="359">
        <v>9</v>
      </c>
      <c r="B16" s="251" t="s">
        <v>103</v>
      </c>
      <c r="C16" s="360">
        <v>9687288.0855055973</v>
      </c>
      <c r="D16" s="361">
        <v>0</v>
      </c>
      <c r="E16" s="360">
        <v>0</v>
      </c>
      <c r="F16" s="361">
        <v>3390550.8299269588</v>
      </c>
      <c r="G16" s="364">
        <v>3390550.8299269588</v>
      </c>
      <c r="H16" s="363">
        <f t="shared" si="0"/>
        <v>0.35</v>
      </c>
    </row>
    <row r="17" spans="1:8">
      <c r="A17" s="359">
        <v>10</v>
      </c>
      <c r="B17" s="251" t="s">
        <v>104</v>
      </c>
      <c r="C17" s="360">
        <v>2604554.6056248033</v>
      </c>
      <c r="D17" s="361">
        <v>0</v>
      </c>
      <c r="E17" s="360">
        <v>0</v>
      </c>
      <c r="F17" s="361">
        <v>2797325.1980698034</v>
      </c>
      <c r="G17" s="364">
        <v>2645469.6825492391</v>
      </c>
      <c r="H17" s="363">
        <f t="shared" si="0"/>
        <v>1.0157090493845187</v>
      </c>
    </row>
    <row r="18" spans="1:8">
      <c r="A18" s="359">
        <v>11</v>
      </c>
      <c r="B18" s="251" t="s">
        <v>105</v>
      </c>
      <c r="C18" s="360">
        <v>191100857.10499099</v>
      </c>
      <c r="D18" s="361">
        <v>0</v>
      </c>
      <c r="E18" s="360">
        <v>0</v>
      </c>
      <c r="F18" s="361">
        <v>282974158.81529641</v>
      </c>
      <c r="G18" s="364">
        <v>245522318.20338053</v>
      </c>
      <c r="H18" s="363">
        <f t="shared" si="0"/>
        <v>1.2847787389487757</v>
      </c>
    </row>
    <row r="19" spans="1:8">
      <c r="A19" s="359">
        <v>12</v>
      </c>
      <c r="B19" s="251" t="s">
        <v>106</v>
      </c>
      <c r="C19" s="360">
        <v>0</v>
      </c>
      <c r="D19" s="361">
        <v>0</v>
      </c>
      <c r="E19" s="360">
        <v>0</v>
      </c>
      <c r="F19" s="361">
        <v>0</v>
      </c>
      <c r="G19" s="364">
        <v>0</v>
      </c>
      <c r="H19" s="363" t="s">
        <v>457</v>
      </c>
    </row>
    <row r="20" spans="1:8">
      <c r="A20" s="359">
        <v>13</v>
      </c>
      <c r="B20" s="251" t="s">
        <v>252</v>
      </c>
      <c r="C20" s="360">
        <v>0</v>
      </c>
      <c r="D20" s="361">
        <v>0</v>
      </c>
      <c r="E20" s="360">
        <v>0</v>
      </c>
      <c r="F20" s="361">
        <v>0</v>
      </c>
      <c r="G20" s="364">
        <v>0</v>
      </c>
      <c r="H20" s="363" t="s">
        <v>457</v>
      </c>
    </row>
    <row r="21" spans="1:8">
      <c r="A21" s="359">
        <v>14</v>
      </c>
      <c r="B21" s="251" t="s">
        <v>108</v>
      </c>
      <c r="C21" s="360">
        <v>281782952.32999998</v>
      </c>
      <c r="D21" s="361">
        <v>0</v>
      </c>
      <c r="E21" s="360">
        <v>0</v>
      </c>
      <c r="F21" s="361">
        <v>134461688.68199998</v>
      </c>
      <c r="G21" s="364">
        <v>134461688.68199998</v>
      </c>
      <c r="H21" s="363">
        <f t="shared" si="0"/>
        <v>0.47718177260251715</v>
      </c>
    </row>
    <row r="22" spans="1:8" ht="15.75" thickBot="1">
      <c r="A22" s="365"/>
      <c r="B22" s="366" t="s">
        <v>109</v>
      </c>
      <c r="C22" s="326">
        <f>SUM(C8:C21)</f>
        <v>1989447897.2016323</v>
      </c>
      <c r="D22" s="326">
        <f>SUM(D8:D21)</f>
        <v>38861415.970000006</v>
      </c>
      <c r="E22" s="326">
        <f>SUM(E8:E21)</f>
        <v>11276056.655000001</v>
      </c>
      <c r="F22" s="326">
        <f>SUM(F8:F21)</f>
        <v>1181986246.333632</v>
      </c>
      <c r="G22" s="326">
        <f>SUM(G8:G21)</f>
        <v>1121156992.06446</v>
      </c>
      <c r="H22" s="367">
        <f>G22/(C22+E22)</f>
        <v>0.56037565297466307</v>
      </c>
    </row>
    <row r="23" spans="1:8">
      <c r="C23" s="75"/>
    </row>
    <row r="24" spans="1:8">
      <c r="D24" s="75"/>
      <c r="E24" s="75"/>
      <c r="F24" s="75"/>
      <c r="G24" s="75"/>
    </row>
  </sheetData>
  <mergeCells count="5">
    <mergeCell ref="H6:H7"/>
    <mergeCell ref="C6:C7"/>
    <mergeCell ref="D6:E6"/>
    <mergeCell ref="F6:F7"/>
    <mergeCell ref="G6:G7"/>
  </mergeCells>
  <pageMargins left="0.7" right="0.7" top="0.75" bottom="0.75" header="0.3" footer="0.3"/>
  <pageSetup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/>
  <cols>
    <col min="1" max="1" width="10.5703125" style="3" bestFit="1" customWidth="1"/>
    <col min="2" max="2" width="77.85546875" style="3" customWidth="1"/>
    <col min="3" max="3" width="13.5703125" style="3" bestFit="1" customWidth="1"/>
    <col min="4" max="4" width="12.7109375" style="3" customWidth="1"/>
    <col min="5" max="5" width="13.5703125" style="3" bestFit="1" customWidth="1"/>
    <col min="6" max="11" width="12.7109375" style="3" customWidth="1"/>
    <col min="12" max="16384" width="9.140625" style="3"/>
  </cols>
  <sheetData>
    <row r="1" spans="1:11">
      <c r="A1" s="3" t="s">
        <v>30</v>
      </c>
      <c r="B1" s="19" t="str">
        <f>'1. key ratios '!B1</f>
        <v>JSC "Liberty Bank"</v>
      </c>
    </row>
    <row r="2" spans="1:11">
      <c r="A2" s="3" t="s">
        <v>31</v>
      </c>
      <c r="B2" s="21">
        <f>'1. key ratios '!B2</f>
        <v>43281</v>
      </c>
      <c r="C2" s="17"/>
      <c r="D2" s="17"/>
    </row>
    <row r="3" spans="1:11">
      <c r="B3" s="17"/>
      <c r="C3" s="17"/>
      <c r="D3" s="17"/>
    </row>
    <row r="4" spans="1:11" ht="15.75" thickBot="1">
      <c r="A4" s="3" t="s">
        <v>254</v>
      </c>
      <c r="B4" s="351" t="s">
        <v>383</v>
      </c>
      <c r="C4" s="17"/>
      <c r="D4" s="17"/>
    </row>
    <row r="5" spans="1:11" ht="30" customHeight="1">
      <c r="A5" s="476"/>
      <c r="B5" s="477"/>
      <c r="C5" s="478" t="s">
        <v>410</v>
      </c>
      <c r="D5" s="478"/>
      <c r="E5" s="478"/>
      <c r="F5" s="478" t="s">
        <v>411</v>
      </c>
      <c r="G5" s="478"/>
      <c r="H5" s="478"/>
      <c r="I5" s="478" t="s">
        <v>412</v>
      </c>
      <c r="J5" s="478"/>
      <c r="K5" s="479"/>
    </row>
    <row r="6" spans="1:11">
      <c r="A6" s="368"/>
      <c r="B6" s="369"/>
      <c r="C6" s="358" t="s">
        <v>69</v>
      </c>
      <c r="D6" s="358" t="s">
        <v>70</v>
      </c>
      <c r="E6" s="358" t="s">
        <v>71</v>
      </c>
      <c r="F6" s="358" t="s">
        <v>69</v>
      </c>
      <c r="G6" s="358" t="s">
        <v>70</v>
      </c>
      <c r="H6" s="358" t="s">
        <v>71</v>
      </c>
      <c r="I6" s="358" t="s">
        <v>69</v>
      </c>
      <c r="J6" s="358" t="s">
        <v>70</v>
      </c>
      <c r="K6" s="370" t="s">
        <v>71</v>
      </c>
    </row>
    <row r="7" spans="1:11">
      <c r="A7" s="371" t="s">
        <v>386</v>
      </c>
      <c r="B7" s="372"/>
      <c r="C7" s="372"/>
      <c r="D7" s="372"/>
      <c r="E7" s="372"/>
      <c r="F7" s="372"/>
      <c r="G7" s="372"/>
      <c r="H7" s="372"/>
      <c r="I7" s="372"/>
      <c r="J7" s="372"/>
      <c r="K7" s="373"/>
    </row>
    <row r="8" spans="1:11">
      <c r="A8" s="374">
        <v>1</v>
      </c>
      <c r="B8" s="375" t="s">
        <v>384</v>
      </c>
      <c r="C8" s="41"/>
      <c r="D8" s="41"/>
      <c r="E8" s="41"/>
      <c r="F8" s="376">
        <v>574542189.92451143</v>
      </c>
      <c r="G8" s="376">
        <v>244900969.19656155</v>
      </c>
      <c r="H8" s="376">
        <v>819443159.12107325</v>
      </c>
      <c r="I8" s="376">
        <v>478707910.53086609</v>
      </c>
      <c r="J8" s="376">
        <v>88519885.021795511</v>
      </c>
      <c r="K8" s="377">
        <v>567227795.55266166</v>
      </c>
    </row>
    <row r="9" spans="1:11">
      <c r="A9" s="371" t="s">
        <v>387</v>
      </c>
      <c r="B9" s="372"/>
      <c r="C9" s="378"/>
      <c r="D9" s="378"/>
      <c r="E9" s="378"/>
      <c r="F9" s="378"/>
      <c r="G9" s="378"/>
      <c r="H9" s="378"/>
      <c r="I9" s="378"/>
      <c r="J9" s="378"/>
      <c r="K9" s="379"/>
    </row>
    <row r="10" spans="1:11">
      <c r="A10" s="136">
        <v>2</v>
      </c>
      <c r="B10" s="380" t="s">
        <v>395</v>
      </c>
      <c r="C10" s="381">
        <v>723497388.704</v>
      </c>
      <c r="D10" s="382">
        <v>245286266.11898303</v>
      </c>
      <c r="E10" s="382">
        <v>968783654.82298315</v>
      </c>
      <c r="F10" s="382">
        <v>96867676.392739028</v>
      </c>
      <c r="G10" s="382">
        <v>70728057.560011029</v>
      </c>
      <c r="H10" s="382">
        <v>167595733.95275003</v>
      </c>
      <c r="I10" s="382">
        <v>20208484.032418646</v>
      </c>
      <c r="J10" s="382">
        <v>11289939.631386438</v>
      </c>
      <c r="K10" s="383">
        <v>31498423.663805086</v>
      </c>
    </row>
    <row r="11" spans="1:11">
      <c r="A11" s="136">
        <v>3</v>
      </c>
      <c r="B11" s="380" t="s">
        <v>389</v>
      </c>
      <c r="C11" s="381">
        <v>366497894.87291539</v>
      </c>
      <c r="D11" s="382">
        <v>122891971.81064746</v>
      </c>
      <c r="E11" s="382">
        <v>489389866.68356276</v>
      </c>
      <c r="F11" s="382">
        <v>151542302.00093222</v>
      </c>
      <c r="G11" s="382">
        <v>30320722.330397453</v>
      </c>
      <c r="H11" s="382">
        <v>181863024.33132964</v>
      </c>
      <c r="I11" s="382">
        <v>119088347.64971521</v>
      </c>
      <c r="J11" s="382">
        <v>22569832.233384747</v>
      </c>
      <c r="K11" s="383">
        <v>141658179.8831</v>
      </c>
    </row>
    <row r="12" spans="1:11">
      <c r="A12" s="136">
        <v>4</v>
      </c>
      <c r="B12" s="380" t="s">
        <v>390</v>
      </c>
      <c r="C12" s="381"/>
      <c r="D12" s="382"/>
      <c r="E12" s="382">
        <v>0</v>
      </c>
      <c r="F12" s="382"/>
      <c r="G12" s="382"/>
      <c r="H12" s="382"/>
      <c r="I12" s="382"/>
      <c r="J12" s="382"/>
      <c r="K12" s="383"/>
    </row>
    <row r="13" spans="1:11">
      <c r="A13" s="136">
        <v>5</v>
      </c>
      <c r="B13" s="380" t="s">
        <v>398</v>
      </c>
      <c r="C13" s="381">
        <v>69663372.30461742</v>
      </c>
      <c r="D13" s="382">
        <v>0</v>
      </c>
      <c r="E13" s="382">
        <v>69663372.30461742</v>
      </c>
      <c r="F13" s="382">
        <v>0</v>
      </c>
      <c r="G13" s="382">
        <v>0</v>
      </c>
      <c r="H13" s="382">
        <v>0</v>
      </c>
      <c r="I13" s="382">
        <v>0</v>
      </c>
      <c r="J13" s="382">
        <v>0</v>
      </c>
      <c r="K13" s="383">
        <v>0</v>
      </c>
    </row>
    <row r="14" spans="1:11">
      <c r="A14" s="136">
        <v>6</v>
      </c>
      <c r="B14" s="380" t="s">
        <v>406</v>
      </c>
      <c r="C14" s="381">
        <v>30764489.962711863</v>
      </c>
      <c r="D14" s="382">
        <v>4280688.632711865</v>
      </c>
      <c r="E14" s="382">
        <v>35045178.595423728</v>
      </c>
      <c r="F14" s="382">
        <v>6239910.5442966111</v>
      </c>
      <c r="G14" s="382">
        <v>1334639.0567915253</v>
      </c>
      <c r="H14" s="382">
        <v>7574549.6010881346</v>
      </c>
      <c r="I14" s="382">
        <v>1596889.5922627121</v>
      </c>
      <c r="J14" s="382">
        <v>462428.63015254226</v>
      </c>
      <c r="K14" s="383">
        <v>2059318.2224152542</v>
      </c>
    </row>
    <row r="15" spans="1:11">
      <c r="A15" s="136">
        <v>7</v>
      </c>
      <c r="B15" s="380" t="s">
        <v>407</v>
      </c>
      <c r="C15" s="381">
        <v>66184908.956421934</v>
      </c>
      <c r="D15" s="382">
        <v>7503202.4944591429</v>
      </c>
      <c r="E15" s="382">
        <v>73688111.450881049</v>
      </c>
      <c r="F15" s="382">
        <v>10910537.627707863</v>
      </c>
      <c r="G15" s="382">
        <v>6068617.2779661035</v>
      </c>
      <c r="H15" s="382">
        <v>16979154.90567397</v>
      </c>
      <c r="I15" s="382">
        <v>10802941.561623123</v>
      </c>
      <c r="J15" s="382">
        <v>6068250.2038135603</v>
      </c>
      <c r="K15" s="383">
        <v>16871191.765436679</v>
      </c>
    </row>
    <row r="16" spans="1:11">
      <c r="A16" s="136">
        <v>8</v>
      </c>
      <c r="B16" s="384" t="s">
        <v>391</v>
      </c>
      <c r="C16" s="381">
        <v>1256608054.8006663</v>
      </c>
      <c r="D16" s="382">
        <v>379962129.05680156</v>
      </c>
      <c r="E16" s="382">
        <v>1636570183.8574679</v>
      </c>
      <c r="F16" s="382">
        <v>265560426.56567574</v>
      </c>
      <c r="G16" s="382">
        <v>108452036.22516611</v>
      </c>
      <c r="H16" s="382">
        <v>374012462.79084176</v>
      </c>
      <c r="I16" s="382">
        <v>151696662.83601969</v>
      </c>
      <c r="J16" s="382">
        <v>40390450.698737293</v>
      </c>
      <c r="K16" s="383">
        <v>192087113.53475699</v>
      </c>
    </row>
    <row r="17" spans="1:11">
      <c r="A17" s="371" t="s">
        <v>388</v>
      </c>
      <c r="B17" s="372"/>
      <c r="C17" s="378"/>
      <c r="D17" s="378"/>
      <c r="E17" s="378"/>
      <c r="F17" s="378"/>
      <c r="G17" s="378"/>
      <c r="H17" s="378"/>
      <c r="I17" s="378"/>
      <c r="J17" s="378"/>
      <c r="K17" s="379"/>
    </row>
    <row r="18" spans="1:11">
      <c r="A18" s="136">
        <v>9</v>
      </c>
      <c r="B18" s="380" t="s">
        <v>394</v>
      </c>
      <c r="C18" s="381">
        <v>0</v>
      </c>
      <c r="D18" s="382">
        <v>0</v>
      </c>
      <c r="E18" s="382">
        <v>0</v>
      </c>
      <c r="F18" s="382">
        <v>0</v>
      </c>
      <c r="G18" s="382">
        <v>0</v>
      </c>
      <c r="H18" s="382">
        <v>0</v>
      </c>
      <c r="I18" s="382">
        <v>0</v>
      </c>
      <c r="J18" s="382">
        <v>0</v>
      </c>
      <c r="K18" s="383">
        <v>0</v>
      </c>
    </row>
    <row r="19" spans="1:11">
      <c r="A19" s="136">
        <v>10</v>
      </c>
      <c r="B19" s="380" t="s">
        <v>408</v>
      </c>
      <c r="C19" s="381">
        <v>1117651978.3887715</v>
      </c>
      <c r="D19" s="382">
        <v>249783622.30324054</v>
      </c>
      <c r="E19" s="382">
        <v>1367435600.6920125</v>
      </c>
      <c r="F19" s="382">
        <v>80720979.3755932</v>
      </c>
      <c r="G19" s="382">
        <v>1848705.714322034</v>
      </c>
      <c r="H19" s="382">
        <v>82569685.089915276</v>
      </c>
      <c r="I19" s="382">
        <v>176555258.76923841</v>
      </c>
      <c r="J19" s="382">
        <v>158806939.44688457</v>
      </c>
      <c r="K19" s="383">
        <v>335362198.21612304</v>
      </c>
    </row>
    <row r="20" spans="1:11">
      <c r="A20" s="136">
        <v>11</v>
      </c>
      <c r="B20" s="380" t="s">
        <v>393</v>
      </c>
      <c r="C20" s="381">
        <v>25316168.798983045</v>
      </c>
      <c r="D20" s="382">
        <v>49929287.284237266</v>
      </c>
      <c r="E20" s="382">
        <v>75245456.083220348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3">
        <v>0</v>
      </c>
    </row>
    <row r="21" spans="1:11" ht="15.75" thickBot="1">
      <c r="A21" s="142">
        <v>12</v>
      </c>
      <c r="B21" s="385" t="s">
        <v>392</v>
      </c>
      <c r="C21" s="386">
        <v>1142968147.1877546</v>
      </c>
      <c r="D21" s="387">
        <v>299712909.5874778</v>
      </c>
      <c r="E21" s="386">
        <v>1442681056.7752323</v>
      </c>
      <c r="F21" s="387">
        <v>80720979.3755932</v>
      </c>
      <c r="G21" s="387">
        <v>1848705.714322034</v>
      </c>
      <c r="H21" s="387">
        <v>82569685.089915276</v>
      </c>
      <c r="I21" s="387">
        <v>176555258.76923841</v>
      </c>
      <c r="J21" s="387">
        <v>158806939.44688457</v>
      </c>
      <c r="K21" s="388">
        <v>335362198.21612298</v>
      </c>
    </row>
    <row r="22" spans="1:11" ht="38.25" customHeight="1" thickBot="1">
      <c r="A22" s="389"/>
      <c r="B22" s="390"/>
      <c r="C22" s="390"/>
      <c r="D22" s="390"/>
      <c r="E22" s="390"/>
      <c r="F22" s="480" t="s">
        <v>460</v>
      </c>
      <c r="G22" s="481"/>
      <c r="H22" s="482"/>
      <c r="I22" s="480" t="s">
        <v>461</v>
      </c>
      <c r="J22" s="481"/>
      <c r="K22" s="483"/>
    </row>
    <row r="23" spans="1:11">
      <c r="A23" s="391">
        <v>13</v>
      </c>
      <c r="B23" s="392" t="s">
        <v>384</v>
      </c>
      <c r="C23" s="393"/>
      <c r="D23" s="393"/>
      <c r="E23" s="393"/>
      <c r="F23" s="394">
        <f>F8</f>
        <v>574542189.92451143</v>
      </c>
      <c r="G23" s="394">
        <f t="shared" ref="G23" si="0">G8</f>
        <v>244900969.19656155</v>
      </c>
      <c r="H23" s="394">
        <f>SUM(F23:G23)</f>
        <v>819443159.12107301</v>
      </c>
      <c r="I23" s="394">
        <f>I8</f>
        <v>478707910.53086609</v>
      </c>
      <c r="J23" s="394">
        <f>J8</f>
        <v>88519885.021795511</v>
      </c>
      <c r="K23" s="395">
        <f>SUM(I23:J23)</f>
        <v>567227795.55266166</v>
      </c>
    </row>
    <row r="24" spans="1:11" ht="15.75" thickBot="1">
      <c r="A24" s="396">
        <v>14</v>
      </c>
      <c r="B24" s="397" t="s">
        <v>396</v>
      </c>
      <c r="C24" s="398"/>
      <c r="D24" s="399"/>
      <c r="E24" s="400"/>
      <c r="F24" s="401">
        <f>MAX(F16-F21,F16*0.25)</f>
        <v>184839447.19008255</v>
      </c>
      <c r="G24" s="401">
        <f>MAX(G16-G21,G16*0.25)</f>
        <v>106603330.51084408</v>
      </c>
      <c r="H24" s="401">
        <f>MAX(H16-H21,H16*0.25)</f>
        <v>291442777.70092648</v>
      </c>
      <c r="I24" s="401">
        <f>MAX(I16-I21,I16*0.25)</f>
        <v>37924165.709004924</v>
      </c>
      <c r="J24" s="401">
        <f t="shared" ref="J24:K24" si="1">MAX(J16-J21,J16*0.25)</f>
        <v>10097612.674684323</v>
      </c>
      <c r="K24" s="402">
        <f t="shared" si="1"/>
        <v>48021778.383689247</v>
      </c>
    </row>
    <row r="25" spans="1:11" ht="15.75" thickBot="1">
      <c r="A25" s="403">
        <v>15</v>
      </c>
      <c r="B25" s="404" t="s">
        <v>397</v>
      </c>
      <c r="C25" s="405"/>
      <c r="D25" s="405"/>
      <c r="E25" s="405"/>
      <c r="F25" s="406">
        <f>F23/F24</f>
        <v>3.1083310335464915</v>
      </c>
      <c r="G25" s="406">
        <f t="shared" ref="G25" si="2">G23/G24</f>
        <v>2.297310675219939</v>
      </c>
      <c r="H25" s="406">
        <f>H23/H24</f>
        <v>2.8116777008005713</v>
      </c>
      <c r="I25" s="406">
        <f>I23/I24</f>
        <v>12.622767082182616</v>
      </c>
      <c r="J25" s="406">
        <f t="shared" ref="J25:K25" si="3">J23/J24</f>
        <v>8.766417159545373</v>
      </c>
      <c r="K25" s="407">
        <f t="shared" si="3"/>
        <v>11.811886494926695</v>
      </c>
    </row>
    <row r="27" spans="1:11">
      <c r="B27" s="3" t="s">
        <v>409</v>
      </c>
    </row>
    <row r="28" spans="1:11">
      <c r="B28" s="172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6" orientation="portrait" r:id="rId1"/>
  <ignoredErrors>
    <ignoredError sqref="H23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/>
  <cols>
    <col min="1" max="1" width="10.5703125" style="3" bestFit="1" customWidth="1"/>
    <col min="2" max="2" width="45.85546875" style="3" customWidth="1"/>
    <col min="3" max="3" width="17" style="3" customWidth="1"/>
    <col min="4" max="4" width="10" style="3" bestFit="1" customWidth="1"/>
    <col min="5" max="5" width="18.28515625" style="3" bestFit="1" customWidth="1"/>
    <col min="6" max="10" width="10.7109375" style="3" customWidth="1"/>
    <col min="11" max="11" width="13.7109375" style="3" customWidth="1"/>
    <col min="12" max="13" width="10.7109375" style="3" customWidth="1"/>
    <col min="14" max="14" width="31" style="3" bestFit="1" customWidth="1"/>
    <col min="15" max="16384" width="9.140625" style="3"/>
  </cols>
  <sheetData>
    <row r="1" spans="1:14">
      <c r="A1" s="17" t="s">
        <v>30</v>
      </c>
      <c r="B1" s="19" t="str">
        <f>'1. key ratios '!B1</f>
        <v>JSC "Liberty Bank"</v>
      </c>
    </row>
    <row r="2" spans="1:14" ht="14.25" customHeight="1">
      <c r="A2" s="3" t="s">
        <v>31</v>
      </c>
      <c r="B2" s="21">
        <f>'1. key ratios '!B2</f>
        <v>43281</v>
      </c>
    </row>
    <row r="3" spans="1:14" ht="14.25" customHeight="1"/>
    <row r="4" spans="1:14" ht="15.75" thickBot="1">
      <c r="A4" s="3" t="s">
        <v>270</v>
      </c>
      <c r="B4" s="19" t="s">
        <v>28</v>
      </c>
    </row>
    <row r="5" spans="1:14" s="412" customFormat="1">
      <c r="A5" s="408"/>
      <c r="B5" s="409"/>
      <c r="C5" s="410" t="s">
        <v>0</v>
      </c>
      <c r="D5" s="410" t="s">
        <v>1</v>
      </c>
      <c r="E5" s="410" t="s">
        <v>2</v>
      </c>
      <c r="F5" s="410" t="s">
        <v>3</v>
      </c>
      <c r="G5" s="410" t="s">
        <v>4</v>
      </c>
      <c r="H5" s="410" t="s">
        <v>5</v>
      </c>
      <c r="I5" s="410" t="s">
        <v>8</v>
      </c>
      <c r="J5" s="410" t="s">
        <v>9</v>
      </c>
      <c r="K5" s="410" t="s">
        <v>10</v>
      </c>
      <c r="L5" s="410" t="s">
        <v>11</v>
      </c>
      <c r="M5" s="410" t="s">
        <v>12</v>
      </c>
      <c r="N5" s="411" t="s">
        <v>13</v>
      </c>
    </row>
    <row r="6" spans="1:14" ht="30">
      <c r="A6" s="413"/>
      <c r="B6" s="414"/>
      <c r="C6" s="336" t="s">
        <v>269</v>
      </c>
      <c r="D6" s="415" t="s">
        <v>268</v>
      </c>
      <c r="E6" s="416" t="s">
        <v>267</v>
      </c>
      <c r="F6" s="417">
        <v>0</v>
      </c>
      <c r="G6" s="417">
        <v>0.2</v>
      </c>
      <c r="H6" s="417">
        <v>0.35</v>
      </c>
      <c r="I6" s="417">
        <v>0.5</v>
      </c>
      <c r="J6" s="417">
        <v>0.75</v>
      </c>
      <c r="K6" s="417">
        <v>1</v>
      </c>
      <c r="L6" s="417">
        <v>1.5</v>
      </c>
      <c r="M6" s="417">
        <v>2.5</v>
      </c>
      <c r="N6" s="418" t="s">
        <v>282</v>
      </c>
    </row>
    <row r="7" spans="1:14">
      <c r="A7" s="338">
        <v>1</v>
      </c>
      <c r="B7" s="419" t="s">
        <v>266</v>
      </c>
      <c r="C7" s="420">
        <f>SUM(C8:C13)</f>
        <v>70833942</v>
      </c>
      <c r="D7" s="421"/>
      <c r="E7" s="420">
        <f t="shared" ref="E7:M7" si="0">SUM(E8:E13)</f>
        <v>9195259.2600000016</v>
      </c>
      <c r="F7" s="420">
        <f>SUM(F8:F13)</f>
        <v>0</v>
      </c>
      <c r="G7" s="420">
        <f t="shared" si="0"/>
        <v>0</v>
      </c>
      <c r="H7" s="420">
        <f t="shared" si="0"/>
        <v>0</v>
      </c>
      <c r="I7" s="420">
        <f t="shared" si="0"/>
        <v>0</v>
      </c>
      <c r="J7" s="420">
        <f t="shared" si="0"/>
        <v>0</v>
      </c>
      <c r="K7" s="420">
        <f t="shared" si="0"/>
        <v>9195259.2600000016</v>
      </c>
      <c r="L7" s="420">
        <f t="shared" si="0"/>
        <v>0</v>
      </c>
      <c r="M7" s="420">
        <f t="shared" si="0"/>
        <v>0</v>
      </c>
      <c r="N7" s="422">
        <f>SUM(N8:N13)</f>
        <v>9195259.2600000016</v>
      </c>
    </row>
    <row r="8" spans="1:14">
      <c r="A8" s="338">
        <v>1.1000000000000001</v>
      </c>
      <c r="B8" s="251" t="s">
        <v>264</v>
      </c>
      <c r="C8" s="423">
        <v>1170570</v>
      </c>
      <c r="D8" s="424">
        <v>0.02</v>
      </c>
      <c r="E8" s="425">
        <f>C8*D8</f>
        <v>23411.4</v>
      </c>
      <c r="F8" s="423">
        <v>0</v>
      </c>
      <c r="G8" s="423">
        <v>0</v>
      </c>
      <c r="H8" s="423">
        <v>0</v>
      </c>
      <c r="I8" s="423">
        <v>0</v>
      </c>
      <c r="J8" s="423">
        <v>0</v>
      </c>
      <c r="K8" s="423">
        <v>23411.4</v>
      </c>
      <c r="L8" s="423">
        <v>0</v>
      </c>
      <c r="M8" s="423">
        <v>0</v>
      </c>
      <c r="N8" s="426">
        <f>SUMPRODUCT($F$6:$M$6,F8:M8)</f>
        <v>23411.4</v>
      </c>
    </row>
    <row r="9" spans="1:14">
      <c r="A9" s="338">
        <v>1.2</v>
      </c>
      <c r="B9" s="251" t="s">
        <v>263</v>
      </c>
      <c r="C9" s="423">
        <v>0</v>
      </c>
      <c r="D9" s="424">
        <v>0.05</v>
      </c>
      <c r="E9" s="425">
        <f>C9*D9</f>
        <v>0</v>
      </c>
      <c r="F9" s="423">
        <v>0</v>
      </c>
      <c r="G9" s="423">
        <v>0</v>
      </c>
      <c r="H9" s="423">
        <v>0</v>
      </c>
      <c r="I9" s="423">
        <v>0</v>
      </c>
      <c r="J9" s="423">
        <v>0</v>
      </c>
      <c r="K9" s="423">
        <v>0</v>
      </c>
      <c r="L9" s="423">
        <v>0</v>
      </c>
      <c r="M9" s="423">
        <v>0</v>
      </c>
      <c r="N9" s="426">
        <f t="shared" ref="N9:N12" si="1">SUMPRODUCT($F$6:$M$6,F9:M9)</f>
        <v>0</v>
      </c>
    </row>
    <row r="10" spans="1:14">
      <c r="A10" s="338">
        <v>1.3</v>
      </c>
      <c r="B10" s="251" t="s">
        <v>262</v>
      </c>
      <c r="C10" s="423">
        <v>6225788</v>
      </c>
      <c r="D10" s="424">
        <v>0.08</v>
      </c>
      <c r="E10" s="425">
        <f>C10*D10</f>
        <v>498063.04000000004</v>
      </c>
      <c r="F10" s="423">
        <v>0</v>
      </c>
      <c r="G10" s="423">
        <v>0</v>
      </c>
      <c r="H10" s="423">
        <v>0</v>
      </c>
      <c r="I10" s="423">
        <v>0</v>
      </c>
      <c r="J10" s="423">
        <v>0</v>
      </c>
      <c r="K10" s="423">
        <v>498063.04000000004</v>
      </c>
      <c r="L10" s="423">
        <v>0</v>
      </c>
      <c r="M10" s="423">
        <v>0</v>
      </c>
      <c r="N10" s="426">
        <f>SUMPRODUCT($F$6:$M$6,F10:M10)</f>
        <v>498063.04000000004</v>
      </c>
    </row>
    <row r="11" spans="1:14">
      <c r="A11" s="338">
        <v>1.4</v>
      </c>
      <c r="B11" s="251" t="s">
        <v>261</v>
      </c>
      <c r="C11" s="423">
        <v>6915898</v>
      </c>
      <c r="D11" s="424">
        <v>0.11</v>
      </c>
      <c r="E11" s="425">
        <f>C11*D11</f>
        <v>760748.78</v>
      </c>
      <c r="F11" s="423">
        <v>0</v>
      </c>
      <c r="G11" s="423">
        <v>0</v>
      </c>
      <c r="H11" s="423">
        <v>0</v>
      </c>
      <c r="I11" s="423">
        <v>0</v>
      </c>
      <c r="J11" s="423">
        <v>0</v>
      </c>
      <c r="K11" s="423">
        <v>760748.78</v>
      </c>
      <c r="L11" s="423">
        <v>0</v>
      </c>
      <c r="M11" s="423">
        <v>0</v>
      </c>
      <c r="N11" s="426">
        <f t="shared" si="1"/>
        <v>760748.78</v>
      </c>
    </row>
    <row r="12" spans="1:14">
      <c r="A12" s="338">
        <v>1.5</v>
      </c>
      <c r="B12" s="251" t="s">
        <v>260</v>
      </c>
      <c r="C12" s="423">
        <v>56521686</v>
      </c>
      <c r="D12" s="424">
        <v>0.14000000000000001</v>
      </c>
      <c r="E12" s="425">
        <f>C12*D12</f>
        <v>7913036.040000001</v>
      </c>
      <c r="F12" s="423">
        <v>0</v>
      </c>
      <c r="G12" s="423">
        <v>0</v>
      </c>
      <c r="H12" s="423">
        <v>0</v>
      </c>
      <c r="I12" s="423">
        <v>0</v>
      </c>
      <c r="J12" s="423">
        <v>0</v>
      </c>
      <c r="K12" s="423">
        <v>7913036.040000001</v>
      </c>
      <c r="L12" s="423">
        <v>0</v>
      </c>
      <c r="M12" s="423">
        <v>0</v>
      </c>
      <c r="N12" s="426">
        <f t="shared" si="1"/>
        <v>7913036.040000001</v>
      </c>
    </row>
    <row r="13" spans="1:14">
      <c r="A13" s="338">
        <v>1.6</v>
      </c>
      <c r="B13" s="255" t="s">
        <v>259</v>
      </c>
      <c r="C13" s="423">
        <v>0</v>
      </c>
      <c r="D13" s="427"/>
      <c r="E13" s="423">
        <v>0</v>
      </c>
      <c r="F13" s="423">
        <v>0</v>
      </c>
      <c r="G13" s="423">
        <v>0</v>
      </c>
      <c r="H13" s="423">
        <v>0</v>
      </c>
      <c r="I13" s="423">
        <v>0</v>
      </c>
      <c r="J13" s="423">
        <v>0</v>
      </c>
      <c r="K13" s="423">
        <v>0</v>
      </c>
      <c r="L13" s="423">
        <v>0</v>
      </c>
      <c r="M13" s="423">
        <v>0</v>
      </c>
      <c r="N13" s="426">
        <f>SUMPRODUCT($F$6:$M$6,F13:M13)</f>
        <v>0</v>
      </c>
    </row>
    <row r="14" spans="1:14">
      <c r="A14" s="338">
        <v>2</v>
      </c>
      <c r="B14" s="428" t="s">
        <v>265</v>
      </c>
      <c r="C14" s="420">
        <f>SUM(C15:C20)</f>
        <v>0</v>
      </c>
      <c r="D14" s="421"/>
      <c r="E14" s="420">
        <f t="shared" ref="E14:M14" si="2">SUM(E15:E20)</f>
        <v>0</v>
      </c>
      <c r="F14" s="420">
        <f>SUM(F15:F20)</f>
        <v>0</v>
      </c>
      <c r="G14" s="420">
        <f t="shared" si="2"/>
        <v>0</v>
      </c>
      <c r="H14" s="420">
        <f t="shared" si="2"/>
        <v>0</v>
      </c>
      <c r="I14" s="420">
        <f t="shared" si="2"/>
        <v>0</v>
      </c>
      <c r="J14" s="420">
        <f t="shared" si="2"/>
        <v>0</v>
      </c>
      <c r="K14" s="420">
        <f t="shared" si="2"/>
        <v>0</v>
      </c>
      <c r="L14" s="420">
        <f t="shared" si="2"/>
        <v>0</v>
      </c>
      <c r="M14" s="420">
        <f t="shared" si="2"/>
        <v>0</v>
      </c>
      <c r="N14" s="422">
        <f>SUM(N15:N20)</f>
        <v>0</v>
      </c>
    </row>
    <row r="15" spans="1:14">
      <c r="A15" s="338">
        <v>2.1</v>
      </c>
      <c r="B15" s="255" t="s">
        <v>264</v>
      </c>
      <c r="C15" s="423">
        <v>0</v>
      </c>
      <c r="D15" s="424">
        <v>5.0000000000000001E-3</v>
      </c>
      <c r="E15" s="425">
        <f>C15*D15</f>
        <v>0</v>
      </c>
      <c r="F15" s="423">
        <v>0</v>
      </c>
      <c r="G15" s="423">
        <v>0</v>
      </c>
      <c r="H15" s="423">
        <v>0</v>
      </c>
      <c r="I15" s="423">
        <v>0</v>
      </c>
      <c r="J15" s="423">
        <v>0</v>
      </c>
      <c r="K15" s="423">
        <v>0</v>
      </c>
      <c r="L15" s="423">
        <v>0</v>
      </c>
      <c r="M15" s="423">
        <v>0</v>
      </c>
      <c r="N15" s="426">
        <f>SUMPRODUCT($F$6:$M$6,F15:M15)</f>
        <v>0</v>
      </c>
    </row>
    <row r="16" spans="1:14">
      <c r="A16" s="338">
        <v>2.2000000000000002</v>
      </c>
      <c r="B16" s="255" t="s">
        <v>263</v>
      </c>
      <c r="C16" s="423">
        <v>0</v>
      </c>
      <c r="D16" s="424">
        <v>0.01</v>
      </c>
      <c r="E16" s="425">
        <f>C16*D16</f>
        <v>0</v>
      </c>
      <c r="F16" s="423">
        <v>0</v>
      </c>
      <c r="G16" s="423">
        <v>0</v>
      </c>
      <c r="H16" s="423">
        <v>0</v>
      </c>
      <c r="I16" s="423">
        <v>0</v>
      </c>
      <c r="J16" s="423">
        <v>0</v>
      </c>
      <c r="K16" s="423">
        <v>0</v>
      </c>
      <c r="L16" s="423">
        <v>0</v>
      </c>
      <c r="M16" s="423">
        <v>0</v>
      </c>
      <c r="N16" s="426">
        <f t="shared" ref="N16:N20" si="3">SUMPRODUCT($F$6:$M$6,F16:M16)</f>
        <v>0</v>
      </c>
    </row>
    <row r="17" spans="1:14">
      <c r="A17" s="338">
        <v>2.2999999999999998</v>
      </c>
      <c r="B17" s="255" t="s">
        <v>262</v>
      </c>
      <c r="C17" s="423">
        <v>0</v>
      </c>
      <c r="D17" s="424">
        <v>0.02</v>
      </c>
      <c r="E17" s="425">
        <f>C17*D17</f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3">
        <v>0</v>
      </c>
      <c r="N17" s="426">
        <f t="shared" si="3"/>
        <v>0</v>
      </c>
    </row>
    <row r="18" spans="1:14">
      <c r="A18" s="338">
        <v>2.4</v>
      </c>
      <c r="B18" s="255" t="s">
        <v>261</v>
      </c>
      <c r="C18" s="423">
        <v>0</v>
      </c>
      <c r="D18" s="424">
        <v>0.03</v>
      </c>
      <c r="E18" s="425">
        <f>C18*D18</f>
        <v>0</v>
      </c>
      <c r="F18" s="423">
        <v>0</v>
      </c>
      <c r="G18" s="423">
        <v>0</v>
      </c>
      <c r="H18" s="423">
        <v>0</v>
      </c>
      <c r="I18" s="423">
        <v>0</v>
      </c>
      <c r="J18" s="423">
        <v>0</v>
      </c>
      <c r="K18" s="423">
        <v>0</v>
      </c>
      <c r="L18" s="423">
        <v>0</v>
      </c>
      <c r="M18" s="423">
        <v>0</v>
      </c>
      <c r="N18" s="426">
        <f t="shared" si="3"/>
        <v>0</v>
      </c>
    </row>
    <row r="19" spans="1:14">
      <c r="A19" s="338">
        <v>2.5</v>
      </c>
      <c r="B19" s="255" t="s">
        <v>260</v>
      </c>
      <c r="C19" s="423">
        <v>0</v>
      </c>
      <c r="D19" s="424">
        <v>0.04</v>
      </c>
      <c r="E19" s="425">
        <f>C19*D19</f>
        <v>0</v>
      </c>
      <c r="F19" s="423">
        <v>0</v>
      </c>
      <c r="G19" s="423">
        <v>0</v>
      </c>
      <c r="H19" s="423">
        <v>0</v>
      </c>
      <c r="I19" s="423">
        <v>0</v>
      </c>
      <c r="J19" s="423">
        <v>0</v>
      </c>
      <c r="K19" s="423">
        <v>0</v>
      </c>
      <c r="L19" s="423">
        <v>0</v>
      </c>
      <c r="M19" s="423">
        <v>0</v>
      </c>
      <c r="N19" s="426">
        <f t="shared" si="3"/>
        <v>0</v>
      </c>
    </row>
    <row r="20" spans="1:14">
      <c r="A20" s="338">
        <v>2.6</v>
      </c>
      <c r="B20" s="255" t="s">
        <v>259</v>
      </c>
      <c r="C20" s="423">
        <v>0</v>
      </c>
      <c r="D20" s="427"/>
      <c r="E20" s="429">
        <v>0</v>
      </c>
      <c r="F20" s="429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6">
        <f t="shared" si="3"/>
        <v>0</v>
      </c>
    </row>
    <row r="21" spans="1:14" ht="15.75" thickBot="1">
      <c r="A21" s="430"/>
      <c r="B21" s="325" t="s">
        <v>109</v>
      </c>
      <c r="C21" s="431">
        <f>C14+C7</f>
        <v>70833942</v>
      </c>
      <c r="D21" s="432"/>
      <c r="E21" s="433">
        <f>E14+E7</f>
        <v>9195259.2600000016</v>
      </c>
      <c r="F21" s="420">
        <f>F7+F14</f>
        <v>0</v>
      </c>
      <c r="G21" s="420">
        <f t="shared" ref="G21:L21" si="4">G7+G14</f>
        <v>0</v>
      </c>
      <c r="H21" s="420">
        <f t="shared" si="4"/>
        <v>0</v>
      </c>
      <c r="I21" s="420">
        <f t="shared" si="4"/>
        <v>0</v>
      </c>
      <c r="J21" s="420">
        <f t="shared" si="4"/>
        <v>0</v>
      </c>
      <c r="K21" s="420">
        <f t="shared" si="4"/>
        <v>9195259.2600000016</v>
      </c>
      <c r="L21" s="420">
        <f t="shared" si="4"/>
        <v>0</v>
      </c>
      <c r="M21" s="420">
        <f>M7+M14</f>
        <v>0</v>
      </c>
      <c r="N21" s="434">
        <f>N14+N7</f>
        <v>9195259.2600000016</v>
      </c>
    </row>
    <row r="22" spans="1:14">
      <c r="C22" s="435"/>
      <c r="E22" s="435"/>
      <c r="F22" s="435"/>
      <c r="G22" s="435"/>
      <c r="H22" s="435"/>
      <c r="I22" s="435"/>
      <c r="J22" s="435"/>
      <c r="K22" s="435"/>
      <c r="L22" s="435"/>
      <c r="M22" s="435"/>
    </row>
  </sheetData>
  <conditionalFormatting sqref="E8:E12">
    <cfRule type="expression" dxfId="3" priority="3">
      <formula>(C8*D8)&lt;&gt;SUM(#REF!)</formula>
    </cfRule>
  </conditionalFormatting>
  <conditionalFormatting sqref="E20">
    <cfRule type="expression" dxfId="2" priority="4">
      <formula>$E$88&lt;&gt;SUM(#REF!)</formula>
    </cfRule>
  </conditionalFormatting>
  <conditionalFormatting sqref="E15:E19">
    <cfRule type="expression" dxfId="1" priority="2">
      <formula>(C15*D15)&lt;&gt;SUM(#REF!)</formula>
    </cfRule>
  </conditionalFormatting>
  <conditionalFormatting sqref="F20:M20">
    <cfRule type="expression" dxfId="0" priority="1">
      <formula>$E$88&lt;&gt;SUM(#REF!)</formula>
    </cfRule>
  </conditionalFormatting>
  <pageMargins left="0.7" right="0.7" top="0.75" bottom="0.75" header="0.3" footer="0.3"/>
  <pageSetup scale="34" orientation="portrait" r:id="rId1"/>
  <ignoredErrors>
    <ignoredError sqref="C7:N12 C21:N21 C13:M20" unlockedFormula="1"/>
    <ignoredError sqref="N13 N15:N20" formulaRange="1" unlockedFormula="1"/>
    <ignoredError sqref="N14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5" sqref="A5"/>
    </sheetView>
  </sheetViews>
  <sheetFormatPr defaultRowHeight="15"/>
  <cols>
    <col min="1" max="1" width="9.5703125" style="20" bestFit="1" customWidth="1"/>
    <col min="2" max="2" width="86" style="20" customWidth="1"/>
    <col min="3" max="3" width="13.28515625" style="20" bestFit="1" customWidth="1"/>
    <col min="4" max="7" width="13.28515625" style="3" bestFit="1" customWidth="1"/>
    <col min="8" max="11" width="6.7109375" style="3" customWidth="1"/>
    <col min="12" max="16384" width="9.140625" style="3"/>
  </cols>
  <sheetData>
    <row r="1" spans="1:8">
      <c r="A1" s="18" t="s">
        <v>30</v>
      </c>
      <c r="B1" s="19" t="s">
        <v>413</v>
      </c>
    </row>
    <row r="2" spans="1:8">
      <c r="A2" s="18" t="s">
        <v>31</v>
      </c>
      <c r="B2" s="21">
        <v>43281</v>
      </c>
      <c r="C2" s="22"/>
      <c r="D2" s="23"/>
      <c r="E2" s="23"/>
      <c r="F2" s="23"/>
      <c r="G2" s="23"/>
      <c r="H2" s="23"/>
    </row>
    <row r="3" spans="1:8">
      <c r="A3" s="18"/>
      <c r="C3" s="22"/>
      <c r="D3" s="23"/>
      <c r="E3" s="23"/>
      <c r="F3" s="23"/>
      <c r="G3" s="23"/>
      <c r="H3" s="23"/>
    </row>
    <row r="4" spans="1:8" ht="15.75" thickBot="1">
      <c r="A4" s="24" t="s">
        <v>144</v>
      </c>
      <c r="B4" s="25" t="s">
        <v>143</v>
      </c>
      <c r="C4" s="26"/>
      <c r="D4" s="27"/>
      <c r="E4" s="27"/>
      <c r="F4" s="27"/>
      <c r="G4" s="27"/>
      <c r="H4" s="23"/>
    </row>
    <row r="5" spans="1:8">
      <c r="A5" s="487" t="s">
        <v>6</v>
      </c>
      <c r="B5" s="28"/>
      <c r="C5" s="29" t="s">
        <v>417</v>
      </c>
      <c r="D5" s="30" t="s">
        <v>418</v>
      </c>
      <c r="E5" s="30" t="s">
        <v>419</v>
      </c>
      <c r="F5" s="30" t="s">
        <v>420</v>
      </c>
      <c r="G5" s="31" t="s">
        <v>421</v>
      </c>
    </row>
    <row r="6" spans="1:8">
      <c r="A6" s="32"/>
      <c r="B6" s="33" t="s">
        <v>142</v>
      </c>
      <c r="C6" s="34"/>
      <c r="D6" s="34"/>
      <c r="E6" s="34"/>
      <c r="F6" s="34"/>
      <c r="G6" s="35"/>
    </row>
    <row r="7" spans="1:8">
      <c r="A7" s="32"/>
      <c r="B7" s="36" t="s">
        <v>136</v>
      </c>
      <c r="C7" s="34"/>
      <c r="D7" s="34"/>
      <c r="E7" s="34"/>
      <c r="F7" s="34"/>
      <c r="G7" s="35"/>
    </row>
    <row r="8" spans="1:8">
      <c r="A8" s="32">
        <v>1</v>
      </c>
      <c r="B8" s="37" t="s">
        <v>141</v>
      </c>
      <c r="C8" s="38">
        <v>191790223.56626862</v>
      </c>
      <c r="D8" s="39">
        <v>176315805.56626862</v>
      </c>
      <c r="E8" s="39">
        <v>162443897.56626862</v>
      </c>
      <c r="F8" s="39">
        <v>146880296.56626862</v>
      </c>
      <c r="G8" s="40">
        <v>131626634.56626861</v>
      </c>
    </row>
    <row r="9" spans="1:8">
      <c r="A9" s="32">
        <v>2</v>
      </c>
      <c r="B9" s="37" t="s">
        <v>140</v>
      </c>
      <c r="C9" s="38">
        <v>196355607.56626862</v>
      </c>
      <c r="D9" s="39">
        <v>182454869.56626862</v>
      </c>
      <c r="E9" s="39">
        <v>168582961.56626862</v>
      </c>
      <c r="F9" s="39">
        <v>153019360.56626862</v>
      </c>
      <c r="G9" s="40">
        <v>137765698.56626862</v>
      </c>
    </row>
    <row r="10" spans="1:8">
      <c r="A10" s="32">
        <v>3</v>
      </c>
      <c r="B10" s="37" t="s">
        <v>139</v>
      </c>
      <c r="C10" s="38">
        <v>255513974.81782439</v>
      </c>
      <c r="D10" s="39">
        <v>237891288.57112077</v>
      </c>
      <c r="E10" s="39">
        <v>232494384.39945042</v>
      </c>
      <c r="F10" s="39">
        <v>216439946.9396691</v>
      </c>
      <c r="G10" s="40">
        <v>201799705.01954949</v>
      </c>
    </row>
    <row r="11" spans="1:8">
      <c r="A11" s="32"/>
      <c r="B11" s="33" t="s">
        <v>138</v>
      </c>
      <c r="C11" s="41"/>
      <c r="D11" s="41"/>
      <c r="E11" s="41"/>
      <c r="F11" s="41"/>
      <c r="G11" s="42"/>
    </row>
    <row r="12" spans="1:8">
      <c r="A12" s="32">
        <v>4</v>
      </c>
      <c r="B12" s="37" t="s">
        <v>271</v>
      </c>
      <c r="C12" s="43">
        <v>1485364104.9795506</v>
      </c>
      <c r="D12" s="39">
        <v>1383093713.4503453</v>
      </c>
      <c r="E12" s="39">
        <v>1355390670.2205093</v>
      </c>
      <c r="F12" s="39">
        <v>1148598508.7108674</v>
      </c>
      <c r="G12" s="40">
        <v>1203229966.3802419</v>
      </c>
    </row>
    <row r="13" spans="1:8">
      <c r="A13" s="32"/>
      <c r="B13" s="33" t="s">
        <v>137</v>
      </c>
      <c r="C13" s="34"/>
      <c r="D13" s="34"/>
      <c r="E13" s="34"/>
      <c r="F13" s="34"/>
      <c r="G13" s="35"/>
    </row>
    <row r="14" spans="1:8" s="17" customFormat="1">
      <c r="A14" s="32"/>
      <c r="B14" s="36" t="s">
        <v>136</v>
      </c>
      <c r="C14" s="34"/>
      <c r="D14" s="34"/>
      <c r="E14" s="34"/>
      <c r="F14" s="34"/>
      <c r="G14" s="35"/>
    </row>
    <row r="15" spans="1:8">
      <c r="A15" s="484">
        <v>5</v>
      </c>
      <c r="B15" s="44" t="s">
        <v>399</v>
      </c>
      <c r="C15" s="45">
        <v>0.1291200069554051</v>
      </c>
      <c r="D15" s="45">
        <v>0.12747929070288452</v>
      </c>
      <c r="E15" s="46">
        <v>0.11985024032948415</v>
      </c>
      <c r="F15" s="46">
        <v>0.12787784021339199</v>
      </c>
      <c r="G15" s="47">
        <v>0.10939441191134054</v>
      </c>
    </row>
    <row r="16" spans="1:8">
      <c r="A16" s="484">
        <v>6</v>
      </c>
      <c r="B16" s="44" t="s">
        <v>400</v>
      </c>
      <c r="C16" s="45">
        <v>0.1321935860089819</v>
      </c>
      <c r="D16" s="45">
        <v>0.13191793715199976</v>
      </c>
      <c r="E16" s="46">
        <v>0.12437960897195918</v>
      </c>
      <c r="F16" s="46">
        <v>0.1332226704159753</v>
      </c>
      <c r="G16" s="47">
        <v>0.11449656542441217</v>
      </c>
    </row>
    <row r="17" spans="1:7">
      <c r="A17" s="484">
        <v>7</v>
      </c>
      <c r="B17" s="44" t="s">
        <v>401</v>
      </c>
      <c r="C17" s="45">
        <v>0.17202110510226859</v>
      </c>
      <c r="D17" s="45">
        <v>0.17199939979313728</v>
      </c>
      <c r="E17" s="46">
        <v>0.17153311551246386</v>
      </c>
      <c r="F17" s="46">
        <v>0.18843829701867806</v>
      </c>
      <c r="G17" s="47">
        <v>0.16771499269307363</v>
      </c>
    </row>
    <row r="18" spans="1:7">
      <c r="A18" s="32"/>
      <c r="B18" s="33" t="s">
        <v>135</v>
      </c>
      <c r="C18" s="34"/>
      <c r="D18" s="34"/>
      <c r="E18" s="34"/>
      <c r="F18" s="34"/>
      <c r="G18" s="35"/>
    </row>
    <row r="19" spans="1:7">
      <c r="A19" s="485">
        <v>8</v>
      </c>
      <c r="B19" s="48" t="s">
        <v>134</v>
      </c>
      <c r="C19" s="46">
        <v>0.16226236719890047</v>
      </c>
      <c r="D19" s="46">
        <v>0.16172307914275064</v>
      </c>
      <c r="E19" s="46">
        <v>0.15436329263668669</v>
      </c>
      <c r="F19" s="46">
        <v>0.15299730381986859</v>
      </c>
      <c r="G19" s="47">
        <v>0.15079214004610372</v>
      </c>
    </row>
    <row r="20" spans="1:7">
      <c r="A20" s="485">
        <v>9</v>
      </c>
      <c r="B20" s="48" t="s">
        <v>133</v>
      </c>
      <c r="C20" s="46">
        <v>6.6035958955914867E-2</v>
      </c>
      <c r="D20" s="46">
        <v>6.6388047125462063E-2</v>
      </c>
      <c r="E20" s="46">
        <v>6.6116588256339676E-2</v>
      </c>
      <c r="F20" s="46">
        <v>6.6503445387798996E-2</v>
      </c>
      <c r="G20" s="47">
        <v>6.6767956498048064E-2</v>
      </c>
    </row>
    <row r="21" spans="1:7">
      <c r="A21" s="485">
        <v>10</v>
      </c>
      <c r="B21" s="48" t="s">
        <v>132</v>
      </c>
      <c r="C21" s="46">
        <v>4.8597854094093555E-2</v>
      </c>
      <c r="D21" s="46">
        <v>3.9637321763325802E-2</v>
      </c>
      <c r="E21" s="46">
        <v>5.1993085318184973E-2</v>
      </c>
      <c r="F21" s="46">
        <v>4.7521818433448326E-2</v>
      </c>
      <c r="G21" s="47">
        <v>4.0715244294531237E-2</v>
      </c>
    </row>
    <row r="22" spans="1:7">
      <c r="A22" s="485">
        <v>11</v>
      </c>
      <c r="B22" s="48" t="s">
        <v>131</v>
      </c>
      <c r="C22" s="46">
        <v>9.6226408242985617E-2</v>
      </c>
      <c r="D22" s="46">
        <v>9.5335032017288573E-2</v>
      </c>
      <c r="E22" s="46">
        <v>8.8246704380347013E-2</v>
      </c>
      <c r="F22" s="46">
        <v>8.6493858432069609E-2</v>
      </c>
      <c r="G22" s="47">
        <v>8.4024183548055659E-2</v>
      </c>
    </row>
    <row r="23" spans="1:7">
      <c r="A23" s="485">
        <v>12</v>
      </c>
      <c r="B23" s="48" t="s">
        <v>277</v>
      </c>
      <c r="C23" s="46">
        <v>3.2627740760732861E-2</v>
      </c>
      <c r="D23" s="46">
        <v>3.3202043634007111E-2</v>
      </c>
      <c r="E23" s="46">
        <v>3.0901586027936884E-2</v>
      </c>
      <c r="F23" s="46">
        <v>2.7581414890828236E-2</v>
      </c>
      <c r="G23" s="47">
        <v>2.4465792337521813E-2</v>
      </c>
    </row>
    <row r="24" spans="1:7">
      <c r="A24" s="485">
        <v>13</v>
      </c>
      <c r="B24" s="48" t="s">
        <v>278</v>
      </c>
      <c r="C24" s="46">
        <v>0.24817726989109279</v>
      </c>
      <c r="D24" s="46">
        <v>0.25692740372348011</v>
      </c>
      <c r="E24" s="46">
        <v>0.25757637343646966</v>
      </c>
      <c r="F24" s="46">
        <v>0.23198804233785883</v>
      </c>
      <c r="G24" s="47">
        <v>0.20559429567841725</v>
      </c>
    </row>
    <row r="25" spans="1:7">
      <c r="A25" s="32"/>
      <c r="B25" s="33" t="s">
        <v>357</v>
      </c>
      <c r="C25" s="34"/>
      <c r="D25" s="34"/>
      <c r="E25" s="34"/>
      <c r="F25" s="34"/>
      <c r="G25" s="35"/>
    </row>
    <row r="26" spans="1:7">
      <c r="A26" s="485">
        <v>14</v>
      </c>
      <c r="B26" s="48" t="s">
        <v>130</v>
      </c>
      <c r="C26" s="45">
        <v>0.11577366981965707</v>
      </c>
      <c r="D26" s="45">
        <v>0.10478688550181084</v>
      </c>
      <c r="E26" s="46">
        <v>0.1011678120563886</v>
      </c>
      <c r="F26" s="46">
        <v>0.10358713210305061</v>
      </c>
      <c r="G26" s="47">
        <v>0.1042160489401865</v>
      </c>
    </row>
    <row r="27" spans="1:7">
      <c r="A27" s="485">
        <v>15</v>
      </c>
      <c r="B27" s="48" t="s">
        <v>129</v>
      </c>
      <c r="C27" s="45">
        <v>0.12360738999441477</v>
      </c>
      <c r="D27" s="45">
        <v>0.11462432688743202</v>
      </c>
      <c r="E27" s="46">
        <v>0.11108554761788131</v>
      </c>
      <c r="F27" s="46">
        <v>0.11214386384367084</v>
      </c>
      <c r="G27" s="47">
        <v>0.11096430122935787</v>
      </c>
    </row>
    <row r="28" spans="1:7">
      <c r="A28" s="485">
        <v>16</v>
      </c>
      <c r="B28" s="48" t="s">
        <v>128</v>
      </c>
      <c r="C28" s="45">
        <v>5.6579615208701334E-2</v>
      </c>
      <c r="D28" s="45">
        <v>4.9785709138858873E-2</v>
      </c>
      <c r="E28" s="46">
        <v>1.5372546327992582E-2</v>
      </c>
      <c r="F28" s="46">
        <v>1.7428214845976481E-2</v>
      </c>
      <c r="G28" s="47">
        <v>2.0203870270345307E-2</v>
      </c>
    </row>
    <row r="29" spans="1:7">
      <c r="A29" s="485">
        <v>17</v>
      </c>
      <c r="B29" s="48" t="s">
        <v>127</v>
      </c>
      <c r="C29" s="45">
        <v>0.2300708342581137</v>
      </c>
      <c r="D29" s="45">
        <v>0.19465529907553605</v>
      </c>
      <c r="E29" s="46">
        <v>0.20004945824405254</v>
      </c>
      <c r="F29" s="46">
        <v>0.20985326280933247</v>
      </c>
      <c r="G29" s="47">
        <v>0.22576722563979396</v>
      </c>
    </row>
    <row r="30" spans="1:7">
      <c r="A30" s="485">
        <v>18</v>
      </c>
      <c r="B30" s="48" t="s">
        <v>126</v>
      </c>
      <c r="C30" s="45">
        <v>-4.0080810137639311E-2</v>
      </c>
      <c r="D30" s="45">
        <v>-4.1032113293556507E-2</v>
      </c>
      <c r="E30" s="46">
        <v>0.29781135126981145</v>
      </c>
      <c r="F30" s="46">
        <v>0.22154246401355621</v>
      </c>
      <c r="G30" s="47">
        <v>0.16050324043027234</v>
      </c>
    </row>
    <row r="31" spans="1:7">
      <c r="A31" s="32"/>
      <c r="B31" s="33" t="s">
        <v>358</v>
      </c>
      <c r="C31" s="34"/>
      <c r="D31" s="34"/>
      <c r="E31" s="34"/>
      <c r="F31" s="34"/>
      <c r="G31" s="35"/>
    </row>
    <row r="32" spans="1:7">
      <c r="A32" s="485">
        <v>19</v>
      </c>
      <c r="B32" s="48" t="s">
        <v>125</v>
      </c>
      <c r="C32" s="45">
        <v>0.27900254172149619</v>
      </c>
      <c r="D32" s="45">
        <v>0.39396202078377635</v>
      </c>
      <c r="E32" s="46">
        <v>0.40057709026243427</v>
      </c>
      <c r="F32" s="46">
        <v>0.40949431444686452</v>
      </c>
      <c r="G32" s="47">
        <v>0.42566691368293963</v>
      </c>
    </row>
    <row r="33" spans="1:7">
      <c r="A33" s="485">
        <v>20</v>
      </c>
      <c r="B33" s="48" t="s">
        <v>124</v>
      </c>
      <c r="C33" s="45">
        <v>0.23096765592791238</v>
      </c>
      <c r="D33" s="45">
        <v>0.25250737680559449</v>
      </c>
      <c r="E33" s="46">
        <v>0.25952844389785695</v>
      </c>
      <c r="F33" s="46">
        <v>0.2709800323774148</v>
      </c>
      <c r="G33" s="47">
        <v>0.28595764458721762</v>
      </c>
    </row>
    <row r="34" spans="1:7">
      <c r="A34" s="485">
        <v>21</v>
      </c>
      <c r="B34" s="49" t="s">
        <v>123</v>
      </c>
      <c r="C34" s="45">
        <v>0.43068894360813176</v>
      </c>
      <c r="D34" s="45">
        <v>0.3953010995072978</v>
      </c>
      <c r="E34" s="46">
        <v>0.3611486808800401</v>
      </c>
      <c r="F34" s="46">
        <v>0.37085567821213289</v>
      </c>
      <c r="G34" s="47">
        <v>0.37854226881224939</v>
      </c>
    </row>
    <row r="35" spans="1:7">
      <c r="A35" s="50"/>
      <c r="B35" s="33" t="s">
        <v>403</v>
      </c>
      <c r="C35" s="34"/>
      <c r="D35" s="34"/>
      <c r="E35" s="34"/>
      <c r="F35" s="34"/>
      <c r="G35" s="35"/>
    </row>
    <row r="36" spans="1:7">
      <c r="A36" s="485">
        <v>22</v>
      </c>
      <c r="B36" s="51" t="s">
        <v>384</v>
      </c>
      <c r="C36" s="43">
        <v>819443159.12107301</v>
      </c>
      <c r="D36" s="43">
        <v>845885118.19211781</v>
      </c>
      <c r="E36" s="43">
        <v>733359924.21842575</v>
      </c>
      <c r="F36" s="43">
        <v>710153573.85492182</v>
      </c>
      <c r="G36" s="52">
        <v>722963831.95346391</v>
      </c>
    </row>
    <row r="37" spans="1:7">
      <c r="A37" s="485">
        <v>23</v>
      </c>
      <c r="B37" s="48" t="s">
        <v>396</v>
      </c>
      <c r="C37" s="43">
        <v>291442777.70092648</v>
      </c>
      <c r="D37" s="43">
        <v>293772114.86931896</v>
      </c>
      <c r="E37" s="43">
        <v>255294208.31420702</v>
      </c>
      <c r="F37" s="43">
        <v>236121311.37538558</v>
      </c>
      <c r="G37" s="52">
        <v>245181986.033678</v>
      </c>
    </row>
    <row r="38" spans="1:7" ht="15.75" thickBot="1">
      <c r="A38" s="486">
        <v>24</v>
      </c>
      <c r="B38" s="53" t="s">
        <v>385</v>
      </c>
      <c r="C38" s="54">
        <v>2.8116777008005713</v>
      </c>
      <c r="D38" s="54">
        <v>2.8793921389319057</v>
      </c>
      <c r="E38" s="54">
        <v>2.8726069778905101</v>
      </c>
      <c r="F38" s="54">
        <v>3.0075793231807015</v>
      </c>
      <c r="G38" s="55">
        <v>2.9486825017159219</v>
      </c>
    </row>
    <row r="39" spans="1:7">
      <c r="A39" s="56"/>
    </row>
    <row r="40" spans="1:7" ht="30">
      <c r="B40" s="57" t="s">
        <v>404</v>
      </c>
    </row>
    <row r="41" spans="1:7" ht="60">
      <c r="B41" s="58" t="s">
        <v>402</v>
      </c>
    </row>
  </sheetData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5"/>
  <cols>
    <col min="1" max="1" width="7" style="3" bestFit="1" customWidth="1"/>
    <col min="2" max="2" width="42.7109375" style="3" bestFit="1" customWidth="1"/>
    <col min="3" max="3" width="17.7109375" style="3" bestFit="1" customWidth="1"/>
    <col min="4" max="4" width="15.5703125" style="3" bestFit="1" customWidth="1"/>
    <col min="5" max="6" width="17.7109375" style="3" bestFit="1" customWidth="1"/>
    <col min="7" max="7" width="15.5703125" style="3" bestFit="1" customWidth="1"/>
    <col min="8" max="8" width="17.7109375" style="3" bestFit="1" customWidth="1"/>
    <col min="9" max="16384" width="9.140625" style="3"/>
  </cols>
  <sheetData>
    <row r="1" spans="1:11">
      <c r="A1" s="18" t="s">
        <v>30</v>
      </c>
      <c r="B1" s="19" t="str">
        <f>'1. key ratios '!B1</f>
        <v>JSC "Liberty Bank"</v>
      </c>
    </row>
    <row r="2" spans="1:11">
      <c r="A2" s="18" t="s">
        <v>31</v>
      </c>
      <c r="B2" s="21">
        <f>'1. key ratios '!B2</f>
        <v>43281</v>
      </c>
    </row>
    <row r="3" spans="1:11">
      <c r="A3" s="18"/>
    </row>
    <row r="4" spans="1:11" ht="15.75" thickBot="1">
      <c r="A4" s="59" t="s">
        <v>32</v>
      </c>
      <c r="B4" s="60" t="s">
        <v>33</v>
      </c>
      <c r="C4" s="59"/>
      <c r="D4" s="61"/>
      <c r="E4" s="61"/>
      <c r="F4" s="62"/>
      <c r="G4" s="62"/>
      <c r="H4" s="63" t="s">
        <v>73</v>
      </c>
    </row>
    <row r="5" spans="1:11">
      <c r="A5" s="64"/>
      <c r="B5" s="65"/>
      <c r="C5" s="438" t="s">
        <v>68</v>
      </c>
      <c r="D5" s="439"/>
      <c r="E5" s="440"/>
      <c r="F5" s="438" t="s">
        <v>72</v>
      </c>
      <c r="G5" s="439"/>
      <c r="H5" s="441"/>
    </row>
    <row r="6" spans="1:11">
      <c r="A6" s="66" t="s">
        <v>6</v>
      </c>
      <c r="B6" s="67" t="s">
        <v>34</v>
      </c>
      <c r="C6" s="68" t="s">
        <v>69</v>
      </c>
      <c r="D6" s="68" t="s">
        <v>70</v>
      </c>
      <c r="E6" s="68" t="s">
        <v>71</v>
      </c>
      <c r="F6" s="68" t="s">
        <v>69</v>
      </c>
      <c r="G6" s="68" t="s">
        <v>70</v>
      </c>
      <c r="H6" s="69" t="s">
        <v>71</v>
      </c>
    </row>
    <row r="7" spans="1:11">
      <c r="A7" s="66">
        <v>1</v>
      </c>
      <c r="B7" s="70" t="s">
        <v>35</v>
      </c>
      <c r="C7" s="71">
        <v>94759350</v>
      </c>
      <c r="D7" s="71">
        <v>51788540</v>
      </c>
      <c r="E7" s="72">
        <f>C7+D7</f>
        <v>146547890</v>
      </c>
      <c r="F7" s="73">
        <v>99498130</v>
      </c>
      <c r="G7" s="71">
        <v>36586279</v>
      </c>
      <c r="H7" s="74">
        <f>F7+G7</f>
        <v>136084409</v>
      </c>
      <c r="K7" s="75"/>
    </row>
    <row r="8" spans="1:11">
      <c r="A8" s="66">
        <v>2</v>
      </c>
      <c r="B8" s="70" t="s">
        <v>36</v>
      </c>
      <c r="C8" s="71">
        <v>51759253</v>
      </c>
      <c r="D8" s="71">
        <v>57648939</v>
      </c>
      <c r="E8" s="72">
        <f t="shared" ref="E8:E19" si="0">C8+D8</f>
        <v>109408192</v>
      </c>
      <c r="F8" s="73">
        <v>55279869</v>
      </c>
      <c r="G8" s="71">
        <v>182401561</v>
      </c>
      <c r="H8" s="74">
        <f t="shared" ref="H8:H39" si="1">F8+G8</f>
        <v>237681430</v>
      </c>
      <c r="K8" s="75"/>
    </row>
    <row r="9" spans="1:11">
      <c r="A9" s="66">
        <v>3</v>
      </c>
      <c r="B9" s="70" t="s">
        <v>37</v>
      </c>
      <c r="C9" s="71">
        <v>160568454</v>
      </c>
      <c r="D9" s="71">
        <v>282855649</v>
      </c>
      <c r="E9" s="72">
        <f t="shared" si="0"/>
        <v>443424103</v>
      </c>
      <c r="F9" s="73">
        <v>602551</v>
      </c>
      <c r="G9" s="71">
        <v>130117742</v>
      </c>
      <c r="H9" s="74">
        <f t="shared" si="1"/>
        <v>130720293</v>
      </c>
      <c r="K9" s="75"/>
    </row>
    <row r="10" spans="1:11">
      <c r="A10" s="66">
        <v>4</v>
      </c>
      <c r="B10" s="70" t="s">
        <v>38</v>
      </c>
      <c r="C10" s="71">
        <v>0</v>
      </c>
      <c r="D10" s="71">
        <v>0</v>
      </c>
      <c r="E10" s="72">
        <f t="shared" si="0"/>
        <v>0</v>
      </c>
      <c r="F10" s="73">
        <v>0</v>
      </c>
      <c r="G10" s="71">
        <v>0</v>
      </c>
      <c r="H10" s="74">
        <f t="shared" si="1"/>
        <v>0</v>
      </c>
      <c r="K10" s="75"/>
    </row>
    <row r="11" spans="1:11">
      <c r="A11" s="66">
        <v>5</v>
      </c>
      <c r="B11" s="70" t="s">
        <v>39</v>
      </c>
      <c r="C11" s="71">
        <v>275576956</v>
      </c>
      <c r="D11" s="71">
        <v>0</v>
      </c>
      <c r="E11" s="72">
        <f t="shared" si="0"/>
        <v>275576956</v>
      </c>
      <c r="F11" s="73">
        <v>208819613</v>
      </c>
      <c r="G11" s="71">
        <v>0</v>
      </c>
      <c r="H11" s="74">
        <f t="shared" si="1"/>
        <v>208819613</v>
      </c>
      <c r="K11" s="75"/>
    </row>
    <row r="12" spans="1:11">
      <c r="A12" s="66">
        <v>6.1</v>
      </c>
      <c r="B12" s="76" t="s">
        <v>40</v>
      </c>
      <c r="C12" s="71">
        <v>864649897.00009513</v>
      </c>
      <c r="D12" s="71">
        <v>51855524.060285106</v>
      </c>
      <c r="E12" s="72">
        <f t="shared" si="0"/>
        <v>916505421.06038022</v>
      </c>
      <c r="F12" s="73">
        <v>836509491.42002022</v>
      </c>
      <c r="G12" s="71">
        <v>17249230.459019948</v>
      </c>
      <c r="H12" s="74">
        <f t="shared" si="1"/>
        <v>853758721.87904012</v>
      </c>
      <c r="K12" s="75"/>
    </row>
    <row r="13" spans="1:11">
      <c r="A13" s="66">
        <v>6.2</v>
      </c>
      <c r="B13" s="76" t="s">
        <v>41</v>
      </c>
      <c r="C13" s="77">
        <v>-109579975.8408825</v>
      </c>
      <c r="D13" s="77">
        <v>-3706867.1721232394</v>
      </c>
      <c r="E13" s="78">
        <f t="shared" si="0"/>
        <v>-113286843.01300573</v>
      </c>
      <c r="F13" s="79">
        <v>-91339072.768394098</v>
      </c>
      <c r="G13" s="77">
        <v>-3397667.2233832786</v>
      </c>
      <c r="H13" s="80">
        <f t="shared" si="1"/>
        <v>-94736739.991777375</v>
      </c>
      <c r="K13" s="75"/>
    </row>
    <row r="14" spans="1:11">
      <c r="A14" s="66">
        <v>6</v>
      </c>
      <c r="B14" s="70" t="s">
        <v>42</v>
      </c>
      <c r="C14" s="72">
        <f>C12+C13</f>
        <v>755069921.15921259</v>
      </c>
      <c r="D14" s="72">
        <f>D12+D13</f>
        <v>48148656.888161868</v>
      </c>
      <c r="E14" s="72">
        <f>C14+D14</f>
        <v>803218578.04737449</v>
      </c>
      <c r="F14" s="72">
        <f>F12+F13</f>
        <v>745170418.65162611</v>
      </c>
      <c r="G14" s="72">
        <f>G12+G13</f>
        <v>13851563.23563667</v>
      </c>
      <c r="H14" s="74">
        <f>F14+G14</f>
        <v>759021981.88726282</v>
      </c>
      <c r="K14" s="75"/>
    </row>
    <row r="15" spans="1:11">
      <c r="A15" s="66">
        <v>7</v>
      </c>
      <c r="B15" s="70" t="s">
        <v>43</v>
      </c>
      <c r="C15" s="71">
        <v>16306736</v>
      </c>
      <c r="D15" s="71">
        <v>477541</v>
      </c>
      <c r="E15" s="72">
        <f t="shared" si="0"/>
        <v>16784277</v>
      </c>
      <c r="F15" s="73">
        <v>12826783</v>
      </c>
      <c r="G15" s="71">
        <v>515678</v>
      </c>
      <c r="H15" s="74">
        <f t="shared" si="1"/>
        <v>13342461</v>
      </c>
      <c r="K15" s="75"/>
    </row>
    <row r="16" spans="1:11">
      <c r="A16" s="66">
        <v>8</v>
      </c>
      <c r="B16" s="70" t="s">
        <v>204</v>
      </c>
      <c r="C16" s="71">
        <v>89702</v>
      </c>
      <c r="D16" s="71">
        <v>0</v>
      </c>
      <c r="E16" s="72">
        <f t="shared" si="0"/>
        <v>89702</v>
      </c>
      <c r="F16" s="73">
        <v>111880</v>
      </c>
      <c r="G16" s="71">
        <v>0</v>
      </c>
      <c r="H16" s="74">
        <f t="shared" si="1"/>
        <v>111880</v>
      </c>
      <c r="K16" s="75"/>
    </row>
    <row r="17" spans="1:11">
      <c r="A17" s="66">
        <v>9</v>
      </c>
      <c r="B17" s="70" t="s">
        <v>44</v>
      </c>
      <c r="C17" s="71">
        <v>146888</v>
      </c>
      <c r="D17" s="71">
        <v>104193</v>
      </c>
      <c r="E17" s="72">
        <f t="shared" si="0"/>
        <v>251081</v>
      </c>
      <c r="F17" s="73">
        <v>147088</v>
      </c>
      <c r="G17" s="71">
        <v>132952</v>
      </c>
      <c r="H17" s="74">
        <f t="shared" si="1"/>
        <v>280040</v>
      </c>
      <c r="K17" s="75"/>
    </row>
    <row r="18" spans="1:11">
      <c r="A18" s="66">
        <v>10</v>
      </c>
      <c r="B18" s="70" t="s">
        <v>45</v>
      </c>
      <c r="C18" s="71">
        <v>160571230</v>
      </c>
      <c r="D18" s="71">
        <v>0</v>
      </c>
      <c r="E18" s="72">
        <f t="shared" si="0"/>
        <v>160571230</v>
      </c>
      <c r="F18" s="73">
        <v>162287272</v>
      </c>
      <c r="G18" s="71">
        <v>0</v>
      </c>
      <c r="H18" s="74">
        <f t="shared" si="1"/>
        <v>162287272</v>
      </c>
      <c r="K18" s="75"/>
    </row>
    <row r="19" spans="1:11">
      <c r="A19" s="66">
        <v>11</v>
      </c>
      <c r="B19" s="70" t="s">
        <v>46</v>
      </c>
      <c r="C19" s="71">
        <v>26464728</v>
      </c>
      <c r="D19" s="71">
        <v>19552900</v>
      </c>
      <c r="E19" s="72">
        <f t="shared" si="0"/>
        <v>46017628</v>
      </c>
      <c r="F19" s="73">
        <v>20056500</v>
      </c>
      <c r="G19" s="71">
        <v>16875534</v>
      </c>
      <c r="H19" s="74">
        <f t="shared" si="1"/>
        <v>36932034</v>
      </c>
      <c r="K19" s="75"/>
    </row>
    <row r="20" spans="1:11">
      <c r="A20" s="66">
        <v>12</v>
      </c>
      <c r="B20" s="81" t="s">
        <v>47</v>
      </c>
      <c r="C20" s="82">
        <f>SUM(C7:C11)+SUM(C14:C19)</f>
        <v>1541313218.1592126</v>
      </c>
      <c r="D20" s="82">
        <f>SUM(D7:D11)+SUM(D14:D19)</f>
        <v>460576418.8881619</v>
      </c>
      <c r="E20" s="82">
        <f>C20+D20</f>
        <v>2001889637.0473745</v>
      </c>
      <c r="F20" s="82">
        <f>SUM(F7:F11)+SUM(F14:F19)</f>
        <v>1304800104.6516261</v>
      </c>
      <c r="G20" s="82">
        <f>SUM(G7:G11)+SUM(G14:G19)</f>
        <v>380481309.23563665</v>
      </c>
      <c r="H20" s="83">
        <f>F20+G20</f>
        <v>1685281413.8872628</v>
      </c>
      <c r="K20" s="75"/>
    </row>
    <row r="21" spans="1:11">
      <c r="A21" s="66"/>
      <c r="B21" s="67" t="s">
        <v>48</v>
      </c>
      <c r="C21" s="84"/>
      <c r="D21" s="84"/>
      <c r="E21" s="84"/>
      <c r="F21" s="85"/>
      <c r="G21" s="84"/>
      <c r="H21" s="86"/>
      <c r="K21" s="75"/>
    </row>
    <row r="22" spans="1:11">
      <c r="A22" s="66">
        <v>13</v>
      </c>
      <c r="B22" s="70" t="s">
        <v>49</v>
      </c>
      <c r="C22" s="71">
        <v>934680</v>
      </c>
      <c r="D22" s="71">
        <v>6918555</v>
      </c>
      <c r="E22" s="72">
        <f>C22+D22</f>
        <v>7853235</v>
      </c>
      <c r="F22" s="73">
        <v>718043</v>
      </c>
      <c r="G22" s="71">
        <v>1043803</v>
      </c>
      <c r="H22" s="74">
        <f t="shared" si="1"/>
        <v>1761846</v>
      </c>
      <c r="K22" s="75"/>
    </row>
    <row r="23" spans="1:11">
      <c r="A23" s="66">
        <v>14</v>
      </c>
      <c r="B23" s="70" t="s">
        <v>50</v>
      </c>
      <c r="C23" s="71">
        <v>534186104</v>
      </c>
      <c r="D23" s="71">
        <v>130780111</v>
      </c>
      <c r="E23" s="72">
        <f t="shared" ref="E23:E39" si="2">C23+D23</f>
        <v>664966215</v>
      </c>
      <c r="F23" s="73">
        <v>353941154</v>
      </c>
      <c r="G23" s="71">
        <v>123306570</v>
      </c>
      <c r="H23" s="74">
        <f t="shared" si="1"/>
        <v>477247724</v>
      </c>
      <c r="K23" s="75"/>
    </row>
    <row r="24" spans="1:11">
      <c r="A24" s="66">
        <v>15</v>
      </c>
      <c r="B24" s="70" t="s">
        <v>51</v>
      </c>
      <c r="C24" s="71">
        <v>136283373</v>
      </c>
      <c r="D24" s="71">
        <v>60942145</v>
      </c>
      <c r="E24" s="72">
        <f t="shared" si="2"/>
        <v>197225518</v>
      </c>
      <c r="F24" s="73">
        <v>107946721</v>
      </c>
      <c r="G24" s="71">
        <v>52755805</v>
      </c>
      <c r="H24" s="74">
        <f t="shared" si="1"/>
        <v>160702526</v>
      </c>
      <c r="K24" s="75"/>
    </row>
    <row r="25" spans="1:11">
      <c r="A25" s="66">
        <v>16</v>
      </c>
      <c r="B25" s="70" t="s">
        <v>52</v>
      </c>
      <c r="C25" s="71">
        <v>617708889</v>
      </c>
      <c r="D25" s="71">
        <v>126346535</v>
      </c>
      <c r="E25" s="72">
        <f t="shared" si="2"/>
        <v>744055424</v>
      </c>
      <c r="F25" s="73">
        <v>489331662</v>
      </c>
      <c r="G25" s="71">
        <v>163321233</v>
      </c>
      <c r="H25" s="74">
        <f t="shared" si="1"/>
        <v>652652895</v>
      </c>
      <c r="K25" s="75"/>
    </row>
    <row r="26" spans="1:11">
      <c r="A26" s="66">
        <v>17</v>
      </c>
      <c r="B26" s="70" t="s">
        <v>53</v>
      </c>
      <c r="C26" s="84">
        <v>0</v>
      </c>
      <c r="D26" s="84">
        <v>2273859</v>
      </c>
      <c r="E26" s="72">
        <f t="shared" si="2"/>
        <v>2273859</v>
      </c>
      <c r="F26" s="85">
        <v>0</v>
      </c>
      <c r="G26" s="84">
        <v>1835971</v>
      </c>
      <c r="H26" s="74">
        <f t="shared" si="1"/>
        <v>1835971</v>
      </c>
      <c r="K26" s="75"/>
    </row>
    <row r="27" spans="1:11">
      <c r="A27" s="66">
        <v>18</v>
      </c>
      <c r="B27" s="70" t="s">
        <v>54</v>
      </c>
      <c r="C27" s="71">
        <v>0</v>
      </c>
      <c r="D27" s="71">
        <v>0</v>
      </c>
      <c r="E27" s="72">
        <f t="shared" si="2"/>
        <v>0</v>
      </c>
      <c r="F27" s="73">
        <v>0</v>
      </c>
      <c r="G27" s="71">
        <v>0</v>
      </c>
      <c r="H27" s="74">
        <f t="shared" si="1"/>
        <v>0</v>
      </c>
      <c r="K27" s="75"/>
    </row>
    <row r="28" spans="1:11">
      <c r="A28" s="66">
        <v>19</v>
      </c>
      <c r="B28" s="70" t="s">
        <v>55</v>
      </c>
      <c r="C28" s="71">
        <v>4976355</v>
      </c>
      <c r="D28" s="71">
        <v>884822</v>
      </c>
      <c r="E28" s="72">
        <f t="shared" si="2"/>
        <v>5861177</v>
      </c>
      <c r="F28" s="73">
        <v>5389451</v>
      </c>
      <c r="G28" s="71">
        <v>2228302</v>
      </c>
      <c r="H28" s="74">
        <f t="shared" si="1"/>
        <v>7617753</v>
      </c>
      <c r="K28" s="75"/>
    </row>
    <row r="29" spans="1:11">
      <c r="A29" s="66">
        <v>20</v>
      </c>
      <c r="B29" s="70" t="s">
        <v>56</v>
      </c>
      <c r="C29" s="71">
        <v>33949090</v>
      </c>
      <c r="D29" s="71">
        <v>4190151</v>
      </c>
      <c r="E29" s="72">
        <f t="shared" si="2"/>
        <v>38139241</v>
      </c>
      <c r="F29" s="73">
        <v>91317260</v>
      </c>
      <c r="G29" s="71">
        <v>2822863</v>
      </c>
      <c r="H29" s="74">
        <f t="shared" si="1"/>
        <v>94140123</v>
      </c>
      <c r="K29" s="75"/>
    </row>
    <row r="30" spans="1:11">
      <c r="A30" s="66">
        <v>21</v>
      </c>
      <c r="B30" s="70" t="s">
        <v>57</v>
      </c>
      <c r="C30" s="71">
        <v>15059500</v>
      </c>
      <c r="D30" s="71">
        <v>71043728</v>
      </c>
      <c r="E30" s="72">
        <f t="shared" si="2"/>
        <v>86103228</v>
      </c>
      <c r="F30" s="73">
        <v>16175800</v>
      </c>
      <c r="G30" s="71">
        <v>79121564</v>
      </c>
      <c r="H30" s="74">
        <f t="shared" si="1"/>
        <v>95297364</v>
      </c>
      <c r="K30" s="75"/>
    </row>
    <row r="31" spans="1:11">
      <c r="A31" s="66">
        <v>22</v>
      </c>
      <c r="B31" s="81" t="s">
        <v>58</v>
      </c>
      <c r="C31" s="82">
        <f>SUM(C22:C30)</f>
        <v>1343097991</v>
      </c>
      <c r="D31" s="82">
        <f>SUM(D22:D30)</f>
        <v>403379906</v>
      </c>
      <c r="E31" s="82">
        <f>C31+D31</f>
        <v>1746477897</v>
      </c>
      <c r="F31" s="82">
        <f>SUM(F22:F30)</f>
        <v>1064820091</v>
      </c>
      <c r="G31" s="82">
        <f>SUM(G22:G30)</f>
        <v>426436111</v>
      </c>
      <c r="H31" s="83">
        <f t="shared" si="1"/>
        <v>1491256202</v>
      </c>
      <c r="K31" s="75"/>
    </row>
    <row r="32" spans="1:11">
      <c r="A32" s="66"/>
      <c r="B32" s="67" t="s">
        <v>59</v>
      </c>
      <c r="C32" s="84"/>
      <c r="D32" s="84"/>
      <c r="E32" s="71"/>
      <c r="F32" s="85"/>
      <c r="G32" s="84"/>
      <c r="H32" s="86"/>
      <c r="K32" s="75"/>
    </row>
    <row r="33" spans="1:11">
      <c r="A33" s="66">
        <v>23</v>
      </c>
      <c r="B33" s="70" t="s">
        <v>60</v>
      </c>
      <c r="C33" s="71">
        <v>54628743</v>
      </c>
      <c r="D33" s="84">
        <v>0</v>
      </c>
      <c r="E33" s="72">
        <f>C33+D33</f>
        <v>54628743</v>
      </c>
      <c r="F33" s="73">
        <v>54384501</v>
      </c>
      <c r="G33" s="84">
        <v>0</v>
      </c>
      <c r="H33" s="74">
        <f t="shared" si="1"/>
        <v>54384501</v>
      </c>
      <c r="K33" s="75"/>
    </row>
    <row r="34" spans="1:11">
      <c r="A34" s="66">
        <v>24</v>
      </c>
      <c r="B34" s="70" t="s">
        <v>61</v>
      </c>
      <c r="C34" s="71">
        <v>61391</v>
      </c>
      <c r="D34" s="84">
        <v>0</v>
      </c>
      <c r="E34" s="72">
        <f t="shared" si="2"/>
        <v>61391</v>
      </c>
      <c r="F34" s="73">
        <v>61391</v>
      </c>
      <c r="G34" s="84">
        <v>0</v>
      </c>
      <c r="H34" s="74">
        <f t="shared" si="1"/>
        <v>61391</v>
      </c>
      <c r="K34" s="75"/>
    </row>
    <row r="35" spans="1:11">
      <c r="A35" s="66">
        <v>25</v>
      </c>
      <c r="B35" s="76" t="s">
        <v>62</v>
      </c>
      <c r="C35" s="77">
        <v>-10154020</v>
      </c>
      <c r="D35" s="87">
        <v>0</v>
      </c>
      <c r="E35" s="78">
        <f t="shared" si="2"/>
        <v>-10154020</v>
      </c>
      <c r="F35" s="79">
        <v>-10454283</v>
      </c>
      <c r="G35" s="87">
        <v>0</v>
      </c>
      <c r="H35" s="80">
        <f t="shared" si="1"/>
        <v>-10454283</v>
      </c>
      <c r="K35" s="75"/>
    </row>
    <row r="36" spans="1:11">
      <c r="A36" s="66">
        <v>26</v>
      </c>
      <c r="B36" s="70" t="s">
        <v>63</v>
      </c>
      <c r="C36" s="71">
        <v>39651986</v>
      </c>
      <c r="D36" s="84">
        <v>0</v>
      </c>
      <c r="E36" s="72">
        <f t="shared" si="2"/>
        <v>39651986</v>
      </c>
      <c r="F36" s="73">
        <v>39952249</v>
      </c>
      <c r="G36" s="84">
        <v>0</v>
      </c>
      <c r="H36" s="74">
        <f t="shared" si="1"/>
        <v>39952249</v>
      </c>
      <c r="K36" s="75"/>
    </row>
    <row r="37" spans="1:11">
      <c r="A37" s="66">
        <v>27</v>
      </c>
      <c r="B37" s="70" t="s">
        <v>64</v>
      </c>
      <c r="C37" s="71">
        <v>1694028</v>
      </c>
      <c r="D37" s="84">
        <v>0</v>
      </c>
      <c r="E37" s="72">
        <f t="shared" si="2"/>
        <v>1694028</v>
      </c>
      <c r="F37" s="73">
        <v>1694028</v>
      </c>
      <c r="G37" s="84">
        <v>0</v>
      </c>
      <c r="H37" s="74">
        <f t="shared" si="1"/>
        <v>1694028</v>
      </c>
      <c r="K37" s="75"/>
    </row>
    <row r="38" spans="1:11">
      <c r="A38" s="66">
        <v>28</v>
      </c>
      <c r="B38" s="70" t="s">
        <v>65</v>
      </c>
      <c r="C38" s="71">
        <v>141029519</v>
      </c>
      <c r="D38" s="84">
        <v>0</v>
      </c>
      <c r="E38" s="72">
        <f>C38+D38</f>
        <v>141029519</v>
      </c>
      <c r="F38" s="73">
        <v>79377824</v>
      </c>
      <c r="G38" s="84">
        <v>0</v>
      </c>
      <c r="H38" s="74">
        <f t="shared" si="1"/>
        <v>79377824</v>
      </c>
      <c r="K38" s="75"/>
    </row>
    <row r="39" spans="1:11">
      <c r="A39" s="66">
        <v>29</v>
      </c>
      <c r="B39" s="70" t="s">
        <v>66</v>
      </c>
      <c r="C39" s="71">
        <v>28500093</v>
      </c>
      <c r="D39" s="84">
        <v>0</v>
      </c>
      <c r="E39" s="72">
        <f t="shared" si="2"/>
        <v>28500093</v>
      </c>
      <c r="F39" s="73">
        <v>29009502</v>
      </c>
      <c r="G39" s="84">
        <v>0</v>
      </c>
      <c r="H39" s="74">
        <f t="shared" si="1"/>
        <v>29009502</v>
      </c>
      <c r="K39" s="75"/>
    </row>
    <row r="40" spans="1:11">
      <c r="A40" s="66">
        <v>30</v>
      </c>
      <c r="B40" s="81" t="s">
        <v>272</v>
      </c>
      <c r="C40" s="82">
        <f>SUM(C33:C39)</f>
        <v>255411740</v>
      </c>
      <c r="D40" s="82">
        <f>SUM(D33:D39)</f>
        <v>0</v>
      </c>
      <c r="E40" s="82">
        <f>C40+D40</f>
        <v>255411740</v>
      </c>
      <c r="F40" s="82">
        <f>SUM(F33:F39)</f>
        <v>194025212</v>
      </c>
      <c r="G40" s="82">
        <f>SUM(G33:G39)</f>
        <v>0</v>
      </c>
      <c r="H40" s="83">
        <f>F40+G40</f>
        <v>194025212</v>
      </c>
      <c r="K40" s="75"/>
    </row>
    <row r="41" spans="1:11" ht="15.75" thickBot="1">
      <c r="A41" s="88">
        <v>31</v>
      </c>
      <c r="B41" s="89" t="s">
        <v>67</v>
      </c>
      <c r="C41" s="90">
        <f>C31+C40</f>
        <v>1598509731</v>
      </c>
      <c r="D41" s="90">
        <f>D31+D40</f>
        <v>403379906</v>
      </c>
      <c r="E41" s="90">
        <f>C41+D41</f>
        <v>2001889637</v>
      </c>
      <c r="F41" s="90">
        <f>F31+F40</f>
        <v>1258845303</v>
      </c>
      <c r="G41" s="90">
        <f>G31+G40</f>
        <v>426436111</v>
      </c>
      <c r="H41" s="91">
        <f>F41+G41</f>
        <v>1685281414</v>
      </c>
      <c r="K41" s="75"/>
    </row>
    <row r="42" spans="1:11">
      <c r="C42" s="75"/>
    </row>
    <row r="43" spans="1:11">
      <c r="B43" s="92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54" orientation="portrait" r:id="rId1"/>
  <ignoredErrors>
    <ignoredError sqref="E14:H19 E32:H41" formula="1"/>
    <ignoredError sqref="E20:H31" formula="1" formulaRange="1"/>
    <ignoredError sqref="C20:D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5"/>
  <cols>
    <col min="1" max="1" width="7" style="3" bestFit="1" customWidth="1"/>
    <col min="2" max="2" width="56.5703125" style="3" bestFit="1" customWidth="1"/>
    <col min="3" max="3" width="15.5703125" style="3" bestFit="1" customWidth="1"/>
    <col min="4" max="4" width="14.140625" style="3" bestFit="1" customWidth="1"/>
    <col min="5" max="6" width="15.5703125" style="3" bestFit="1" customWidth="1"/>
    <col min="7" max="7" width="14.42578125" style="3" bestFit="1" customWidth="1"/>
    <col min="8" max="8" width="15.5703125" style="3" bestFit="1" customWidth="1"/>
    <col min="9" max="9" width="8.85546875" style="3" customWidth="1"/>
    <col min="10" max="16384" width="9.140625" style="3"/>
  </cols>
  <sheetData>
    <row r="1" spans="1:8">
      <c r="A1" s="18" t="s">
        <v>30</v>
      </c>
      <c r="B1" s="19" t="str">
        <f>'1. key ratios '!B1</f>
        <v>JSC "Liberty Bank"</v>
      </c>
      <c r="C1" s="20"/>
    </row>
    <row r="2" spans="1:8">
      <c r="A2" s="18" t="s">
        <v>31</v>
      </c>
      <c r="B2" s="21">
        <f>'1. key ratios '!B2</f>
        <v>43281</v>
      </c>
      <c r="C2" s="22"/>
      <c r="D2" s="23"/>
      <c r="E2" s="23"/>
      <c r="F2" s="23"/>
      <c r="G2" s="23"/>
      <c r="H2" s="23"/>
    </row>
    <row r="3" spans="1:8">
      <c r="A3" s="18"/>
      <c r="B3" s="20"/>
      <c r="C3" s="22"/>
      <c r="D3" s="23"/>
      <c r="E3" s="23"/>
      <c r="F3" s="23"/>
      <c r="G3" s="23"/>
      <c r="H3" s="23"/>
    </row>
    <row r="4" spans="1:8" ht="15.75" thickBot="1">
      <c r="A4" s="93" t="s">
        <v>199</v>
      </c>
      <c r="B4" s="94" t="s">
        <v>22</v>
      </c>
      <c r="C4" s="62"/>
      <c r="D4" s="62"/>
      <c r="E4" s="62"/>
      <c r="F4" s="93"/>
      <c r="G4" s="93"/>
      <c r="H4" s="95" t="s">
        <v>73</v>
      </c>
    </row>
    <row r="5" spans="1:8">
      <c r="A5" s="96" t="s">
        <v>6</v>
      </c>
      <c r="B5" s="97"/>
      <c r="C5" s="438" t="s">
        <v>68</v>
      </c>
      <c r="D5" s="439"/>
      <c r="E5" s="440"/>
      <c r="F5" s="438" t="s">
        <v>72</v>
      </c>
      <c r="G5" s="439"/>
      <c r="H5" s="441"/>
    </row>
    <row r="6" spans="1:8">
      <c r="A6" s="98" t="s">
        <v>6</v>
      </c>
      <c r="B6" s="99"/>
      <c r="C6" s="100" t="s">
        <v>69</v>
      </c>
      <c r="D6" s="100" t="s">
        <v>70</v>
      </c>
      <c r="E6" s="100" t="s">
        <v>71</v>
      </c>
      <c r="F6" s="100" t="s">
        <v>69</v>
      </c>
      <c r="G6" s="100" t="s">
        <v>70</v>
      </c>
      <c r="H6" s="101" t="s">
        <v>71</v>
      </c>
    </row>
    <row r="7" spans="1:8">
      <c r="A7" s="102"/>
      <c r="B7" s="103" t="s">
        <v>198</v>
      </c>
      <c r="C7" s="104"/>
      <c r="D7" s="104"/>
      <c r="E7" s="104"/>
      <c r="F7" s="104"/>
      <c r="G7" s="104"/>
      <c r="H7" s="105"/>
    </row>
    <row r="8" spans="1:8">
      <c r="A8" s="102">
        <v>1</v>
      </c>
      <c r="B8" s="106" t="s">
        <v>197</v>
      </c>
      <c r="C8" s="84">
        <v>5014022</v>
      </c>
      <c r="D8" s="84">
        <v>1581486</v>
      </c>
      <c r="E8" s="72">
        <f>C8+D8</f>
        <v>6595508</v>
      </c>
      <c r="F8" s="84">
        <v>1620985</v>
      </c>
      <c r="G8" s="84">
        <v>593371</v>
      </c>
      <c r="H8" s="74">
        <f>F8+G8</f>
        <v>2214356</v>
      </c>
    </row>
    <row r="9" spans="1:8">
      <c r="A9" s="102">
        <v>2</v>
      </c>
      <c r="B9" s="106" t="s">
        <v>196</v>
      </c>
      <c r="C9" s="107">
        <f>SUM(C10:C18)</f>
        <v>122751666</v>
      </c>
      <c r="D9" s="107">
        <f>SUM(D10:D18)</f>
        <v>1885110</v>
      </c>
      <c r="E9" s="72">
        <f t="shared" ref="E9:E67" si="0">C9+D9</f>
        <v>124636776</v>
      </c>
      <c r="F9" s="107">
        <f>SUM(F10:F18)</f>
        <v>97855317</v>
      </c>
      <c r="G9" s="107">
        <f>SUM(G10:G18)</f>
        <v>1958395</v>
      </c>
      <c r="H9" s="74">
        <f t="shared" ref="H9:H67" si="1">F9+G9</f>
        <v>99813712</v>
      </c>
    </row>
    <row r="10" spans="1:8">
      <c r="A10" s="102">
        <v>2.1</v>
      </c>
      <c r="B10" s="108" t="s">
        <v>195</v>
      </c>
      <c r="C10" s="84">
        <v>235339</v>
      </c>
      <c r="D10" s="84">
        <v>0</v>
      </c>
      <c r="E10" s="72">
        <f t="shared" si="0"/>
        <v>235339</v>
      </c>
      <c r="F10" s="84">
        <v>68853</v>
      </c>
      <c r="G10" s="84">
        <v>0</v>
      </c>
      <c r="H10" s="74">
        <f t="shared" si="1"/>
        <v>68853</v>
      </c>
    </row>
    <row r="11" spans="1:8">
      <c r="A11" s="102">
        <v>2.2000000000000002</v>
      </c>
      <c r="B11" s="108" t="s">
        <v>194</v>
      </c>
      <c r="C11" s="84">
        <v>7979</v>
      </c>
      <c r="D11" s="84">
        <v>10173</v>
      </c>
      <c r="E11" s="72">
        <f t="shared" si="0"/>
        <v>18152</v>
      </c>
      <c r="F11" s="84">
        <v>16880</v>
      </c>
      <c r="G11" s="84">
        <v>6851</v>
      </c>
      <c r="H11" s="74">
        <f t="shared" si="1"/>
        <v>23731</v>
      </c>
    </row>
    <row r="12" spans="1:8">
      <c r="A12" s="102">
        <v>2.2999999999999998</v>
      </c>
      <c r="B12" s="108" t="s">
        <v>193</v>
      </c>
      <c r="C12" s="84">
        <v>0</v>
      </c>
      <c r="D12" s="84">
        <v>0</v>
      </c>
      <c r="E12" s="72">
        <f t="shared" si="0"/>
        <v>0</v>
      </c>
      <c r="F12" s="84">
        <v>0</v>
      </c>
      <c r="G12" s="84">
        <v>0</v>
      </c>
      <c r="H12" s="74">
        <f t="shared" si="1"/>
        <v>0</v>
      </c>
    </row>
    <row r="13" spans="1:8">
      <c r="A13" s="102">
        <v>2.4</v>
      </c>
      <c r="B13" s="108" t="s">
        <v>192</v>
      </c>
      <c r="C13" s="84">
        <v>7594</v>
      </c>
      <c r="D13" s="84">
        <v>0</v>
      </c>
      <c r="E13" s="72">
        <f t="shared" si="0"/>
        <v>7594</v>
      </c>
      <c r="F13" s="84">
        <v>8346</v>
      </c>
      <c r="G13" s="84">
        <v>0</v>
      </c>
      <c r="H13" s="74">
        <f t="shared" si="1"/>
        <v>8346</v>
      </c>
    </row>
    <row r="14" spans="1:8">
      <c r="A14" s="102">
        <v>2.5</v>
      </c>
      <c r="B14" s="108" t="s">
        <v>191</v>
      </c>
      <c r="C14" s="84">
        <v>0</v>
      </c>
      <c r="D14" s="84">
        <v>0</v>
      </c>
      <c r="E14" s="72">
        <f t="shared" si="0"/>
        <v>0</v>
      </c>
      <c r="F14" s="84">
        <v>0</v>
      </c>
      <c r="G14" s="84">
        <v>0</v>
      </c>
      <c r="H14" s="74">
        <f t="shared" si="1"/>
        <v>0</v>
      </c>
    </row>
    <row r="15" spans="1:8">
      <c r="A15" s="102">
        <v>2.6</v>
      </c>
      <c r="B15" s="108" t="s">
        <v>190</v>
      </c>
      <c r="C15" s="84">
        <v>0</v>
      </c>
      <c r="D15" s="84">
        <v>0</v>
      </c>
      <c r="E15" s="72">
        <f t="shared" si="0"/>
        <v>0</v>
      </c>
      <c r="F15" s="84">
        <v>0</v>
      </c>
      <c r="G15" s="84">
        <v>0</v>
      </c>
      <c r="H15" s="74">
        <f t="shared" si="1"/>
        <v>0</v>
      </c>
    </row>
    <row r="16" spans="1:8">
      <c r="A16" s="102">
        <v>2.7</v>
      </c>
      <c r="B16" s="108" t="s">
        <v>189</v>
      </c>
      <c r="C16" s="84">
        <v>0</v>
      </c>
      <c r="D16" s="84">
        <v>0</v>
      </c>
      <c r="E16" s="72">
        <f t="shared" si="0"/>
        <v>0</v>
      </c>
      <c r="F16" s="84">
        <v>0</v>
      </c>
      <c r="G16" s="84">
        <v>0</v>
      </c>
      <c r="H16" s="74">
        <f t="shared" si="1"/>
        <v>0</v>
      </c>
    </row>
    <row r="17" spans="1:8">
      <c r="A17" s="102">
        <v>2.8</v>
      </c>
      <c r="B17" s="108" t="s">
        <v>188</v>
      </c>
      <c r="C17" s="84">
        <v>122334095</v>
      </c>
      <c r="D17" s="84">
        <v>1109598</v>
      </c>
      <c r="E17" s="72">
        <f t="shared" si="0"/>
        <v>123443693</v>
      </c>
      <c r="F17" s="84">
        <v>97496052</v>
      </c>
      <c r="G17" s="84">
        <v>1931816</v>
      </c>
      <c r="H17" s="74">
        <f t="shared" si="1"/>
        <v>99427868</v>
      </c>
    </row>
    <row r="18" spans="1:8">
      <c r="A18" s="102">
        <v>2.9</v>
      </c>
      <c r="B18" s="108" t="s">
        <v>187</v>
      </c>
      <c r="C18" s="84">
        <v>166659</v>
      </c>
      <c r="D18" s="84">
        <v>765339</v>
      </c>
      <c r="E18" s="72">
        <f t="shared" si="0"/>
        <v>931998</v>
      </c>
      <c r="F18" s="84">
        <v>265186</v>
      </c>
      <c r="G18" s="84">
        <v>19728</v>
      </c>
      <c r="H18" s="74">
        <f t="shared" si="1"/>
        <v>284914</v>
      </c>
    </row>
    <row r="19" spans="1:8">
      <c r="A19" s="102">
        <v>3</v>
      </c>
      <c r="B19" s="106" t="s">
        <v>186</v>
      </c>
      <c r="C19" s="84">
        <v>6666297</v>
      </c>
      <c r="D19" s="84">
        <v>64343</v>
      </c>
      <c r="E19" s="72">
        <f t="shared" si="0"/>
        <v>6730640</v>
      </c>
      <c r="F19" s="84">
        <v>12886020</v>
      </c>
      <c r="G19" s="84">
        <v>177568</v>
      </c>
      <c r="H19" s="74">
        <f t="shared" si="1"/>
        <v>13063588</v>
      </c>
    </row>
    <row r="20" spans="1:8">
      <c r="A20" s="102">
        <v>4</v>
      </c>
      <c r="B20" s="106" t="s">
        <v>185</v>
      </c>
      <c r="C20" s="84">
        <v>10724785</v>
      </c>
      <c r="D20" s="84">
        <v>0</v>
      </c>
      <c r="E20" s="72">
        <f t="shared" si="0"/>
        <v>10724785</v>
      </c>
      <c r="F20" s="84">
        <v>9338452</v>
      </c>
      <c r="G20" s="84">
        <v>0</v>
      </c>
      <c r="H20" s="74">
        <f t="shared" si="1"/>
        <v>9338452</v>
      </c>
    </row>
    <row r="21" spans="1:8">
      <c r="A21" s="102">
        <v>5</v>
      </c>
      <c r="B21" s="106" t="s">
        <v>184</v>
      </c>
      <c r="C21" s="84">
        <v>24177</v>
      </c>
      <c r="D21" s="84">
        <v>0</v>
      </c>
      <c r="E21" s="72">
        <f t="shared" si="0"/>
        <v>24177</v>
      </c>
      <c r="F21" s="84">
        <v>10892</v>
      </c>
      <c r="G21" s="84">
        <v>1390</v>
      </c>
      <c r="H21" s="74">
        <f>F21+G21</f>
        <v>12282</v>
      </c>
    </row>
    <row r="22" spans="1:8">
      <c r="A22" s="102">
        <v>6</v>
      </c>
      <c r="B22" s="109" t="s">
        <v>183</v>
      </c>
      <c r="C22" s="110">
        <f>C8+C9+C19+C20+C21</f>
        <v>145180947</v>
      </c>
      <c r="D22" s="110">
        <f>D8+D9+D19+D20+D21</f>
        <v>3530939</v>
      </c>
      <c r="E22" s="82">
        <f>C22+D22</f>
        <v>148711886</v>
      </c>
      <c r="F22" s="110">
        <f>F8+F9+F19+F20+F21</f>
        <v>121711666</v>
      </c>
      <c r="G22" s="110">
        <f>G8+G9+G19+G20+G21</f>
        <v>2730724</v>
      </c>
      <c r="H22" s="83">
        <f>F22+G22</f>
        <v>124442390</v>
      </c>
    </row>
    <row r="23" spans="1:8">
      <c r="A23" s="102"/>
      <c r="B23" s="103" t="s">
        <v>182</v>
      </c>
      <c r="C23" s="84"/>
      <c r="D23" s="84"/>
      <c r="E23" s="71"/>
      <c r="F23" s="84"/>
      <c r="G23" s="84"/>
      <c r="H23" s="86"/>
    </row>
    <row r="24" spans="1:8">
      <c r="A24" s="102">
        <v>7</v>
      </c>
      <c r="B24" s="106" t="s">
        <v>181</v>
      </c>
      <c r="C24" s="84">
        <v>17241458</v>
      </c>
      <c r="D24" s="84">
        <v>1563364</v>
      </c>
      <c r="E24" s="72">
        <f t="shared" si="0"/>
        <v>18804822</v>
      </c>
      <c r="F24" s="84">
        <v>14041358</v>
      </c>
      <c r="G24" s="84">
        <v>1850906</v>
      </c>
      <c r="H24" s="74">
        <f t="shared" si="1"/>
        <v>15892264</v>
      </c>
    </row>
    <row r="25" spans="1:8">
      <c r="A25" s="102">
        <v>8</v>
      </c>
      <c r="B25" s="106" t="s">
        <v>180</v>
      </c>
      <c r="C25" s="84">
        <v>33748715</v>
      </c>
      <c r="D25" s="84">
        <v>2187935</v>
      </c>
      <c r="E25" s="72">
        <f t="shared" si="0"/>
        <v>35936650</v>
      </c>
      <c r="F25" s="84">
        <v>28149617</v>
      </c>
      <c r="G25" s="84">
        <v>4144457</v>
      </c>
      <c r="H25" s="74">
        <f t="shared" si="1"/>
        <v>32294074</v>
      </c>
    </row>
    <row r="26" spans="1:8">
      <c r="A26" s="102">
        <v>9</v>
      </c>
      <c r="B26" s="106" t="s">
        <v>179</v>
      </c>
      <c r="C26" s="84">
        <v>3357</v>
      </c>
      <c r="D26" s="84">
        <v>1479</v>
      </c>
      <c r="E26" s="72">
        <f t="shared" si="0"/>
        <v>4836</v>
      </c>
      <c r="F26" s="84">
        <v>30167</v>
      </c>
      <c r="G26" s="84">
        <v>605</v>
      </c>
      <c r="H26" s="74">
        <f t="shared" si="1"/>
        <v>30772</v>
      </c>
    </row>
    <row r="27" spans="1:8">
      <c r="A27" s="102">
        <v>10</v>
      </c>
      <c r="B27" s="106" t="s">
        <v>178</v>
      </c>
      <c r="C27" s="84">
        <v>1443019</v>
      </c>
      <c r="D27" s="84">
        <v>4331852</v>
      </c>
      <c r="E27" s="72">
        <f t="shared" si="0"/>
        <v>5774871</v>
      </c>
      <c r="F27" s="84">
        <v>1449203</v>
      </c>
      <c r="G27" s="84">
        <v>5233900</v>
      </c>
      <c r="H27" s="74">
        <f t="shared" si="1"/>
        <v>6683103</v>
      </c>
    </row>
    <row r="28" spans="1:8">
      <c r="A28" s="102">
        <v>11</v>
      </c>
      <c r="B28" s="106" t="s">
        <v>177</v>
      </c>
      <c r="C28" s="84">
        <v>0</v>
      </c>
      <c r="D28" s="84">
        <v>0</v>
      </c>
      <c r="E28" s="72">
        <f t="shared" si="0"/>
        <v>0</v>
      </c>
      <c r="F28" s="84">
        <v>200344</v>
      </c>
      <c r="G28" s="84">
        <v>0</v>
      </c>
      <c r="H28" s="74">
        <f t="shared" si="1"/>
        <v>200344</v>
      </c>
    </row>
    <row r="29" spans="1:8">
      <c r="A29" s="102">
        <v>12</v>
      </c>
      <c r="B29" s="106" t="s">
        <v>176</v>
      </c>
      <c r="C29" s="84">
        <v>0</v>
      </c>
      <c r="D29" s="84">
        <v>137</v>
      </c>
      <c r="E29" s="72">
        <f t="shared" si="0"/>
        <v>137</v>
      </c>
      <c r="F29" s="84">
        <v>0</v>
      </c>
      <c r="G29" s="84">
        <v>220</v>
      </c>
      <c r="H29" s="74">
        <f t="shared" si="1"/>
        <v>220</v>
      </c>
    </row>
    <row r="30" spans="1:8">
      <c r="A30" s="102">
        <v>13</v>
      </c>
      <c r="B30" s="111" t="s">
        <v>175</v>
      </c>
      <c r="C30" s="110">
        <f>SUM(C24:C29)</f>
        <v>52436549</v>
      </c>
      <c r="D30" s="110">
        <f>SUM(D24:D29)</f>
        <v>8084767</v>
      </c>
      <c r="E30" s="82">
        <f t="shared" si="0"/>
        <v>60521316</v>
      </c>
      <c r="F30" s="110">
        <f>SUM(F24:F29)</f>
        <v>43870689</v>
      </c>
      <c r="G30" s="110">
        <f>SUM(G24:G29)</f>
        <v>11230088</v>
      </c>
      <c r="H30" s="83">
        <f t="shared" si="1"/>
        <v>55100777</v>
      </c>
    </row>
    <row r="31" spans="1:8">
      <c r="A31" s="102">
        <v>14</v>
      </c>
      <c r="B31" s="111" t="s">
        <v>174</v>
      </c>
      <c r="C31" s="110">
        <f>C22-C30</f>
        <v>92744398</v>
      </c>
      <c r="D31" s="112">
        <f>D22-D30</f>
        <v>-4553828</v>
      </c>
      <c r="E31" s="82">
        <f t="shared" si="0"/>
        <v>88190570</v>
      </c>
      <c r="F31" s="110">
        <f>F22-F30</f>
        <v>77840977</v>
      </c>
      <c r="G31" s="112">
        <f>G22-G30</f>
        <v>-8499364</v>
      </c>
      <c r="H31" s="83">
        <f t="shared" si="1"/>
        <v>69341613</v>
      </c>
    </row>
    <row r="32" spans="1:8">
      <c r="A32" s="102"/>
      <c r="B32" s="103"/>
      <c r="C32" s="113"/>
      <c r="D32" s="113"/>
      <c r="E32" s="113"/>
      <c r="F32" s="113"/>
      <c r="G32" s="113"/>
      <c r="H32" s="114"/>
    </row>
    <row r="33" spans="1:8">
      <c r="A33" s="102"/>
      <c r="B33" s="103" t="s">
        <v>173</v>
      </c>
      <c r="C33" s="84"/>
      <c r="D33" s="84"/>
      <c r="E33" s="71"/>
      <c r="F33" s="84"/>
      <c r="G33" s="84"/>
      <c r="H33" s="86"/>
    </row>
    <row r="34" spans="1:8">
      <c r="A34" s="102">
        <v>15</v>
      </c>
      <c r="B34" s="115" t="s">
        <v>172</v>
      </c>
      <c r="C34" s="72">
        <f>C35-C36</f>
        <v>25212803</v>
      </c>
      <c r="D34" s="78">
        <f>D35-D36</f>
        <v>-414195</v>
      </c>
      <c r="E34" s="72">
        <f t="shared" si="0"/>
        <v>24798608</v>
      </c>
      <c r="F34" s="72">
        <f>F35-F36</f>
        <v>34274726</v>
      </c>
      <c r="G34" s="72">
        <f>G35-G36</f>
        <v>89218</v>
      </c>
      <c r="H34" s="74">
        <f t="shared" si="1"/>
        <v>34363944</v>
      </c>
    </row>
    <row r="35" spans="1:8">
      <c r="A35" s="102">
        <v>15.1</v>
      </c>
      <c r="B35" s="108" t="s">
        <v>171</v>
      </c>
      <c r="C35" s="84">
        <v>27430905</v>
      </c>
      <c r="D35" s="84">
        <v>2380489</v>
      </c>
      <c r="E35" s="72">
        <f t="shared" si="0"/>
        <v>29811394</v>
      </c>
      <c r="F35" s="84">
        <v>36509399</v>
      </c>
      <c r="G35" s="84">
        <v>2568397</v>
      </c>
      <c r="H35" s="74">
        <f t="shared" si="1"/>
        <v>39077796</v>
      </c>
    </row>
    <row r="36" spans="1:8">
      <c r="A36" s="102">
        <v>15.2</v>
      </c>
      <c r="B36" s="108" t="s">
        <v>170</v>
      </c>
      <c r="C36" s="84">
        <v>2218102</v>
      </c>
      <c r="D36" s="84">
        <v>2794684</v>
      </c>
      <c r="E36" s="72">
        <f t="shared" si="0"/>
        <v>5012786</v>
      </c>
      <c r="F36" s="84">
        <v>2234673</v>
      </c>
      <c r="G36" s="84">
        <v>2479179</v>
      </c>
      <c r="H36" s="74">
        <f t="shared" si="1"/>
        <v>4713852</v>
      </c>
    </row>
    <row r="37" spans="1:8">
      <c r="A37" s="102">
        <v>16</v>
      </c>
      <c r="B37" s="106" t="s">
        <v>169</v>
      </c>
      <c r="C37" s="84">
        <v>0</v>
      </c>
      <c r="D37" s="84">
        <v>0</v>
      </c>
      <c r="E37" s="72">
        <f t="shared" si="0"/>
        <v>0</v>
      </c>
      <c r="F37" s="84">
        <v>0</v>
      </c>
      <c r="G37" s="84">
        <v>0</v>
      </c>
      <c r="H37" s="74">
        <f t="shared" si="1"/>
        <v>0</v>
      </c>
    </row>
    <row r="38" spans="1:8">
      <c r="A38" s="102">
        <v>17</v>
      </c>
      <c r="B38" s="106" t="s">
        <v>168</v>
      </c>
      <c r="C38" s="84">
        <v>0</v>
      </c>
      <c r="D38" s="84">
        <v>0</v>
      </c>
      <c r="E38" s="72">
        <f t="shared" si="0"/>
        <v>0</v>
      </c>
      <c r="F38" s="84">
        <v>0</v>
      </c>
      <c r="G38" s="84">
        <v>0</v>
      </c>
      <c r="H38" s="74">
        <f t="shared" si="1"/>
        <v>0</v>
      </c>
    </row>
    <row r="39" spans="1:8">
      <c r="A39" s="102">
        <v>18</v>
      </c>
      <c r="B39" s="106" t="s">
        <v>167</v>
      </c>
      <c r="C39" s="87">
        <v>-70052</v>
      </c>
      <c r="D39" s="87">
        <v>-6711</v>
      </c>
      <c r="E39" s="78">
        <f t="shared" si="0"/>
        <v>-76763</v>
      </c>
      <c r="F39" s="84">
        <v>22214</v>
      </c>
      <c r="G39" s="87">
        <v>-1975</v>
      </c>
      <c r="H39" s="74">
        <f t="shared" si="1"/>
        <v>20239</v>
      </c>
    </row>
    <row r="40" spans="1:8">
      <c r="A40" s="102">
        <v>19</v>
      </c>
      <c r="B40" s="106" t="s">
        <v>166</v>
      </c>
      <c r="C40" s="87">
        <v>-2136956</v>
      </c>
      <c r="D40" s="84">
        <v>0</v>
      </c>
      <c r="E40" s="78">
        <f t="shared" si="0"/>
        <v>-2136956</v>
      </c>
      <c r="F40" s="87">
        <v>-3558677</v>
      </c>
      <c r="G40" s="84">
        <v>0</v>
      </c>
      <c r="H40" s="80">
        <f t="shared" si="1"/>
        <v>-3558677</v>
      </c>
    </row>
    <row r="41" spans="1:8">
      <c r="A41" s="102">
        <v>20</v>
      </c>
      <c r="B41" s="106" t="s">
        <v>165</v>
      </c>
      <c r="C41" s="84">
        <v>2265926</v>
      </c>
      <c r="D41" s="84">
        <v>0</v>
      </c>
      <c r="E41" s="72">
        <f t="shared" si="0"/>
        <v>2265926</v>
      </c>
      <c r="F41" s="84">
        <v>4482414</v>
      </c>
      <c r="G41" s="84">
        <v>0</v>
      </c>
      <c r="H41" s="74">
        <f t="shared" si="1"/>
        <v>4482414</v>
      </c>
    </row>
    <row r="42" spans="1:8">
      <c r="A42" s="102">
        <v>21</v>
      </c>
      <c r="B42" s="106" t="s">
        <v>164</v>
      </c>
      <c r="C42" s="84">
        <v>179828</v>
      </c>
      <c r="D42" s="84">
        <v>0</v>
      </c>
      <c r="E42" s="72">
        <f t="shared" si="0"/>
        <v>179828</v>
      </c>
      <c r="F42" s="87">
        <v>-208167</v>
      </c>
      <c r="G42" s="84">
        <v>0</v>
      </c>
      <c r="H42" s="80">
        <f t="shared" si="1"/>
        <v>-208167</v>
      </c>
    </row>
    <row r="43" spans="1:8">
      <c r="A43" s="102">
        <v>22</v>
      </c>
      <c r="B43" s="106" t="s">
        <v>163</v>
      </c>
      <c r="C43" s="84">
        <v>640</v>
      </c>
      <c r="D43" s="84">
        <v>0</v>
      </c>
      <c r="E43" s="72">
        <f t="shared" si="0"/>
        <v>640</v>
      </c>
      <c r="F43" s="84">
        <v>1225</v>
      </c>
      <c r="G43" s="84">
        <v>0</v>
      </c>
      <c r="H43" s="74">
        <f t="shared" si="1"/>
        <v>1225</v>
      </c>
    </row>
    <row r="44" spans="1:8">
      <c r="A44" s="102">
        <v>23</v>
      </c>
      <c r="B44" s="106" t="s">
        <v>162</v>
      </c>
      <c r="C44" s="84">
        <v>615036</v>
      </c>
      <c r="D44" s="84">
        <v>669382</v>
      </c>
      <c r="E44" s="72">
        <f t="shared" si="0"/>
        <v>1284418</v>
      </c>
      <c r="F44" s="84">
        <v>498055</v>
      </c>
      <c r="G44" s="84">
        <v>371437</v>
      </c>
      <c r="H44" s="74">
        <f t="shared" si="1"/>
        <v>869492</v>
      </c>
    </row>
    <row r="45" spans="1:8">
      <c r="A45" s="102">
        <v>24</v>
      </c>
      <c r="B45" s="111" t="s">
        <v>279</v>
      </c>
      <c r="C45" s="110">
        <f>C34+C37+C38+C39+C40+C41+C42+C43+C44</f>
        <v>26067225</v>
      </c>
      <c r="D45" s="110">
        <f>D34+D37+D38+D39+D40+D41+D42+D43+D44</f>
        <v>248476</v>
      </c>
      <c r="E45" s="82">
        <f t="shared" si="0"/>
        <v>26315701</v>
      </c>
      <c r="F45" s="110">
        <f>F34+F37+F38+F39+F40+F41+F42+F43+F44</f>
        <v>35511790</v>
      </c>
      <c r="G45" s="110">
        <f>G34+G37+G38+G39+G40+G41+G42+G43+G44</f>
        <v>458680</v>
      </c>
      <c r="H45" s="83">
        <f t="shared" si="1"/>
        <v>35970470</v>
      </c>
    </row>
    <row r="46" spans="1:8">
      <c r="A46" s="102"/>
      <c r="B46" s="103" t="s">
        <v>161</v>
      </c>
      <c r="C46" s="84"/>
      <c r="D46" s="84"/>
      <c r="E46" s="84"/>
      <c r="F46" s="84"/>
      <c r="G46" s="84"/>
      <c r="H46" s="116"/>
    </row>
    <row r="47" spans="1:8">
      <c r="A47" s="102">
        <v>25</v>
      </c>
      <c r="B47" s="106" t="s">
        <v>160</v>
      </c>
      <c r="C47" s="84">
        <v>1371675</v>
      </c>
      <c r="D47" s="84">
        <v>0</v>
      </c>
      <c r="E47" s="72">
        <f t="shared" si="0"/>
        <v>1371675</v>
      </c>
      <c r="F47" s="84">
        <v>33588</v>
      </c>
      <c r="G47" s="84">
        <v>0</v>
      </c>
      <c r="H47" s="74">
        <f t="shared" si="1"/>
        <v>33588</v>
      </c>
    </row>
    <row r="48" spans="1:8">
      <c r="A48" s="102">
        <v>26</v>
      </c>
      <c r="B48" s="106" t="s">
        <v>159</v>
      </c>
      <c r="C48" s="84">
        <v>2573656</v>
      </c>
      <c r="D48" s="84">
        <v>407132</v>
      </c>
      <c r="E48" s="72">
        <f t="shared" si="0"/>
        <v>2980788</v>
      </c>
      <c r="F48" s="84">
        <v>4110858</v>
      </c>
      <c r="G48" s="84">
        <v>707810</v>
      </c>
      <c r="H48" s="74">
        <f t="shared" si="1"/>
        <v>4818668</v>
      </c>
    </row>
    <row r="49" spans="1:8">
      <c r="A49" s="102">
        <v>27</v>
      </c>
      <c r="B49" s="106" t="s">
        <v>158</v>
      </c>
      <c r="C49" s="84">
        <v>38215365</v>
      </c>
      <c r="D49" s="84">
        <v>0</v>
      </c>
      <c r="E49" s="72">
        <f t="shared" si="0"/>
        <v>38215365</v>
      </c>
      <c r="F49" s="84">
        <v>36753154</v>
      </c>
      <c r="G49" s="84">
        <v>0</v>
      </c>
      <c r="H49" s="74">
        <f t="shared" si="1"/>
        <v>36753154</v>
      </c>
    </row>
    <row r="50" spans="1:8">
      <c r="A50" s="102">
        <v>28</v>
      </c>
      <c r="B50" s="106" t="s">
        <v>157</v>
      </c>
      <c r="C50" s="84">
        <v>774123</v>
      </c>
      <c r="D50" s="84">
        <v>0</v>
      </c>
      <c r="E50" s="72">
        <f t="shared" si="0"/>
        <v>774123</v>
      </c>
      <c r="F50" s="84">
        <v>641273</v>
      </c>
      <c r="G50" s="84">
        <v>0</v>
      </c>
      <c r="H50" s="74">
        <f t="shared" si="1"/>
        <v>641273</v>
      </c>
    </row>
    <row r="51" spans="1:8">
      <c r="A51" s="102">
        <v>29</v>
      </c>
      <c r="B51" s="106" t="s">
        <v>156</v>
      </c>
      <c r="C51" s="84">
        <v>10981944</v>
      </c>
      <c r="D51" s="84">
        <v>0</v>
      </c>
      <c r="E51" s="72">
        <f t="shared" si="0"/>
        <v>10981944</v>
      </c>
      <c r="F51" s="84">
        <v>10431416</v>
      </c>
      <c r="G51" s="84">
        <v>0</v>
      </c>
      <c r="H51" s="74">
        <f t="shared" si="1"/>
        <v>10431416</v>
      </c>
    </row>
    <row r="52" spans="1:8">
      <c r="A52" s="102">
        <v>30</v>
      </c>
      <c r="B52" s="106" t="s">
        <v>155</v>
      </c>
      <c r="C52" s="84">
        <v>13222810</v>
      </c>
      <c r="D52" s="84">
        <v>51113</v>
      </c>
      <c r="E52" s="72">
        <f t="shared" si="0"/>
        <v>13273923</v>
      </c>
      <c r="F52" s="84">
        <v>14649758</v>
      </c>
      <c r="G52" s="84">
        <v>89167</v>
      </c>
      <c r="H52" s="74">
        <f t="shared" si="1"/>
        <v>14738925</v>
      </c>
    </row>
    <row r="53" spans="1:8">
      <c r="A53" s="102">
        <v>31</v>
      </c>
      <c r="B53" s="111" t="s">
        <v>280</v>
      </c>
      <c r="C53" s="110">
        <f>C47+C48+C49+C50+C51+C52</f>
        <v>67139573</v>
      </c>
      <c r="D53" s="110">
        <f>D47+D48+D49+D50+D51+D52</f>
        <v>458245</v>
      </c>
      <c r="E53" s="82">
        <f t="shared" si="0"/>
        <v>67597818</v>
      </c>
      <c r="F53" s="110">
        <f>F47+F48+F49+F50+F51+F52</f>
        <v>66620047</v>
      </c>
      <c r="G53" s="110">
        <f>G47+G48+G49+G50+G51+G52</f>
        <v>796977</v>
      </c>
      <c r="H53" s="83">
        <f t="shared" si="1"/>
        <v>67417024</v>
      </c>
    </row>
    <row r="54" spans="1:8">
      <c r="A54" s="102">
        <v>32</v>
      </c>
      <c r="B54" s="111" t="s">
        <v>281</v>
      </c>
      <c r="C54" s="112">
        <f>C45-C53</f>
        <v>-41072348</v>
      </c>
      <c r="D54" s="112">
        <f>D45-D53</f>
        <v>-209769</v>
      </c>
      <c r="E54" s="117">
        <f t="shared" si="0"/>
        <v>-41282117</v>
      </c>
      <c r="F54" s="112">
        <f>F45-F53</f>
        <v>-31108257</v>
      </c>
      <c r="G54" s="112">
        <f>G45-G53</f>
        <v>-338297</v>
      </c>
      <c r="H54" s="118">
        <f t="shared" si="1"/>
        <v>-31446554</v>
      </c>
    </row>
    <row r="55" spans="1:8">
      <c r="A55" s="102"/>
      <c r="B55" s="103"/>
      <c r="C55" s="113"/>
      <c r="D55" s="113"/>
      <c r="E55" s="113"/>
      <c r="F55" s="113"/>
      <c r="G55" s="113"/>
      <c r="H55" s="114"/>
    </row>
    <row r="56" spans="1:8">
      <c r="A56" s="102">
        <v>33</v>
      </c>
      <c r="B56" s="111" t="s">
        <v>154</v>
      </c>
      <c r="C56" s="110">
        <f>C31+C54</f>
        <v>51672050</v>
      </c>
      <c r="D56" s="112">
        <f>D31+D54</f>
        <v>-4763597</v>
      </c>
      <c r="E56" s="82">
        <f t="shared" si="0"/>
        <v>46908453</v>
      </c>
      <c r="F56" s="110">
        <f>F31+F54</f>
        <v>46732720</v>
      </c>
      <c r="G56" s="112">
        <f>G31+G54</f>
        <v>-8837661</v>
      </c>
      <c r="H56" s="83">
        <f t="shared" si="1"/>
        <v>37895059</v>
      </c>
    </row>
    <row r="57" spans="1:8">
      <c r="A57" s="102"/>
      <c r="B57" s="103"/>
      <c r="C57" s="113"/>
      <c r="D57" s="113"/>
      <c r="E57" s="113"/>
      <c r="F57" s="113"/>
      <c r="G57" s="113"/>
      <c r="H57" s="114"/>
    </row>
    <row r="58" spans="1:8">
      <c r="A58" s="102">
        <v>34</v>
      </c>
      <c r="B58" s="106" t="s">
        <v>153</v>
      </c>
      <c r="C58" s="84">
        <v>11734625</v>
      </c>
      <c r="D58" s="84">
        <v>0</v>
      </c>
      <c r="E58" s="72">
        <f t="shared" si="0"/>
        <v>11734625</v>
      </c>
      <c r="F58" s="84">
        <v>14715156</v>
      </c>
      <c r="G58" s="84">
        <v>0</v>
      </c>
      <c r="H58" s="74">
        <f t="shared" si="1"/>
        <v>14715156</v>
      </c>
    </row>
    <row r="59" spans="1:8" s="123" customFormat="1">
      <c r="A59" s="102">
        <v>35</v>
      </c>
      <c r="B59" s="106" t="s">
        <v>152</v>
      </c>
      <c r="C59" s="119">
        <v>1</v>
      </c>
      <c r="D59" s="84">
        <v>0</v>
      </c>
      <c r="E59" s="120">
        <f t="shared" si="0"/>
        <v>1</v>
      </c>
      <c r="F59" s="121">
        <v>0</v>
      </c>
      <c r="G59" s="84">
        <v>0</v>
      </c>
      <c r="H59" s="122">
        <f t="shared" si="1"/>
        <v>0</v>
      </c>
    </row>
    <row r="60" spans="1:8">
      <c r="A60" s="102">
        <v>36</v>
      </c>
      <c r="B60" s="106" t="s">
        <v>151</v>
      </c>
      <c r="C60" s="87">
        <v>-4813</v>
      </c>
      <c r="D60" s="84">
        <v>0</v>
      </c>
      <c r="E60" s="78">
        <f t="shared" si="0"/>
        <v>-4813</v>
      </c>
      <c r="F60" s="84">
        <v>169767</v>
      </c>
      <c r="G60" s="84">
        <v>0</v>
      </c>
      <c r="H60" s="74">
        <f t="shared" si="1"/>
        <v>169767</v>
      </c>
    </row>
    <row r="61" spans="1:8">
      <c r="A61" s="102">
        <v>37</v>
      </c>
      <c r="B61" s="111" t="s">
        <v>150</v>
      </c>
      <c r="C61" s="110">
        <f>C58+C59+C60</f>
        <v>11729813</v>
      </c>
      <c r="D61" s="110">
        <v>0</v>
      </c>
      <c r="E61" s="82">
        <f t="shared" si="0"/>
        <v>11729813</v>
      </c>
      <c r="F61" s="110">
        <f>F58+F59+F60</f>
        <v>14884923</v>
      </c>
      <c r="G61" s="110">
        <f>G58+G59+G60</f>
        <v>0</v>
      </c>
      <c r="H61" s="83">
        <f t="shared" si="1"/>
        <v>14884923</v>
      </c>
    </row>
    <row r="62" spans="1:8">
      <c r="A62" s="102"/>
      <c r="B62" s="124"/>
      <c r="C62" s="84"/>
      <c r="D62" s="84"/>
      <c r="E62" s="84"/>
      <c r="F62" s="84"/>
      <c r="G62" s="84"/>
      <c r="H62" s="116"/>
    </row>
    <row r="63" spans="1:8">
      <c r="A63" s="102">
        <v>38</v>
      </c>
      <c r="B63" s="125" t="s">
        <v>149</v>
      </c>
      <c r="C63" s="110">
        <f>C56-C61</f>
        <v>39942237</v>
      </c>
      <c r="D63" s="112">
        <f>D56-D61</f>
        <v>-4763597</v>
      </c>
      <c r="E63" s="82">
        <f t="shared" si="0"/>
        <v>35178640</v>
      </c>
      <c r="F63" s="110">
        <f>F56-F61</f>
        <v>31847797</v>
      </c>
      <c r="G63" s="112">
        <f>G56-G61</f>
        <v>-8837661</v>
      </c>
      <c r="H63" s="83">
        <f t="shared" si="1"/>
        <v>23010136</v>
      </c>
    </row>
    <row r="64" spans="1:8">
      <c r="A64" s="98">
        <v>39</v>
      </c>
      <c r="B64" s="106" t="s">
        <v>148</v>
      </c>
      <c r="C64" s="126">
        <v>5275632</v>
      </c>
      <c r="D64" s="126">
        <v>0</v>
      </c>
      <c r="E64" s="72">
        <f t="shared" si="0"/>
        <v>5275632</v>
      </c>
      <c r="F64" s="126">
        <v>2819550</v>
      </c>
      <c r="G64" s="126">
        <v>0</v>
      </c>
      <c r="H64" s="74">
        <f t="shared" si="1"/>
        <v>2819550</v>
      </c>
    </row>
    <row r="65" spans="1:8">
      <c r="A65" s="102">
        <v>40</v>
      </c>
      <c r="B65" s="111" t="s">
        <v>147</v>
      </c>
      <c r="C65" s="110">
        <f>C63-C64</f>
        <v>34666605</v>
      </c>
      <c r="D65" s="112">
        <f>D63-D64</f>
        <v>-4763597</v>
      </c>
      <c r="E65" s="82">
        <f t="shared" si="0"/>
        <v>29903008</v>
      </c>
      <c r="F65" s="110">
        <f>F63-F64</f>
        <v>29028247</v>
      </c>
      <c r="G65" s="112">
        <f>G63-G64</f>
        <v>-8837661</v>
      </c>
      <c r="H65" s="83">
        <f t="shared" si="1"/>
        <v>20190586</v>
      </c>
    </row>
    <row r="66" spans="1:8">
      <c r="A66" s="98">
        <v>41</v>
      </c>
      <c r="B66" s="106" t="s">
        <v>146</v>
      </c>
      <c r="C66" s="126">
        <v>0</v>
      </c>
      <c r="D66" s="126">
        <v>0</v>
      </c>
      <c r="E66" s="72">
        <f t="shared" si="0"/>
        <v>0</v>
      </c>
      <c r="F66" s="126">
        <v>0</v>
      </c>
      <c r="G66" s="126">
        <v>0</v>
      </c>
      <c r="H66" s="74">
        <f t="shared" si="1"/>
        <v>0</v>
      </c>
    </row>
    <row r="67" spans="1:8" ht="15.75" thickBot="1">
      <c r="A67" s="127">
        <v>42</v>
      </c>
      <c r="B67" s="128" t="s">
        <v>145</v>
      </c>
      <c r="C67" s="129">
        <f>C65+C66</f>
        <v>34666605</v>
      </c>
      <c r="D67" s="130">
        <f>D65+D66</f>
        <v>-4763597</v>
      </c>
      <c r="E67" s="90">
        <f t="shared" si="0"/>
        <v>29903008</v>
      </c>
      <c r="F67" s="129">
        <f>F65+F66</f>
        <v>29028247</v>
      </c>
      <c r="G67" s="130">
        <f>G65+G66</f>
        <v>-8837661</v>
      </c>
      <c r="H67" s="91">
        <f t="shared" si="1"/>
        <v>20190586</v>
      </c>
    </row>
  </sheetData>
  <mergeCells count="2">
    <mergeCell ref="C5:E5"/>
    <mergeCell ref="F5:H5"/>
  </mergeCells>
  <pageMargins left="0.7" right="0.7" top="0.75" bottom="0.75" header="0.3" footer="0.3"/>
  <pageSetup paperSize="9" scale="56" orientation="portrait" r:id="rId1"/>
  <ignoredErrors>
    <ignoredError sqref="C9:D67 F9:H67" formulaRange="1"/>
    <ignoredError sqref="E9:E6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/>
  </sheetViews>
  <sheetFormatPr defaultRowHeight="15"/>
  <cols>
    <col min="1" max="1" width="7" style="131" bestFit="1" customWidth="1"/>
    <col min="2" max="2" width="97.28515625" style="131" bestFit="1" customWidth="1"/>
    <col min="3" max="4" width="15.5703125" style="131" bestFit="1" customWidth="1"/>
    <col min="5" max="6" width="17.7109375" style="131" bestFit="1" customWidth="1"/>
    <col min="7" max="7" width="15.5703125" style="131" bestFit="1" customWidth="1"/>
    <col min="8" max="8" width="17.7109375" style="131" bestFit="1" customWidth="1"/>
    <col min="9" max="16384" width="9.140625" style="131"/>
  </cols>
  <sheetData>
    <row r="1" spans="1:8" ht="15.75">
      <c r="A1" s="3" t="s">
        <v>30</v>
      </c>
      <c r="B1" s="19" t="str">
        <f>'1. key ratios '!B1</f>
        <v>JSC "Liberty Bank"</v>
      </c>
    </row>
    <row r="2" spans="1:8" ht="15.75">
      <c r="A2" s="3" t="s">
        <v>31</v>
      </c>
      <c r="B2" s="132">
        <f>'1. key ratios '!B2</f>
        <v>43281</v>
      </c>
    </row>
    <row r="3" spans="1:8" ht="15.75">
      <c r="A3" s="3"/>
    </row>
    <row r="4" spans="1:8" ht="16.5" thickBot="1">
      <c r="A4" s="3" t="s">
        <v>74</v>
      </c>
      <c r="B4" s="3"/>
      <c r="C4" s="133"/>
      <c r="D4" s="133"/>
      <c r="E4" s="133"/>
      <c r="F4" s="134"/>
      <c r="G4" s="134"/>
      <c r="H4" s="135" t="s">
        <v>73</v>
      </c>
    </row>
    <row r="5" spans="1:8" ht="15.75">
      <c r="A5" s="442" t="s">
        <v>6</v>
      </c>
      <c r="B5" s="444" t="s">
        <v>346</v>
      </c>
      <c r="C5" s="446" t="s">
        <v>68</v>
      </c>
      <c r="D5" s="446"/>
      <c r="E5" s="446"/>
      <c r="F5" s="446" t="s">
        <v>72</v>
      </c>
      <c r="G5" s="446"/>
      <c r="H5" s="447"/>
    </row>
    <row r="6" spans="1:8">
      <c r="A6" s="443"/>
      <c r="B6" s="445"/>
      <c r="C6" s="68" t="s">
        <v>293</v>
      </c>
      <c r="D6" s="68" t="s">
        <v>122</v>
      </c>
      <c r="E6" s="68" t="s">
        <v>109</v>
      </c>
      <c r="F6" s="68" t="s">
        <v>293</v>
      </c>
      <c r="G6" s="68" t="s">
        <v>122</v>
      </c>
      <c r="H6" s="69" t="s">
        <v>109</v>
      </c>
    </row>
    <row r="7" spans="1:8" s="138" customFormat="1" ht="15.75">
      <c r="A7" s="136">
        <v>1</v>
      </c>
      <c r="B7" s="137" t="s">
        <v>380</v>
      </c>
      <c r="C7" s="82">
        <f>SUM(C8:C11)</f>
        <v>32555467</v>
      </c>
      <c r="D7" s="82">
        <f t="shared" ref="D7:H7" si="0">SUM(D8:D11)</f>
        <v>6587157</v>
      </c>
      <c r="E7" s="82">
        <f t="shared" si="0"/>
        <v>39142624</v>
      </c>
      <c r="F7" s="82">
        <f>SUM(F8:F11)</f>
        <v>32556424</v>
      </c>
      <c r="G7" s="82">
        <f>SUM(G8:G11)</f>
        <v>397792</v>
      </c>
      <c r="H7" s="83">
        <f t="shared" si="0"/>
        <v>32954216</v>
      </c>
    </row>
    <row r="8" spans="1:8" s="138" customFormat="1" ht="15.75">
      <c r="A8" s="136">
        <v>1.1000000000000001</v>
      </c>
      <c r="B8" s="139" t="s">
        <v>311</v>
      </c>
      <c r="C8" s="71">
        <v>4310760</v>
      </c>
      <c r="D8" s="71">
        <v>7355</v>
      </c>
      <c r="E8" s="72">
        <f t="shared" ref="E8:E53" si="1">C8+D8</f>
        <v>4318115</v>
      </c>
      <c r="F8" s="71">
        <v>691055</v>
      </c>
      <c r="G8" s="71">
        <v>128031</v>
      </c>
      <c r="H8" s="74">
        <f t="shared" ref="H8:H53" si="2">F8+G8</f>
        <v>819086</v>
      </c>
    </row>
    <row r="9" spans="1:8" s="138" customFormat="1" ht="15.75">
      <c r="A9" s="136">
        <v>1.2</v>
      </c>
      <c r="B9" s="139" t="s">
        <v>312</v>
      </c>
      <c r="C9" s="71">
        <v>0</v>
      </c>
      <c r="D9" s="71">
        <v>0</v>
      </c>
      <c r="E9" s="72">
        <f t="shared" si="1"/>
        <v>0</v>
      </c>
      <c r="F9" s="71">
        <v>0</v>
      </c>
      <c r="G9" s="71">
        <v>0</v>
      </c>
      <c r="H9" s="74">
        <f t="shared" si="2"/>
        <v>0</v>
      </c>
    </row>
    <row r="10" spans="1:8" s="138" customFormat="1" ht="15.75">
      <c r="A10" s="136">
        <v>1.3</v>
      </c>
      <c r="B10" s="139" t="s">
        <v>313</v>
      </c>
      <c r="C10" s="71">
        <v>28044707</v>
      </c>
      <c r="D10" s="71">
        <v>6498594</v>
      </c>
      <c r="E10" s="72">
        <f t="shared" si="1"/>
        <v>34543301</v>
      </c>
      <c r="F10" s="71">
        <v>31865369</v>
      </c>
      <c r="G10" s="71">
        <v>269761</v>
      </c>
      <c r="H10" s="74">
        <f t="shared" si="2"/>
        <v>32135130</v>
      </c>
    </row>
    <row r="11" spans="1:8" s="138" customFormat="1" ht="15.75">
      <c r="A11" s="136">
        <v>1.4</v>
      </c>
      <c r="B11" s="139" t="s">
        <v>294</v>
      </c>
      <c r="C11" s="71">
        <v>200000</v>
      </c>
      <c r="D11" s="71">
        <v>81208</v>
      </c>
      <c r="E11" s="72">
        <f t="shared" si="1"/>
        <v>281208</v>
      </c>
      <c r="F11" s="71">
        <v>0</v>
      </c>
      <c r="G11" s="71">
        <v>0</v>
      </c>
      <c r="H11" s="74">
        <f t="shared" si="2"/>
        <v>0</v>
      </c>
    </row>
    <row r="12" spans="1:8" s="138" customFormat="1" ht="15.75">
      <c r="A12" s="136">
        <v>2</v>
      </c>
      <c r="B12" s="137" t="s">
        <v>315</v>
      </c>
      <c r="C12" s="82">
        <v>0</v>
      </c>
      <c r="D12" s="82">
        <v>0</v>
      </c>
      <c r="E12" s="82">
        <f t="shared" si="1"/>
        <v>0</v>
      </c>
      <c r="F12" s="82">
        <v>0</v>
      </c>
      <c r="G12" s="82">
        <v>0</v>
      </c>
      <c r="H12" s="83">
        <f t="shared" si="2"/>
        <v>0</v>
      </c>
    </row>
    <row r="13" spans="1:8" s="138" customFormat="1" ht="15.75">
      <c r="A13" s="136">
        <v>3</v>
      </c>
      <c r="B13" s="137" t="s">
        <v>314</v>
      </c>
      <c r="C13" s="82">
        <f>SUM(C14:C15)</f>
        <v>0</v>
      </c>
      <c r="D13" s="82">
        <f t="shared" ref="D13:H13" si="3">SUM(D14:D15)</f>
        <v>0</v>
      </c>
      <c r="E13" s="82">
        <f t="shared" si="3"/>
        <v>0</v>
      </c>
      <c r="F13" s="82">
        <f>SUM(F14:F15)</f>
        <v>0</v>
      </c>
      <c r="G13" s="82">
        <f t="shared" si="3"/>
        <v>0</v>
      </c>
      <c r="H13" s="83">
        <f t="shared" si="3"/>
        <v>0</v>
      </c>
    </row>
    <row r="14" spans="1:8" s="138" customFormat="1" ht="15.75">
      <c r="A14" s="136">
        <v>3.1</v>
      </c>
      <c r="B14" s="139" t="s">
        <v>295</v>
      </c>
      <c r="C14" s="71">
        <v>0</v>
      </c>
      <c r="D14" s="71">
        <v>0</v>
      </c>
      <c r="E14" s="72">
        <f t="shared" si="1"/>
        <v>0</v>
      </c>
      <c r="F14" s="71">
        <v>0</v>
      </c>
      <c r="G14" s="71">
        <v>0</v>
      </c>
      <c r="H14" s="74">
        <f t="shared" si="2"/>
        <v>0</v>
      </c>
    </row>
    <row r="15" spans="1:8" s="138" customFormat="1" ht="15.75">
      <c r="A15" s="136">
        <v>3.2</v>
      </c>
      <c r="B15" s="139" t="s">
        <v>296</v>
      </c>
      <c r="C15" s="71">
        <v>0</v>
      </c>
      <c r="D15" s="71">
        <v>0</v>
      </c>
      <c r="E15" s="72">
        <f t="shared" si="1"/>
        <v>0</v>
      </c>
      <c r="F15" s="71">
        <v>0</v>
      </c>
      <c r="G15" s="71">
        <v>0</v>
      </c>
      <c r="H15" s="74">
        <f t="shared" si="2"/>
        <v>0</v>
      </c>
    </row>
    <row r="16" spans="1:8" s="138" customFormat="1" ht="15.75">
      <c r="A16" s="136">
        <v>4</v>
      </c>
      <c r="B16" s="137" t="s">
        <v>325</v>
      </c>
      <c r="C16" s="82">
        <f>SUM(C17:C18)</f>
        <v>3166267</v>
      </c>
      <c r="D16" s="82">
        <f t="shared" ref="D16:H16" si="4">SUM(D17:D18)</f>
        <v>410116</v>
      </c>
      <c r="E16" s="82">
        <f t="shared" si="4"/>
        <v>3576383</v>
      </c>
      <c r="F16" s="82">
        <f t="shared" si="4"/>
        <v>0</v>
      </c>
      <c r="G16" s="82">
        <f>SUM(G17:G18)</f>
        <v>0</v>
      </c>
      <c r="H16" s="83">
        <f t="shared" si="4"/>
        <v>0</v>
      </c>
    </row>
    <row r="17" spans="1:8" s="138" customFormat="1" ht="15.75">
      <c r="A17" s="136">
        <v>4.0999999999999996</v>
      </c>
      <c r="B17" s="139" t="s">
        <v>316</v>
      </c>
      <c r="C17" s="71">
        <v>0</v>
      </c>
      <c r="D17" s="71">
        <v>0</v>
      </c>
      <c r="E17" s="72">
        <f t="shared" si="1"/>
        <v>0</v>
      </c>
      <c r="F17" s="71">
        <v>0</v>
      </c>
      <c r="G17" s="71">
        <v>0</v>
      </c>
      <c r="H17" s="74">
        <f>F17+G17</f>
        <v>0</v>
      </c>
    </row>
    <row r="18" spans="1:8" s="138" customFormat="1" ht="15.75">
      <c r="A18" s="136">
        <v>4.2</v>
      </c>
      <c r="B18" s="139" t="s">
        <v>310</v>
      </c>
      <c r="C18" s="71">
        <v>3166267</v>
      </c>
      <c r="D18" s="71">
        <v>410116</v>
      </c>
      <c r="E18" s="72">
        <f t="shared" si="1"/>
        <v>3576383</v>
      </c>
      <c r="F18" s="71">
        <v>0</v>
      </c>
      <c r="G18" s="71">
        <v>0</v>
      </c>
      <c r="H18" s="74">
        <f>F18+G18</f>
        <v>0</v>
      </c>
    </row>
    <row r="19" spans="1:8" s="138" customFormat="1" ht="15.75">
      <c r="A19" s="136">
        <v>5</v>
      </c>
      <c r="B19" s="137" t="s">
        <v>324</v>
      </c>
      <c r="C19" s="82">
        <f>SUM(C20,C21,C22,C28,C29,C30,C31)</f>
        <v>908012922</v>
      </c>
      <c r="D19" s="82">
        <f t="shared" ref="D19:G19" si="5">SUM(D20,D21,D22,D28,D29,D30,D31)</f>
        <v>658573562</v>
      </c>
      <c r="E19" s="82">
        <f>SUM(E20,E21,E22,E28,E29,E30,E31)</f>
        <v>1566586484</v>
      </c>
      <c r="F19" s="82">
        <f>SUM(F20,F21,F22,F28,F29,F30,F31)</f>
        <v>1010292972</v>
      </c>
      <c r="G19" s="82">
        <f t="shared" si="5"/>
        <v>443512141</v>
      </c>
      <c r="H19" s="83">
        <f>F19+G19</f>
        <v>1453805113</v>
      </c>
    </row>
    <row r="20" spans="1:8" s="138" customFormat="1" ht="15.75">
      <c r="A20" s="136">
        <v>5.0999999999999996</v>
      </c>
      <c r="B20" s="139" t="s">
        <v>299</v>
      </c>
      <c r="C20" s="71">
        <v>38972909</v>
      </c>
      <c r="D20" s="71">
        <v>2297885</v>
      </c>
      <c r="E20" s="72">
        <f t="shared" si="1"/>
        <v>41270794</v>
      </c>
      <c r="F20" s="71">
        <v>32688233</v>
      </c>
      <c r="G20" s="71">
        <v>1873921</v>
      </c>
      <c r="H20" s="74">
        <f>F20+G20</f>
        <v>34562154</v>
      </c>
    </row>
    <row r="21" spans="1:8" s="138" customFormat="1" ht="15.75">
      <c r="A21" s="136">
        <v>5.2</v>
      </c>
      <c r="B21" s="139" t="s">
        <v>298</v>
      </c>
      <c r="C21" s="71"/>
      <c r="D21" s="71">
        <v>69228446</v>
      </c>
      <c r="E21" s="72">
        <f>C21+D21</f>
        <v>69228446</v>
      </c>
      <c r="F21" s="71">
        <v>0</v>
      </c>
      <c r="G21" s="71">
        <v>68020049</v>
      </c>
      <c r="H21" s="74">
        <f>F21+G21</f>
        <v>68020049</v>
      </c>
    </row>
    <row r="22" spans="1:8" s="138" customFormat="1" ht="15.75">
      <c r="A22" s="136">
        <v>5.3</v>
      </c>
      <c r="B22" s="139" t="s">
        <v>297</v>
      </c>
      <c r="C22" s="72">
        <f>SUM(C23:C27)</f>
        <v>87047</v>
      </c>
      <c r="D22" s="72">
        <f t="shared" ref="D22:G22" si="6">SUM(D23:D27)</f>
        <v>198686622</v>
      </c>
      <c r="E22" s="72">
        <f>SUM(E23:E27)</f>
        <v>198773669</v>
      </c>
      <c r="F22" s="72">
        <f>SUM(F23:F27)</f>
        <v>94663</v>
      </c>
      <c r="G22" s="72">
        <f t="shared" si="6"/>
        <v>132783569</v>
      </c>
      <c r="H22" s="74">
        <f>SUM(H23:H27)</f>
        <v>132878232</v>
      </c>
    </row>
    <row r="23" spans="1:8" s="138" customFormat="1" ht="15.75">
      <c r="A23" s="136" t="s">
        <v>15</v>
      </c>
      <c r="B23" s="140" t="s">
        <v>75</v>
      </c>
      <c r="C23" s="71">
        <v>87047</v>
      </c>
      <c r="D23" s="71">
        <v>138545854</v>
      </c>
      <c r="E23" s="72">
        <f t="shared" si="1"/>
        <v>138632901</v>
      </c>
      <c r="F23" s="71">
        <v>94663</v>
      </c>
      <c r="G23" s="71">
        <v>113554925</v>
      </c>
      <c r="H23" s="74">
        <f t="shared" si="2"/>
        <v>113649588</v>
      </c>
    </row>
    <row r="24" spans="1:8" s="138" customFormat="1" ht="15.75">
      <c r="A24" s="136" t="s">
        <v>16</v>
      </c>
      <c r="B24" s="140" t="s">
        <v>76</v>
      </c>
      <c r="C24" s="71">
        <v>0</v>
      </c>
      <c r="D24" s="71">
        <v>39924804</v>
      </c>
      <c r="E24" s="72">
        <f t="shared" si="1"/>
        <v>39924804</v>
      </c>
      <c r="F24" s="71">
        <v>0</v>
      </c>
      <c r="G24" s="71">
        <v>8314941</v>
      </c>
      <c r="H24" s="74">
        <f t="shared" si="2"/>
        <v>8314941</v>
      </c>
    </row>
    <row r="25" spans="1:8" s="138" customFormat="1" ht="15.75">
      <c r="A25" s="136" t="s">
        <v>17</v>
      </c>
      <c r="B25" s="141" t="s">
        <v>77</v>
      </c>
      <c r="C25" s="71">
        <v>0</v>
      </c>
      <c r="D25" s="71">
        <v>8534512</v>
      </c>
      <c r="E25" s="72">
        <f t="shared" si="1"/>
        <v>8534512</v>
      </c>
      <c r="F25" s="71">
        <v>0</v>
      </c>
      <c r="G25" s="71">
        <v>1247055</v>
      </c>
      <c r="H25" s="74">
        <f t="shared" si="2"/>
        <v>1247055</v>
      </c>
    </row>
    <row r="26" spans="1:8" s="138" customFormat="1" ht="15.75">
      <c r="A26" s="136" t="s">
        <v>18</v>
      </c>
      <c r="B26" s="140" t="s">
        <v>78</v>
      </c>
      <c r="C26" s="71">
        <v>0</v>
      </c>
      <c r="D26" s="71">
        <v>7319403</v>
      </c>
      <c r="E26" s="72">
        <f t="shared" si="1"/>
        <v>7319403</v>
      </c>
      <c r="F26" s="71">
        <v>0</v>
      </c>
      <c r="G26" s="71">
        <v>4316357</v>
      </c>
      <c r="H26" s="74">
        <f t="shared" si="2"/>
        <v>4316357</v>
      </c>
    </row>
    <row r="27" spans="1:8" s="138" customFormat="1" ht="15.75">
      <c r="A27" s="136" t="s">
        <v>19</v>
      </c>
      <c r="B27" s="140" t="s">
        <v>79</v>
      </c>
      <c r="C27" s="71">
        <v>0</v>
      </c>
      <c r="D27" s="71">
        <v>4362049</v>
      </c>
      <c r="E27" s="72">
        <f t="shared" si="1"/>
        <v>4362049</v>
      </c>
      <c r="F27" s="71">
        <v>0</v>
      </c>
      <c r="G27" s="71">
        <v>5350291</v>
      </c>
      <c r="H27" s="74">
        <f t="shared" si="2"/>
        <v>5350291</v>
      </c>
    </row>
    <row r="28" spans="1:8" s="138" customFormat="1" ht="15.75">
      <c r="A28" s="136">
        <v>5.4</v>
      </c>
      <c r="B28" s="139" t="s">
        <v>300</v>
      </c>
      <c r="C28" s="71">
        <v>0</v>
      </c>
      <c r="D28" s="71">
        <v>138771242</v>
      </c>
      <c r="E28" s="72">
        <f t="shared" si="1"/>
        <v>138771242</v>
      </c>
      <c r="F28" s="71">
        <v>120000</v>
      </c>
      <c r="G28" s="71">
        <v>91938014</v>
      </c>
      <c r="H28" s="74">
        <f t="shared" si="2"/>
        <v>92058014</v>
      </c>
    </row>
    <row r="29" spans="1:8" s="138" customFormat="1" ht="15.75">
      <c r="A29" s="136">
        <v>5.5</v>
      </c>
      <c r="B29" s="139" t="s">
        <v>301</v>
      </c>
      <c r="C29" s="71">
        <v>0</v>
      </c>
      <c r="D29" s="71">
        <v>0</v>
      </c>
      <c r="E29" s="72">
        <f t="shared" si="1"/>
        <v>0</v>
      </c>
      <c r="F29" s="71">
        <v>0</v>
      </c>
      <c r="G29" s="71">
        <v>0</v>
      </c>
      <c r="H29" s="74">
        <f t="shared" si="2"/>
        <v>0</v>
      </c>
    </row>
    <row r="30" spans="1:8" s="138" customFormat="1" ht="15.75">
      <c r="A30" s="136">
        <v>5.6</v>
      </c>
      <c r="B30" s="139" t="s">
        <v>302</v>
      </c>
      <c r="C30" s="71">
        <v>0</v>
      </c>
      <c r="D30" s="71">
        <v>0</v>
      </c>
      <c r="E30" s="72">
        <f t="shared" si="1"/>
        <v>0</v>
      </c>
      <c r="F30" s="71">
        <v>0</v>
      </c>
      <c r="G30" s="71">
        <v>0</v>
      </c>
      <c r="H30" s="74">
        <f t="shared" si="2"/>
        <v>0</v>
      </c>
    </row>
    <row r="31" spans="1:8" s="138" customFormat="1" ht="15.75">
      <c r="A31" s="136">
        <v>5.7</v>
      </c>
      <c r="B31" s="139" t="s">
        <v>79</v>
      </c>
      <c r="C31" s="71">
        <v>868952966</v>
      </c>
      <c r="D31" s="71">
        <v>249589367</v>
      </c>
      <c r="E31" s="72">
        <f t="shared" si="1"/>
        <v>1118542333</v>
      </c>
      <c r="F31" s="71">
        <v>977390076</v>
      </c>
      <c r="G31" s="71">
        <v>148896588</v>
      </c>
      <c r="H31" s="74">
        <f t="shared" si="2"/>
        <v>1126286664</v>
      </c>
    </row>
    <row r="32" spans="1:8" s="138" customFormat="1" ht="15.75">
      <c r="A32" s="136">
        <v>6</v>
      </c>
      <c r="B32" s="137" t="s">
        <v>330</v>
      </c>
      <c r="C32" s="82">
        <f>SUM(C33:C39)</f>
        <v>174089800</v>
      </c>
      <c r="D32" s="82">
        <f>SUM(D33:D39)</f>
        <v>162729537</v>
      </c>
      <c r="E32" s="82">
        <f>SUM(E33:E39)</f>
        <v>336819337</v>
      </c>
      <c r="F32" s="82">
        <f>SUM(F33:F39)</f>
        <v>65555604</v>
      </c>
      <c r="G32" s="82">
        <f>SUM(G33:G39)</f>
        <v>48392824.521247998</v>
      </c>
      <c r="H32" s="83">
        <f t="shared" ref="H32" si="7">SUM(H33:H39)</f>
        <v>113948428.521248</v>
      </c>
    </row>
    <row r="33" spans="1:8" s="138" customFormat="1" ht="15.75">
      <c r="A33" s="136">
        <v>6.1</v>
      </c>
      <c r="B33" s="139" t="s">
        <v>320</v>
      </c>
      <c r="C33" s="71">
        <v>104426428</v>
      </c>
      <c r="D33" s="71">
        <v>52492605</v>
      </c>
      <c r="E33" s="72">
        <f t="shared" si="1"/>
        <v>156919033</v>
      </c>
      <c r="F33" s="71">
        <v>0</v>
      </c>
      <c r="G33" s="71">
        <v>46927730.521247998</v>
      </c>
      <c r="H33" s="74">
        <f t="shared" si="2"/>
        <v>46927730.521247998</v>
      </c>
    </row>
    <row r="34" spans="1:8" s="138" customFormat="1" ht="15.75">
      <c r="A34" s="136">
        <v>6.2</v>
      </c>
      <c r="B34" s="139" t="s">
        <v>321</v>
      </c>
      <c r="C34" s="71">
        <v>69663372</v>
      </c>
      <c r="D34" s="71">
        <v>110236932</v>
      </c>
      <c r="E34" s="72">
        <f t="shared" si="1"/>
        <v>179900304</v>
      </c>
      <c r="F34" s="71">
        <v>65555604</v>
      </c>
      <c r="G34" s="71">
        <v>1465094</v>
      </c>
      <c r="H34" s="74">
        <f t="shared" si="2"/>
        <v>67020698</v>
      </c>
    </row>
    <row r="35" spans="1:8" s="138" customFormat="1" ht="15.75">
      <c r="A35" s="136">
        <v>6.3</v>
      </c>
      <c r="B35" s="139" t="s">
        <v>317</v>
      </c>
      <c r="C35" s="71">
        <v>0</v>
      </c>
      <c r="D35" s="71">
        <v>0</v>
      </c>
      <c r="E35" s="72">
        <f t="shared" si="1"/>
        <v>0</v>
      </c>
      <c r="F35" s="71">
        <v>0</v>
      </c>
      <c r="G35" s="71">
        <v>0</v>
      </c>
      <c r="H35" s="74">
        <f t="shared" si="2"/>
        <v>0</v>
      </c>
    </row>
    <row r="36" spans="1:8" s="138" customFormat="1" ht="15.75">
      <c r="A36" s="136">
        <v>6.4</v>
      </c>
      <c r="B36" s="139" t="s">
        <v>318</v>
      </c>
      <c r="C36" s="71">
        <v>0</v>
      </c>
      <c r="D36" s="71">
        <v>0</v>
      </c>
      <c r="E36" s="72">
        <f t="shared" si="1"/>
        <v>0</v>
      </c>
      <c r="F36" s="71">
        <v>0</v>
      </c>
      <c r="G36" s="71">
        <v>0</v>
      </c>
      <c r="H36" s="74">
        <f t="shared" si="2"/>
        <v>0</v>
      </c>
    </row>
    <row r="37" spans="1:8" s="138" customFormat="1" ht="15.75">
      <c r="A37" s="136">
        <v>6.5</v>
      </c>
      <c r="B37" s="139" t="s">
        <v>319</v>
      </c>
      <c r="C37" s="71">
        <v>0</v>
      </c>
      <c r="D37" s="71">
        <v>0</v>
      </c>
      <c r="E37" s="72">
        <f t="shared" si="1"/>
        <v>0</v>
      </c>
      <c r="F37" s="71">
        <v>0</v>
      </c>
      <c r="G37" s="71">
        <v>0</v>
      </c>
      <c r="H37" s="74">
        <f t="shared" si="2"/>
        <v>0</v>
      </c>
    </row>
    <row r="38" spans="1:8" s="138" customFormat="1" ht="15.75">
      <c r="A38" s="136">
        <v>6.6</v>
      </c>
      <c r="B38" s="139" t="s">
        <v>322</v>
      </c>
      <c r="C38" s="71">
        <v>0</v>
      </c>
      <c r="D38" s="71">
        <v>0</v>
      </c>
      <c r="E38" s="72">
        <f t="shared" si="1"/>
        <v>0</v>
      </c>
      <c r="F38" s="71">
        <v>0</v>
      </c>
      <c r="G38" s="71">
        <v>0</v>
      </c>
      <c r="H38" s="74">
        <f t="shared" si="2"/>
        <v>0</v>
      </c>
    </row>
    <row r="39" spans="1:8" s="138" customFormat="1" ht="15.75">
      <c r="A39" s="136">
        <v>6.7</v>
      </c>
      <c r="B39" s="139" t="s">
        <v>323</v>
      </c>
      <c r="C39" s="71">
        <v>0</v>
      </c>
      <c r="D39" s="71">
        <v>0</v>
      </c>
      <c r="E39" s="72">
        <f t="shared" si="1"/>
        <v>0</v>
      </c>
      <c r="F39" s="71">
        <v>0</v>
      </c>
      <c r="G39" s="71">
        <v>0</v>
      </c>
      <c r="H39" s="74">
        <f t="shared" si="2"/>
        <v>0</v>
      </c>
    </row>
    <row r="40" spans="1:8" s="138" customFormat="1" ht="15.75">
      <c r="A40" s="136">
        <v>7</v>
      </c>
      <c r="B40" s="137" t="s">
        <v>326</v>
      </c>
      <c r="C40" s="82">
        <f>SUM(C41:C44)-C41-C42</f>
        <v>32589285.729999997</v>
      </c>
      <c r="D40" s="82">
        <f>SUM(D41:D44)-D41-D42</f>
        <v>827234.3</v>
      </c>
      <c r="E40" s="82">
        <f>SUM(C40:D40)</f>
        <v>33416520.029999997</v>
      </c>
      <c r="F40" s="82">
        <f>SUM(F41:F44)-F41-F42</f>
        <v>33669421.729999997</v>
      </c>
      <c r="G40" s="82">
        <f>SUM(G41:G44)-G41-G42</f>
        <v>11975660.573953001</v>
      </c>
      <c r="H40" s="83">
        <f>SUM(F40:G40)</f>
        <v>45645082.303952999</v>
      </c>
    </row>
    <row r="41" spans="1:8" s="138" customFormat="1" ht="15.75">
      <c r="A41" s="136">
        <v>7.1</v>
      </c>
      <c r="B41" s="139" t="s">
        <v>327</v>
      </c>
      <c r="C41" s="71">
        <v>110200.62</v>
      </c>
      <c r="D41" s="71">
        <v>2952.96</v>
      </c>
      <c r="E41" s="72">
        <f t="shared" si="1"/>
        <v>113153.58</v>
      </c>
      <c r="F41" s="71">
        <v>229991.86999999988</v>
      </c>
      <c r="G41" s="71">
        <v>0</v>
      </c>
      <c r="H41" s="74">
        <f t="shared" si="2"/>
        <v>229991.86999999988</v>
      </c>
    </row>
    <row r="42" spans="1:8" s="138" customFormat="1" ht="15.75">
      <c r="A42" s="136">
        <v>7.2</v>
      </c>
      <c r="B42" s="139" t="s">
        <v>328</v>
      </c>
      <c r="C42" s="71">
        <v>0</v>
      </c>
      <c r="D42" s="71">
        <v>0</v>
      </c>
      <c r="E42" s="72">
        <f t="shared" si="1"/>
        <v>0</v>
      </c>
      <c r="F42" s="71">
        <v>0</v>
      </c>
      <c r="G42" s="71">
        <v>0</v>
      </c>
      <c r="H42" s="74">
        <f t="shared" si="2"/>
        <v>0</v>
      </c>
    </row>
    <row r="43" spans="1:8" s="138" customFormat="1" ht="15.75">
      <c r="A43" s="136">
        <v>7.3</v>
      </c>
      <c r="B43" s="139" t="s">
        <v>331</v>
      </c>
      <c r="C43" s="71">
        <v>32589285.729999997</v>
      </c>
      <c r="D43" s="71">
        <v>827234.3</v>
      </c>
      <c r="E43" s="72">
        <f t="shared" si="1"/>
        <v>33416520.029999997</v>
      </c>
      <c r="F43" s="71">
        <v>33669421.729999997</v>
      </c>
      <c r="G43" s="71">
        <v>11975660.573953001</v>
      </c>
      <c r="H43" s="74">
        <f t="shared" si="2"/>
        <v>45645082.303952999</v>
      </c>
    </row>
    <row r="44" spans="1:8" s="138" customFormat="1" ht="15.75">
      <c r="A44" s="136">
        <v>7.4</v>
      </c>
      <c r="B44" s="139" t="s">
        <v>332</v>
      </c>
      <c r="C44" s="71">
        <v>0</v>
      </c>
      <c r="D44" s="71">
        <v>0</v>
      </c>
      <c r="E44" s="72">
        <f t="shared" si="1"/>
        <v>0</v>
      </c>
      <c r="F44" s="71">
        <v>0</v>
      </c>
      <c r="G44" s="71">
        <v>0</v>
      </c>
      <c r="H44" s="74">
        <f t="shared" si="2"/>
        <v>0</v>
      </c>
    </row>
    <row r="45" spans="1:8" s="138" customFormat="1" ht="15.75">
      <c r="A45" s="136">
        <v>8</v>
      </c>
      <c r="B45" s="137" t="s">
        <v>309</v>
      </c>
      <c r="C45" s="82">
        <f>SUM(C46:C52)</f>
        <v>9789945.7400000002</v>
      </c>
      <c r="D45" s="82">
        <f t="shared" ref="D45:H45" si="8">SUM(D46:D52)</f>
        <v>32578673.640000001</v>
      </c>
      <c r="E45" s="82">
        <f>SUM(E46:E52)</f>
        <v>42368619.380000003</v>
      </c>
      <c r="F45" s="82">
        <f t="shared" si="8"/>
        <v>9921226.5</v>
      </c>
      <c r="G45" s="82">
        <f t="shared" si="8"/>
        <v>26601854.355432011</v>
      </c>
      <c r="H45" s="83">
        <f t="shared" si="8"/>
        <v>36523080.855432004</v>
      </c>
    </row>
    <row r="46" spans="1:8" s="138" customFormat="1" ht="15.75">
      <c r="A46" s="136">
        <v>8.1</v>
      </c>
      <c r="B46" s="139" t="s">
        <v>333</v>
      </c>
      <c r="C46" s="71">
        <v>0</v>
      </c>
      <c r="D46" s="71">
        <v>0</v>
      </c>
      <c r="E46" s="72">
        <f t="shared" si="1"/>
        <v>0</v>
      </c>
      <c r="F46" s="71">
        <v>0</v>
      </c>
      <c r="G46" s="71">
        <v>0</v>
      </c>
      <c r="H46" s="74">
        <f t="shared" si="2"/>
        <v>0</v>
      </c>
    </row>
    <row r="47" spans="1:8" s="138" customFormat="1" ht="15.75">
      <c r="A47" s="136">
        <v>8.1999999999999993</v>
      </c>
      <c r="B47" s="139" t="s">
        <v>334</v>
      </c>
      <c r="C47" s="71">
        <v>2508678.69</v>
      </c>
      <c r="D47" s="71">
        <v>6446924.4000000004</v>
      </c>
      <c r="E47" s="72">
        <f t="shared" si="1"/>
        <v>8955603.0899999999</v>
      </c>
      <c r="F47" s="71">
        <v>2160033</v>
      </c>
      <c r="G47" s="71">
        <v>4761364.6506000021</v>
      </c>
      <c r="H47" s="74">
        <f t="shared" si="2"/>
        <v>6921397.6506000021</v>
      </c>
    </row>
    <row r="48" spans="1:8" s="138" customFormat="1" ht="15.75">
      <c r="A48" s="136">
        <v>8.3000000000000007</v>
      </c>
      <c r="B48" s="139" t="s">
        <v>335</v>
      </c>
      <c r="C48" s="71">
        <v>1745188.55</v>
      </c>
      <c r="D48" s="71">
        <v>6176158.1900000004</v>
      </c>
      <c r="E48" s="72">
        <f t="shared" si="1"/>
        <v>7921346.7400000002</v>
      </c>
      <c r="F48" s="71">
        <v>1938772.9999999998</v>
      </c>
      <c r="G48" s="71">
        <v>4574909.7509760018</v>
      </c>
      <c r="H48" s="74">
        <f t="shared" si="2"/>
        <v>6513682.7509760018</v>
      </c>
    </row>
    <row r="49" spans="1:8" s="138" customFormat="1" ht="15.75">
      <c r="A49" s="136">
        <v>8.4</v>
      </c>
      <c r="B49" s="139" t="s">
        <v>336</v>
      </c>
      <c r="C49" s="71">
        <v>1139232</v>
      </c>
      <c r="D49" s="71">
        <v>5241430.09</v>
      </c>
      <c r="E49" s="72">
        <f t="shared" si="1"/>
        <v>6380662.0899999999</v>
      </c>
      <c r="F49" s="71">
        <v>1538792</v>
      </c>
      <c r="G49" s="71">
        <v>4431320.2709760014</v>
      </c>
      <c r="H49" s="74">
        <f t="shared" si="2"/>
        <v>5970112.2709760014</v>
      </c>
    </row>
    <row r="50" spans="1:8" s="138" customFormat="1" ht="15.75">
      <c r="A50" s="136">
        <v>8.5</v>
      </c>
      <c r="B50" s="139" t="s">
        <v>337</v>
      </c>
      <c r="C50" s="71">
        <v>1068533</v>
      </c>
      <c r="D50" s="71">
        <v>4538611.78</v>
      </c>
      <c r="E50" s="72">
        <f t="shared" si="1"/>
        <v>5607144.7800000003</v>
      </c>
      <c r="F50" s="71">
        <v>977632</v>
      </c>
      <c r="G50" s="71">
        <v>3529889.6356800022</v>
      </c>
      <c r="H50" s="74">
        <f t="shared" si="2"/>
        <v>4507521.6356800022</v>
      </c>
    </row>
    <row r="51" spans="1:8" s="138" customFormat="1" ht="15.75">
      <c r="A51" s="136">
        <v>8.6</v>
      </c>
      <c r="B51" s="139" t="s">
        <v>338</v>
      </c>
      <c r="C51" s="71">
        <v>990374</v>
      </c>
      <c r="D51" s="71">
        <v>3649059.01</v>
      </c>
      <c r="E51" s="72">
        <f t="shared" si="1"/>
        <v>4639433.01</v>
      </c>
      <c r="F51" s="71">
        <v>901133</v>
      </c>
      <c r="G51" s="71">
        <v>2848812.355200001</v>
      </c>
      <c r="H51" s="74">
        <f t="shared" si="2"/>
        <v>3749945.355200001</v>
      </c>
    </row>
    <row r="52" spans="1:8" s="138" customFormat="1" ht="15.75">
      <c r="A52" s="136">
        <v>8.6999999999999993</v>
      </c>
      <c r="B52" s="139" t="s">
        <v>339</v>
      </c>
      <c r="C52" s="71">
        <v>2337939.5</v>
      </c>
      <c r="D52" s="71">
        <v>6526490.1699999999</v>
      </c>
      <c r="E52" s="72">
        <f t="shared" si="1"/>
        <v>8864429.6699999999</v>
      </c>
      <c r="F52" s="71">
        <v>2404863.5</v>
      </c>
      <c r="G52" s="71">
        <v>6455557.6920000017</v>
      </c>
      <c r="H52" s="74">
        <f t="shared" si="2"/>
        <v>8860421.1920000017</v>
      </c>
    </row>
    <row r="53" spans="1:8" s="138" customFormat="1" ht="16.5" thickBot="1">
      <c r="A53" s="142">
        <v>9</v>
      </c>
      <c r="B53" s="143" t="s">
        <v>329</v>
      </c>
      <c r="C53" s="144">
        <v>122669.00476190477</v>
      </c>
      <c r="D53" s="90">
        <v>963230.37501200009</v>
      </c>
      <c r="E53" s="90">
        <f t="shared" si="1"/>
        <v>1085899.3797739048</v>
      </c>
      <c r="F53" s="90">
        <v>44349.37</v>
      </c>
      <c r="G53" s="90">
        <v>1590626.8150440003</v>
      </c>
      <c r="H53" s="91">
        <f t="shared" si="2"/>
        <v>1634976.1850440004</v>
      </c>
    </row>
    <row r="54" spans="1:8">
      <c r="C54" s="145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46" orientation="portrait" r:id="rId1"/>
  <ignoredErrors>
    <ignoredError sqref="C7:H12 C13:D53" formulaRange="1"/>
    <ignoredError sqref="E13:H53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5"/>
  <cols>
    <col min="1" max="1" width="7" style="3" bestFit="1" customWidth="1"/>
    <col min="2" max="2" width="80.5703125" style="3" bestFit="1" customWidth="1"/>
    <col min="3" max="4" width="17.28515625" style="3" bestFit="1" customWidth="1"/>
    <col min="5" max="11" width="9.7109375" style="146" customWidth="1"/>
    <col min="12" max="16384" width="9.140625" style="146"/>
  </cols>
  <sheetData>
    <row r="1" spans="1:8">
      <c r="A1" s="18" t="s">
        <v>30</v>
      </c>
      <c r="B1" s="19" t="str">
        <f>'1. key ratios '!B1</f>
        <v>JSC "Liberty Bank"</v>
      </c>
      <c r="C1" s="20"/>
    </row>
    <row r="2" spans="1:8">
      <c r="A2" s="18" t="s">
        <v>31</v>
      </c>
      <c r="B2" s="21">
        <f>'1. key ratios '!B2</f>
        <v>43281</v>
      </c>
      <c r="C2" s="22"/>
      <c r="D2" s="23"/>
      <c r="E2" s="147"/>
      <c r="F2" s="147"/>
      <c r="G2" s="147"/>
      <c r="H2" s="147"/>
    </row>
    <row r="3" spans="1:8">
      <c r="A3" s="18"/>
      <c r="B3" s="20"/>
      <c r="C3" s="22"/>
      <c r="D3" s="23"/>
      <c r="E3" s="147"/>
      <c r="F3" s="147"/>
      <c r="G3" s="147"/>
      <c r="H3" s="147"/>
    </row>
    <row r="4" spans="1:8" ht="15" customHeight="1" thickBot="1">
      <c r="A4" s="148" t="s">
        <v>203</v>
      </c>
      <c r="B4" s="149" t="s">
        <v>303</v>
      </c>
      <c r="C4" s="148"/>
      <c r="D4" s="150" t="s">
        <v>73</v>
      </c>
    </row>
    <row r="5" spans="1:8" ht="15" customHeight="1">
      <c r="A5" s="151" t="s">
        <v>6</v>
      </c>
      <c r="B5" s="152"/>
      <c r="C5" s="153" t="s">
        <v>417</v>
      </c>
      <c r="D5" s="154" t="s">
        <v>418</v>
      </c>
    </row>
    <row r="6" spans="1:8" ht="15" customHeight="1">
      <c r="A6" s="155">
        <v>1</v>
      </c>
      <c r="B6" s="156" t="s">
        <v>307</v>
      </c>
      <c r="C6" s="157">
        <f>C7+C9+C10</f>
        <v>1130352251.32446</v>
      </c>
      <c r="D6" s="158">
        <f>D7+D9+D10</f>
        <v>1027031973.1881691</v>
      </c>
    </row>
    <row r="7" spans="1:8" ht="15" customHeight="1">
      <c r="A7" s="155">
        <v>1.1000000000000001</v>
      </c>
      <c r="B7" s="159" t="s">
        <v>202</v>
      </c>
      <c r="C7" s="160">
        <v>1111448114.7579601</v>
      </c>
      <c r="D7" s="161">
        <v>1009314343.095669</v>
      </c>
    </row>
    <row r="8" spans="1:8">
      <c r="A8" s="155" t="s">
        <v>14</v>
      </c>
      <c r="B8" s="162" t="s">
        <v>201</v>
      </c>
      <c r="C8" s="160">
        <v>0</v>
      </c>
      <c r="D8" s="161">
        <v>0</v>
      </c>
    </row>
    <row r="9" spans="1:8" ht="15" customHeight="1">
      <c r="A9" s="155">
        <v>1.2</v>
      </c>
      <c r="B9" s="159" t="s">
        <v>200</v>
      </c>
      <c r="C9" s="160">
        <v>9708877.3065000009</v>
      </c>
      <c r="D9" s="161">
        <v>8520533.6325000022</v>
      </c>
    </row>
    <row r="10" spans="1:8" ht="15" customHeight="1">
      <c r="A10" s="155">
        <v>1.3</v>
      </c>
      <c r="B10" s="163" t="s">
        <v>28</v>
      </c>
      <c r="C10" s="164">
        <v>9195259.2600000016</v>
      </c>
      <c r="D10" s="161">
        <v>9197096.4600000009</v>
      </c>
    </row>
    <row r="11" spans="1:8" ht="15" customHeight="1">
      <c r="A11" s="155">
        <v>2</v>
      </c>
      <c r="B11" s="156" t="s">
        <v>304</v>
      </c>
      <c r="C11" s="160">
        <v>3639680.5300906841</v>
      </c>
      <c r="D11" s="161">
        <v>4689567.1371762203</v>
      </c>
    </row>
    <row r="12" spans="1:8" ht="15" customHeight="1">
      <c r="A12" s="165">
        <v>3</v>
      </c>
      <c r="B12" s="166" t="s">
        <v>305</v>
      </c>
      <c r="C12" s="164">
        <v>351372173.12499994</v>
      </c>
      <c r="D12" s="167">
        <v>351372173.12499994</v>
      </c>
    </row>
    <row r="13" spans="1:8" ht="15" customHeight="1" thickBot="1">
      <c r="A13" s="168">
        <v>4</v>
      </c>
      <c r="B13" s="169" t="s">
        <v>306</v>
      </c>
      <c r="C13" s="170">
        <f>C6+C11+C12</f>
        <v>1485364104.9795506</v>
      </c>
      <c r="D13" s="171">
        <f>D6+D11+D12</f>
        <v>1383093713.4503453</v>
      </c>
    </row>
    <row r="14" spans="1:8">
      <c r="B14" s="172"/>
    </row>
    <row r="15" spans="1:8">
      <c r="B15" s="173"/>
    </row>
    <row r="16" spans="1:8">
      <c r="B16" s="173"/>
    </row>
    <row r="17" spans="2:2">
      <c r="B17" s="173"/>
    </row>
    <row r="18" spans="2:2">
      <c r="B18" s="173"/>
    </row>
  </sheetData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5.75"/>
  <cols>
    <col min="1" max="1" width="9.7109375" style="3" bestFit="1" customWidth="1"/>
    <col min="2" max="2" width="88.28515625" style="3" bestFit="1" customWidth="1"/>
    <col min="3" max="3" width="7" style="3" bestFit="1" customWidth="1"/>
    <col min="4" max="16384" width="9.140625" style="131"/>
  </cols>
  <sheetData>
    <row r="1" spans="1:3">
      <c r="A1" s="3" t="s">
        <v>30</v>
      </c>
      <c r="B1" s="19" t="str">
        <f>'1. key ratios '!B1</f>
        <v>JSC "Liberty Bank"</v>
      </c>
    </row>
    <row r="2" spans="1:3">
      <c r="A2" s="3" t="s">
        <v>31</v>
      </c>
      <c r="B2" s="21">
        <f>'1. key ratios '!B2</f>
        <v>43281</v>
      </c>
    </row>
    <row r="4" spans="1:3" ht="16.5" thickBot="1">
      <c r="A4" s="174" t="s">
        <v>80</v>
      </c>
      <c r="B4" s="175" t="s">
        <v>273</v>
      </c>
      <c r="C4" s="176"/>
    </row>
    <row r="5" spans="1:3">
      <c r="A5" s="177"/>
      <c r="B5" s="448" t="s">
        <v>81</v>
      </c>
      <c r="C5" s="449"/>
    </row>
    <row r="6" spans="1:3">
      <c r="A6" s="178">
        <v>1</v>
      </c>
      <c r="B6" s="179" t="s">
        <v>414</v>
      </c>
      <c r="C6" s="180"/>
    </row>
    <row r="7" spans="1:3">
      <c r="A7" s="178">
        <v>2</v>
      </c>
      <c r="B7" s="179" t="s">
        <v>459</v>
      </c>
      <c r="C7" s="180"/>
    </row>
    <row r="8" spans="1:3">
      <c r="A8" s="178">
        <v>3</v>
      </c>
      <c r="B8" s="179" t="s">
        <v>423</v>
      </c>
      <c r="C8" s="180"/>
    </row>
    <row r="9" spans="1:3">
      <c r="A9" s="178"/>
      <c r="B9" s="179"/>
      <c r="C9" s="180"/>
    </row>
    <row r="10" spans="1:3">
      <c r="A10" s="178"/>
      <c r="B10" s="450" t="s">
        <v>82</v>
      </c>
      <c r="C10" s="451"/>
    </row>
    <row r="11" spans="1:3">
      <c r="A11" s="178">
        <v>1</v>
      </c>
      <c r="B11" s="179" t="s">
        <v>422</v>
      </c>
      <c r="C11" s="181"/>
    </row>
    <row r="12" spans="1:3">
      <c r="A12" s="178">
        <v>2</v>
      </c>
      <c r="B12" s="179" t="s">
        <v>426</v>
      </c>
      <c r="C12" s="181"/>
    </row>
    <row r="13" spans="1:3">
      <c r="A13" s="178">
        <v>3</v>
      </c>
      <c r="B13" s="179" t="s">
        <v>427</v>
      </c>
      <c r="C13" s="181"/>
    </row>
    <row r="14" spans="1:3">
      <c r="A14" s="178">
        <v>4</v>
      </c>
      <c r="B14" s="179" t="s">
        <v>428</v>
      </c>
      <c r="C14" s="181"/>
    </row>
    <row r="15" spans="1:3">
      <c r="A15" s="178">
        <v>5</v>
      </c>
      <c r="B15" s="179" t="s">
        <v>424</v>
      </c>
      <c r="C15" s="181"/>
    </row>
    <row r="16" spans="1:3">
      <c r="A16" s="178">
        <v>6</v>
      </c>
      <c r="B16" s="179" t="s">
        <v>425</v>
      </c>
      <c r="C16" s="181"/>
    </row>
    <row r="17" spans="1:3">
      <c r="A17" s="178"/>
      <c r="B17" s="179"/>
      <c r="C17" s="181"/>
    </row>
    <row r="18" spans="1:3" ht="15">
      <c r="A18" s="178"/>
      <c r="B18" s="452" t="s">
        <v>83</v>
      </c>
      <c r="C18" s="453"/>
    </row>
    <row r="19" spans="1:3">
      <c r="A19" s="178">
        <v>1</v>
      </c>
      <c r="B19" s="179" t="s">
        <v>433</v>
      </c>
      <c r="C19" s="182">
        <v>0.7500048949787449</v>
      </c>
    </row>
    <row r="20" spans="1:3">
      <c r="A20" s="178">
        <v>2</v>
      </c>
      <c r="B20" s="179" t="s">
        <v>429</v>
      </c>
      <c r="C20" s="182">
        <v>0.18011365100748714</v>
      </c>
    </row>
    <row r="21" spans="1:3">
      <c r="A21" s="178">
        <v>3</v>
      </c>
      <c r="B21" s="179" t="s">
        <v>430</v>
      </c>
      <c r="C21" s="182">
        <v>4.2484109541502751E-2</v>
      </c>
    </row>
    <row r="22" spans="1:3">
      <c r="A22" s="178">
        <v>4</v>
      </c>
      <c r="B22" s="183" t="s">
        <v>431</v>
      </c>
      <c r="C22" s="182">
        <v>1.187113003076791E-2</v>
      </c>
    </row>
    <row r="23" spans="1:3">
      <c r="A23" s="178">
        <v>5</v>
      </c>
      <c r="B23" s="179" t="s">
        <v>432</v>
      </c>
      <c r="C23" s="182">
        <v>1.5526214441497356E-2</v>
      </c>
    </row>
    <row r="24" spans="1:3">
      <c r="A24" s="178"/>
      <c r="B24" s="179"/>
      <c r="C24" s="180"/>
    </row>
    <row r="25" spans="1:3" ht="15">
      <c r="A25" s="178"/>
      <c r="B25" s="452" t="s">
        <v>84</v>
      </c>
      <c r="C25" s="453"/>
    </row>
    <row r="26" spans="1:3">
      <c r="A26" s="178">
        <v>1</v>
      </c>
      <c r="B26" s="179" t="s">
        <v>414</v>
      </c>
      <c r="C26" s="182">
        <v>0.25005163198591351</v>
      </c>
    </row>
    <row r="27" spans="1:3">
      <c r="A27" s="184">
        <v>2</v>
      </c>
      <c r="B27" s="185" t="s">
        <v>434</v>
      </c>
      <c r="C27" s="186">
        <v>0.24997663149641566</v>
      </c>
    </row>
    <row r="28" spans="1:3">
      <c r="A28" s="184">
        <v>3</v>
      </c>
      <c r="B28" s="185" t="s">
        <v>435</v>
      </c>
      <c r="C28" s="186">
        <v>0.24997663149641566</v>
      </c>
    </row>
    <row r="29" spans="1:3" ht="16.5" thickBot="1">
      <c r="A29" s="187"/>
      <c r="B29" s="188"/>
      <c r="C29" s="189"/>
    </row>
  </sheetData>
  <mergeCells count="4">
    <mergeCell ref="B5:C5"/>
    <mergeCell ref="B10:C10"/>
    <mergeCell ref="B25:C25"/>
    <mergeCell ref="B18:C18"/>
  </mergeCells>
  <pageMargins left="0.7" right="0.7" top="0.75" bottom="0.75" header="0.3" footer="0.3"/>
  <pageSetup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5.75"/>
  <cols>
    <col min="1" max="1" width="9.5703125" style="3" bestFit="1" customWidth="1"/>
    <col min="2" max="2" width="52.7109375" style="3" customWidth="1"/>
    <col min="3" max="3" width="28" style="3" customWidth="1"/>
    <col min="4" max="4" width="22.42578125" style="3" customWidth="1"/>
    <col min="5" max="5" width="18.85546875" style="3" customWidth="1"/>
    <col min="6" max="6" width="12" style="131" bestFit="1" customWidth="1"/>
    <col min="7" max="7" width="12.5703125" style="131" bestFit="1" customWidth="1"/>
    <col min="8" max="16384" width="9.140625" style="131"/>
  </cols>
  <sheetData>
    <row r="1" spans="1:8">
      <c r="A1" s="18" t="s">
        <v>30</v>
      </c>
      <c r="B1" s="19" t="str">
        <f>'1. key ratios '!B1</f>
        <v>JSC "Liberty Bank"</v>
      </c>
    </row>
    <row r="2" spans="1:8" s="190" customFormat="1" ht="15.75" customHeight="1">
      <c r="A2" s="190" t="s">
        <v>31</v>
      </c>
      <c r="B2" s="21">
        <f>'1. key ratios '!B2</f>
        <v>43281</v>
      </c>
    </row>
    <row r="3" spans="1:8" s="190" customFormat="1" ht="15.75" customHeight="1"/>
    <row r="4" spans="1:8" s="190" customFormat="1" thickBot="1">
      <c r="A4" s="191" t="s">
        <v>207</v>
      </c>
      <c r="B4" s="192" t="s">
        <v>353</v>
      </c>
      <c r="C4" s="193"/>
      <c r="D4" s="193"/>
      <c r="E4" s="194"/>
    </row>
    <row r="5" spans="1:8" s="199" customFormat="1" ht="17.45" customHeight="1">
      <c r="A5" s="195"/>
      <c r="B5" s="196"/>
      <c r="C5" s="197" t="s">
        <v>0</v>
      </c>
      <c r="D5" s="197" t="s">
        <v>1</v>
      </c>
      <c r="E5" s="198" t="s">
        <v>2</v>
      </c>
    </row>
    <row r="6" spans="1:8" s="138" customFormat="1" ht="14.45" customHeight="1">
      <c r="A6" s="200"/>
      <c r="B6" s="454" t="s">
        <v>360</v>
      </c>
      <c r="C6" s="454" t="s">
        <v>93</v>
      </c>
      <c r="D6" s="455" t="s">
        <v>206</v>
      </c>
      <c r="E6" s="456"/>
      <c r="G6" s="131"/>
    </row>
    <row r="7" spans="1:8" s="138" customFormat="1" ht="99.6" customHeight="1">
      <c r="A7" s="200"/>
      <c r="B7" s="454"/>
      <c r="C7" s="454"/>
      <c r="D7" s="201" t="s">
        <v>205</v>
      </c>
      <c r="E7" s="202" t="s">
        <v>361</v>
      </c>
      <c r="G7" s="131"/>
    </row>
    <row r="8" spans="1:8" ht="15">
      <c r="A8" s="203">
        <v>1</v>
      </c>
      <c r="B8" s="204" t="s">
        <v>35</v>
      </c>
      <c r="C8" s="205">
        <v>146547890</v>
      </c>
      <c r="D8" s="205">
        <v>0</v>
      </c>
      <c r="E8" s="206">
        <f t="shared" ref="E8:E20" si="0">C8-D8</f>
        <v>146547890</v>
      </c>
      <c r="H8" s="207"/>
    </row>
    <row r="9" spans="1:8" ht="15">
      <c r="A9" s="203">
        <v>2</v>
      </c>
      <c r="B9" s="204" t="s">
        <v>36</v>
      </c>
      <c r="C9" s="205">
        <v>109408192</v>
      </c>
      <c r="D9" s="205">
        <v>0</v>
      </c>
      <c r="E9" s="206">
        <f t="shared" si="0"/>
        <v>109408192</v>
      </c>
      <c r="H9" s="207"/>
    </row>
    <row r="10" spans="1:8" ht="15">
      <c r="A10" s="203">
        <v>3</v>
      </c>
      <c r="B10" s="204" t="s">
        <v>37</v>
      </c>
      <c r="C10" s="205">
        <v>443424103</v>
      </c>
      <c r="D10" s="205">
        <v>0</v>
      </c>
      <c r="E10" s="206">
        <f t="shared" si="0"/>
        <v>443424103</v>
      </c>
      <c r="H10" s="207"/>
    </row>
    <row r="11" spans="1:8" ht="15">
      <c r="A11" s="203">
        <v>4</v>
      </c>
      <c r="B11" s="204" t="s">
        <v>38</v>
      </c>
      <c r="C11" s="205">
        <v>0</v>
      </c>
      <c r="D11" s="205">
        <v>0</v>
      </c>
      <c r="E11" s="206">
        <f t="shared" si="0"/>
        <v>0</v>
      </c>
      <c r="H11" s="207"/>
    </row>
    <row r="12" spans="1:8" ht="15">
      <c r="A12" s="203">
        <v>5</v>
      </c>
      <c r="B12" s="204" t="s">
        <v>39</v>
      </c>
      <c r="C12" s="205">
        <v>275576956</v>
      </c>
      <c r="D12" s="205">
        <v>0</v>
      </c>
      <c r="E12" s="206">
        <f t="shared" si="0"/>
        <v>275576956</v>
      </c>
      <c r="H12" s="207"/>
    </row>
    <row r="13" spans="1:8" ht="15">
      <c r="A13" s="203">
        <v>6.1</v>
      </c>
      <c r="B13" s="204" t="s">
        <v>40</v>
      </c>
      <c r="C13" s="208">
        <v>916505421.06038022</v>
      </c>
      <c r="D13" s="205">
        <v>0</v>
      </c>
      <c r="E13" s="206">
        <f t="shared" si="0"/>
        <v>916505421.06038022</v>
      </c>
      <c r="H13" s="207"/>
    </row>
    <row r="14" spans="1:8" ht="15">
      <c r="A14" s="203">
        <v>6.2</v>
      </c>
      <c r="B14" s="209" t="s">
        <v>41</v>
      </c>
      <c r="C14" s="210">
        <v>-113286843.01300573</v>
      </c>
      <c r="D14" s="211">
        <v>0</v>
      </c>
      <c r="E14" s="212">
        <f t="shared" si="0"/>
        <v>-113286843.01300573</v>
      </c>
      <c r="H14" s="207"/>
    </row>
    <row r="15" spans="1:8" ht="15">
      <c r="A15" s="203">
        <v>6</v>
      </c>
      <c r="B15" s="204" t="s">
        <v>42</v>
      </c>
      <c r="C15" s="205">
        <v>803218578.04737449</v>
      </c>
      <c r="D15" s="205">
        <v>0</v>
      </c>
      <c r="E15" s="206">
        <f t="shared" si="0"/>
        <v>803218578.04737449</v>
      </c>
      <c r="H15" s="207"/>
    </row>
    <row r="16" spans="1:8" ht="15">
      <c r="A16" s="203">
        <v>7</v>
      </c>
      <c r="B16" s="204" t="s">
        <v>43</v>
      </c>
      <c r="C16" s="205">
        <v>16784277</v>
      </c>
      <c r="D16" s="205">
        <v>0</v>
      </c>
      <c r="E16" s="206">
        <f t="shared" si="0"/>
        <v>16784277</v>
      </c>
      <c r="H16" s="207"/>
    </row>
    <row r="17" spans="1:8" ht="15">
      <c r="A17" s="203">
        <v>8</v>
      </c>
      <c r="B17" s="204" t="s">
        <v>204</v>
      </c>
      <c r="C17" s="205">
        <v>89702</v>
      </c>
      <c r="D17" s="205">
        <v>0</v>
      </c>
      <c r="E17" s="206">
        <f t="shared" si="0"/>
        <v>89702</v>
      </c>
      <c r="F17" s="207"/>
      <c r="G17" s="207"/>
      <c r="H17" s="207"/>
    </row>
    <row r="18" spans="1:8" ht="15">
      <c r="A18" s="203">
        <v>9</v>
      </c>
      <c r="B18" s="204" t="s">
        <v>44</v>
      </c>
      <c r="C18" s="205">
        <v>251081</v>
      </c>
      <c r="D18" s="205">
        <v>251081</v>
      </c>
      <c r="E18" s="206">
        <f t="shared" si="0"/>
        <v>0</v>
      </c>
      <c r="G18" s="207"/>
      <c r="H18" s="207"/>
    </row>
    <row r="19" spans="1:8" ht="15">
      <c r="A19" s="203">
        <v>10</v>
      </c>
      <c r="B19" s="204" t="s">
        <v>45</v>
      </c>
      <c r="C19" s="205">
        <v>160571230</v>
      </c>
      <c r="D19" s="205">
        <v>27936495</v>
      </c>
      <c r="E19" s="206">
        <f t="shared" si="0"/>
        <v>132634735</v>
      </c>
      <c r="G19" s="207"/>
      <c r="H19" s="207"/>
    </row>
    <row r="20" spans="1:8" ht="15">
      <c r="A20" s="203">
        <v>11</v>
      </c>
      <c r="B20" s="204" t="s">
        <v>46</v>
      </c>
      <c r="C20" s="205">
        <v>46017628</v>
      </c>
      <c r="D20" s="205">
        <v>0</v>
      </c>
      <c r="E20" s="206">
        <f t="shared" si="0"/>
        <v>46017628</v>
      </c>
      <c r="H20" s="207"/>
    </row>
    <row r="21" spans="1:8" ht="30.75" thickBot="1">
      <c r="A21" s="213"/>
      <c r="B21" s="214" t="s">
        <v>363</v>
      </c>
      <c r="C21" s="215">
        <f>SUM(C8:C12, C15:C20)</f>
        <v>2001889637.0473745</v>
      </c>
      <c r="D21" s="215">
        <f>SUM(D8:D12, D15:D20)</f>
        <v>28187576</v>
      </c>
      <c r="E21" s="216">
        <f>SUM(E8:E12, E15:E20)</f>
        <v>1973702061.0473745</v>
      </c>
      <c r="H21" s="207"/>
    </row>
    <row r="22" spans="1:8" ht="15">
      <c r="A22" s="131"/>
      <c r="B22" s="131"/>
      <c r="C22" s="131"/>
      <c r="D22" s="131"/>
      <c r="E22" s="131"/>
    </row>
    <row r="23" spans="1:8" ht="15">
      <c r="A23" s="131"/>
      <c r="B23" s="131"/>
      <c r="C23" s="131"/>
      <c r="D23" s="131"/>
      <c r="E23" s="131"/>
    </row>
    <row r="25" spans="1:8" s="3" customFormat="1">
      <c r="B25" s="217"/>
      <c r="F25" s="131"/>
      <c r="G25" s="131"/>
    </row>
    <row r="26" spans="1:8" s="3" customFormat="1">
      <c r="B26" s="217"/>
      <c r="F26" s="131"/>
      <c r="G26" s="131"/>
    </row>
    <row r="27" spans="1:8" s="3" customFormat="1">
      <c r="B27" s="217"/>
      <c r="F27" s="131"/>
      <c r="G27" s="131"/>
    </row>
    <row r="28" spans="1:8" s="3" customFormat="1">
      <c r="B28" s="217"/>
      <c r="F28" s="131"/>
      <c r="G28" s="131"/>
    </row>
    <row r="29" spans="1:8" s="3" customFormat="1">
      <c r="B29" s="217"/>
      <c r="F29" s="131"/>
      <c r="G29" s="131"/>
    </row>
    <row r="30" spans="1:8" s="3" customFormat="1">
      <c r="B30" s="217"/>
      <c r="F30" s="131"/>
      <c r="G30" s="131"/>
    </row>
    <row r="31" spans="1:8" s="3" customFormat="1">
      <c r="B31" s="217"/>
      <c r="F31" s="131"/>
      <c r="G31" s="131"/>
    </row>
    <row r="32" spans="1:8" s="3" customFormat="1">
      <c r="B32" s="217"/>
      <c r="F32" s="131"/>
      <c r="G32" s="131"/>
    </row>
    <row r="33" spans="2:7" s="3" customFormat="1">
      <c r="B33" s="217"/>
      <c r="F33" s="131"/>
      <c r="G33" s="131"/>
    </row>
    <row r="34" spans="2:7" s="3" customFormat="1">
      <c r="B34" s="217"/>
      <c r="F34" s="131"/>
      <c r="G34" s="131"/>
    </row>
    <row r="35" spans="2:7" s="3" customFormat="1">
      <c r="B35" s="217"/>
      <c r="F35" s="131"/>
      <c r="G35" s="131"/>
    </row>
    <row r="36" spans="2:7" s="3" customFormat="1">
      <c r="B36" s="217"/>
      <c r="F36" s="131"/>
      <c r="G36" s="131"/>
    </row>
    <row r="37" spans="2:7" s="3" customFormat="1">
      <c r="B37" s="217"/>
      <c r="F37" s="131"/>
      <c r="G37" s="131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defaultRowHeight="15" outlineLevelRow="1"/>
  <cols>
    <col min="1" max="1" width="9.5703125" style="3" bestFit="1" customWidth="1"/>
    <col min="2" max="2" width="114.28515625" style="3" customWidth="1"/>
    <col min="3" max="3" width="18.85546875" style="3" customWidth="1"/>
    <col min="4" max="4" width="25.42578125" style="3" customWidth="1"/>
    <col min="5" max="5" width="24.28515625" style="3" customWidth="1"/>
    <col min="6" max="6" width="24" style="3" customWidth="1"/>
    <col min="7" max="7" width="10" style="3" bestFit="1" customWidth="1"/>
    <col min="8" max="8" width="12" style="3" bestFit="1" customWidth="1"/>
    <col min="9" max="9" width="12.5703125" style="3" bestFit="1" customWidth="1"/>
    <col min="10" max="16384" width="9.140625" style="3"/>
  </cols>
  <sheetData>
    <row r="1" spans="1:6">
      <c r="A1" s="18" t="s">
        <v>30</v>
      </c>
      <c r="B1" s="19" t="str">
        <f>'1. key ratios '!B1</f>
        <v>JSC "Liberty Bank"</v>
      </c>
    </row>
    <row r="2" spans="1:6" s="190" customFormat="1" ht="15.75" customHeight="1">
      <c r="A2" s="190" t="s">
        <v>31</v>
      </c>
      <c r="B2" s="21">
        <f>'1. key ratios '!B2</f>
        <v>43281</v>
      </c>
      <c r="C2" s="3"/>
      <c r="D2" s="3"/>
      <c r="E2" s="3"/>
      <c r="F2" s="3"/>
    </row>
    <row r="3" spans="1:6" s="190" customFormat="1" ht="15.75" customHeight="1">
      <c r="C3" s="3"/>
      <c r="D3" s="3"/>
      <c r="E3" s="3"/>
      <c r="F3" s="3"/>
    </row>
    <row r="4" spans="1:6" s="190" customFormat="1" ht="30.75" thickBot="1">
      <c r="A4" s="190" t="s">
        <v>85</v>
      </c>
      <c r="B4" s="218" t="s">
        <v>340</v>
      </c>
      <c r="C4" s="194" t="s">
        <v>73</v>
      </c>
      <c r="D4" s="3"/>
      <c r="E4" s="3"/>
      <c r="F4" s="3"/>
    </row>
    <row r="5" spans="1:6">
      <c r="A5" s="219">
        <v>1</v>
      </c>
      <c r="B5" s="220" t="s">
        <v>362</v>
      </c>
      <c r="C5" s="221">
        <f>'7. LI1 '!E21</f>
        <v>1973702061.0473745</v>
      </c>
      <c r="F5" s="75"/>
    </row>
    <row r="6" spans="1:6" s="13" customFormat="1">
      <c r="A6" s="222">
        <v>2.1</v>
      </c>
      <c r="B6" s="223" t="s">
        <v>341</v>
      </c>
      <c r="C6" s="224">
        <v>38861415.970000006</v>
      </c>
      <c r="F6" s="225"/>
    </row>
    <row r="7" spans="1:6" s="172" customFormat="1" outlineLevel="1">
      <c r="A7" s="155">
        <v>2.2000000000000002</v>
      </c>
      <c r="B7" s="226" t="s">
        <v>342</v>
      </c>
      <c r="C7" s="227">
        <v>70833942</v>
      </c>
    </row>
    <row r="8" spans="1:6" s="172" customFormat="1" ht="30">
      <c r="A8" s="155">
        <v>3</v>
      </c>
      <c r="B8" s="228" t="s">
        <v>343</v>
      </c>
      <c r="C8" s="229">
        <f>SUM(C5:C7)</f>
        <v>2083397419.0173745</v>
      </c>
    </row>
    <row r="9" spans="1:6" s="13" customFormat="1">
      <c r="A9" s="222">
        <v>4</v>
      </c>
      <c r="B9" s="230" t="s">
        <v>88</v>
      </c>
      <c r="C9" s="224">
        <v>15745836.15425775</v>
      </c>
    </row>
    <row r="10" spans="1:6" s="172" customFormat="1" outlineLevel="1">
      <c r="A10" s="155">
        <v>5.0999999999999996</v>
      </c>
      <c r="B10" s="226" t="s">
        <v>344</v>
      </c>
      <c r="C10" s="231">
        <v>-27585359.315000001</v>
      </c>
    </row>
    <row r="11" spans="1:6" s="172" customFormat="1" outlineLevel="1">
      <c r="A11" s="155">
        <v>5.2</v>
      </c>
      <c r="B11" s="226" t="s">
        <v>345</v>
      </c>
      <c r="C11" s="231">
        <v>-61638682.740000002</v>
      </c>
    </row>
    <row r="12" spans="1:6" s="172" customFormat="1">
      <c r="A12" s="155">
        <v>6</v>
      </c>
      <c r="B12" s="232" t="s">
        <v>87</v>
      </c>
      <c r="C12" s="233">
        <v>0</v>
      </c>
    </row>
    <row r="13" spans="1:6" s="172" customFormat="1" ht="15.75" thickBot="1">
      <c r="A13" s="168">
        <v>7</v>
      </c>
      <c r="B13" s="234" t="s">
        <v>291</v>
      </c>
      <c r="C13" s="235">
        <f>SUM(C8:C12)</f>
        <v>2009919213.1166322</v>
      </c>
    </row>
    <row r="17" spans="2:2">
      <c r="B17" s="236"/>
    </row>
    <row r="18" spans="2:2">
      <c r="B18" s="236"/>
    </row>
    <row r="19" spans="2:2">
      <c r="B19" s="236"/>
    </row>
    <row r="20" spans="2:2">
      <c r="B20" s="217"/>
    </row>
    <row r="21" spans="2:2">
      <c r="B21" s="217"/>
    </row>
    <row r="22" spans="2:2">
      <c r="B22" s="217"/>
    </row>
    <row r="23" spans="2:2">
      <c r="B23" s="217"/>
    </row>
    <row r="24" spans="2:2">
      <c r="B24" s="217"/>
    </row>
    <row r="25" spans="2:2">
      <c r="B25" s="217"/>
    </row>
    <row r="26" spans="2:2">
      <c r="B26" s="217"/>
    </row>
    <row r="27" spans="2:2">
      <c r="B27" s="217"/>
    </row>
    <row r="28" spans="2:2">
      <c r="B28" s="217"/>
    </row>
    <row r="29" spans="2:2">
      <c r="B29" s="217"/>
    </row>
    <row r="30" spans="2:2">
      <c r="B30" s="217"/>
    </row>
    <row r="31" spans="2:2">
      <c r="B31" s="217"/>
    </row>
    <row r="32" spans="2:2">
      <c r="B32" s="217"/>
    </row>
    <row r="33" spans="2:2">
      <c r="B33" s="217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+QhDmzJEyeR97CU0YdxurZjR8HTjId4YbaY7rThB8a8=</DigestValue>
    </Reference>
    <Reference Type="http://www.w3.org/2000/09/xmldsig#Object" URI="#idOfficeObject">
      <DigestMethod Algorithm="http://www.w3.org/2001/04/xmlenc#sha256"/>
      <DigestValue>PIgr3ftEjUtUZ8YwGzGriJBMahmYBHruUi92HEi9b84=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bUUwP9/og9taEvLezwDq2NMJa+fUbL2kDB11IVtaVB8=</DigestValue>
    </Reference>
  </SignedInfo>
  <SignatureValue>UFfNND+TsEEph34D0+ZZNI+9Pf6K2MNI9w+JHtiaYIyYTVmJnYWZBMi+nctqcXC09nLOtVZRq9Fv
1tC+xKzg6KF6U2oGFWJOipB02DD/TahngMbBYTRQDDX2ISwKyK0UtQ0cCVAB5dfmHKEVAKqEMKbu
mXaTZdDiGejQg/dA72xP2jY1TNFbX6kcAkqEHjCuKZasJFboR4tBgJVs05MyqjlSNl1XVT26JmKs
dh915gZAoUEbUfaD01w7smYEd48X9dHNEkiNIexdrQtqMZG2IKLQi0fIr/TaU83u16UUqe4+uBqT
kl2B8xX0+Zl4NVHJH/WJUTix4MLj//EJZAnFbw==</SignatureValue>
  <KeyInfo>
    <X509Data>
      <X509Certificate>MIIGPDCCBSSgAwIBAgIKe/wgcQACAAAc5zANBgkqhkiG9w0BAQsFADBKMRIwEAYKCZImiZPyLGQBGRYCZ2UxEzARBgoJkiaJk/IsZAEZFgNuYmcxHzAdBgNVBAMTFk5CRyBDbGFzcyAyIElOVCBTdWIgQ0EwHhcNMTcwMjE1MTI1NzMwWhcNMTkwMjE1MTI1NzMwWjA6MRgwFgYDVQQKEw9KU0MgTGliZXR5IEJhbmsxHjAcBgNVBAMTFUJMQiAtIE5hdGlhIEd1amVqaWFuaTCCASIwDQYJKoZIhvcNAQEBBQADggEPADCCAQoCggEBAOVZt59CQpil2fodNLf/rFT3jPWIR9b6VclMDui3aNDTwqsVezU634853g31R9CSFCYUxnrab1xG0hGJginzH4i9cZS1t0ArWIWyjs2ecAuDraQ6DcOA8SM0q3hY58ASoweZP5e4j/B8m8jnPhqDNv13sQYRxilgDhBQC2HyYRUd6ZqlBywhPoief9apvCaHr2Lc0w1zeH4/dh3Q2OwQ4bLXlbqKkthZXZ93zSUA1pkWgKTgJ72bIrCk/SA0tPI1iuQbhDOcPpkJuinXGOZnlmdjHj5HJpYhdqvTnDjgOqkyzgg9fmbiyjcQcqK8sQLz0AwjyuQ68vzWz1NOfGClNjkCAwEAAaOCAzIwggMuMDwGCSsGAQQBgjcVBwQvMC0GJSsGAQQBgjcVCOayYION9USGgZkJg7ihSoO+hHEEg8SRM4SDiF0CAWQCAR0wHQYDVR0lBBYwFAYIKwYBBQUHAwIGCCsGAQUFBwMEMAsGA1UdDwQEAwIHgDAnBgkrBgEEAYI3FQoEGjAYMAoGCCsGAQUFBwMCMAoGCCsGAQUFBwMEMB0GA1UdDgQWBBRm6oBAAisfOUcUw+wRzAea0+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VqUmg5W+1lBB4Am0iDfCMbZqUHfyTi6miA8/Toc2YEGe2gayYgygtugw9OCtZdmUCIJFJmUoe6prm2RyfMxVv085K6I7gsw/HxgZievxaF/jpBWd+bvxlMOaLyEG6YO0MvVGPGzp1POUIF+nFRQHkxSN1zyvt7E6hrebmg7RVYj3f9k7Mi3Gzc/DwYO3Pcd01EkwyLH0syTKJ3PN+4RQ5a4TOkDs8UZCChk1w8B3oCPn/MNLlfodbtBC2fEyCxyVus9pvTPgNyDQUdEOzxGZxzGMzGA2Lg5qqxPiv2gTQ3/nIlgz65urHqOtbBKbv6K/04Ngg91LXECGh/m4kb0oi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mHoCwuCq+ZKaR7pGnoBVcn+7jmovXBLXuSfwstqcfUk=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drawings/drawing2.xml?ContentType=application/vnd.openxmlformats-officedocument.drawing+xml">
        <DigestMethod Algorithm="http://www.w3.org/2001/04/xmlenc#sha256"/>
        <DigestValue>Mge6p/bbagdfJ9nb2sms2Fi7avJpBNPcYRxRF9d/1U0=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sharedStrings.xml?ContentType=application/vnd.openxmlformats-officedocument.spreadsheetml.sharedStrings+xml">
        <DigestMethod Algorithm="http://www.w3.org/2001/04/xmlenc#sha256"/>
        <DigestValue>mIo0Je5ErxcOWp/ZdUR0lpBFgwm7cK7TCNiWWVVIOHo=</DigestValue>
      </Reference>
      <Reference URI="/xl/styles.xml?ContentType=application/vnd.openxmlformats-officedocument.spreadsheetml.styles+xml">
        <DigestMethod Algorithm="http://www.w3.org/2001/04/xmlenc#sha256"/>
        <DigestValue>x0Vahvx2Co3lyvlB6cjAGCZEMJwNFLKwzHVtd0ZBavs=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remh7KE27qbT/13wIor75XP9RUbjTKDnYTxiwpC+k1k=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A2jXNT0HZ0BbV2fXfDf1889V7/3TMoGZ9tGWytwJex0=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W4lUpgAMDr+qkNjYlPRgNdZZFeuSk8FV41K9hgdaTbw=</DigestValue>
      </Reference>
      <Reference URI="/xl/worksheets/sheet10.xml?ContentType=application/vnd.openxmlformats-officedocument.spreadsheetml.worksheet+xml">
        <DigestMethod Algorithm="http://www.w3.org/2001/04/xmlenc#sha256"/>
        <DigestValue>KmXkTfhQ11zngak6gZCpfq84H5wEkpftHSFAVBUFubU=</DigestValue>
      </Reference>
      <Reference URI="/xl/worksheets/sheet11.xml?ContentType=application/vnd.openxmlformats-officedocument.spreadsheetml.worksheet+xml">
        <DigestMethod Algorithm="http://www.w3.org/2001/04/xmlenc#sha256"/>
        <DigestValue>JCVGsBPKl4To+sVnynxFaLUC0GgXqTmHiXPUSJpEeZI=</DigestValue>
      </Reference>
      <Reference URI="/xl/worksheets/sheet12.xml?ContentType=application/vnd.openxmlformats-officedocument.spreadsheetml.worksheet+xml">
        <DigestMethod Algorithm="http://www.w3.org/2001/04/xmlenc#sha256"/>
        <DigestValue>FuD0BVWx1QBu7KpWIqiaum6E/uzO4xdSivsB7Wqskt8=</DigestValue>
      </Reference>
      <Reference URI="/xl/worksheets/sheet13.xml?ContentType=application/vnd.openxmlformats-officedocument.spreadsheetml.worksheet+xml">
        <DigestMethod Algorithm="http://www.w3.org/2001/04/xmlenc#sha256"/>
        <DigestValue>Z2cnyi35V/5ZWL53oksxJWHa6j4IxZdbGL15ltiYpnw=</DigestValue>
      </Reference>
      <Reference URI="/xl/worksheets/sheet14.xml?ContentType=application/vnd.openxmlformats-officedocument.spreadsheetml.worksheet+xml">
        <DigestMethod Algorithm="http://www.w3.org/2001/04/xmlenc#sha256"/>
        <DigestValue>XfODDeRJL1dIBpt9KcBJ+CrkaKxdanXvNwoBm/SHsVc=</DigestValue>
      </Reference>
      <Reference URI="/xl/worksheets/sheet15.xml?ContentType=application/vnd.openxmlformats-officedocument.spreadsheetml.worksheet+xml">
        <DigestMethod Algorithm="http://www.w3.org/2001/04/xmlenc#sha256"/>
        <DigestValue>AoSKZpOOepGLrfnUKh3wRLucHfDahARdA11nMxihTNU=</DigestValue>
      </Reference>
      <Reference URI="/xl/worksheets/sheet16.xml?ContentType=application/vnd.openxmlformats-officedocument.spreadsheetml.worksheet+xml">
        <DigestMethod Algorithm="http://www.w3.org/2001/04/xmlenc#sha256"/>
        <DigestValue>+Q826EJCqGX1Rc0IaGGwtbl30HnUJbZ5lOCS1HPECD4=</DigestValue>
      </Reference>
      <Reference URI="/xl/worksheets/sheet2.xml?ContentType=application/vnd.openxmlformats-officedocument.spreadsheetml.worksheet+xml">
        <DigestMethod Algorithm="http://www.w3.org/2001/04/xmlenc#sha256"/>
        <DigestValue>oBSnPzUL6uZee1WW5y+JGyqezNutsIxLDmTIvo5BMpI=</DigestValue>
      </Reference>
      <Reference URI="/xl/worksheets/sheet3.xml?ContentType=application/vnd.openxmlformats-officedocument.spreadsheetml.worksheet+xml">
        <DigestMethod Algorithm="http://www.w3.org/2001/04/xmlenc#sha256"/>
        <DigestValue>vbFXGazxQSCszrFJXfGSOkVivABqsdutFcH01fkbguk=</DigestValue>
      </Reference>
      <Reference URI="/xl/worksheets/sheet4.xml?ContentType=application/vnd.openxmlformats-officedocument.spreadsheetml.worksheet+xml">
        <DigestMethod Algorithm="http://www.w3.org/2001/04/xmlenc#sha256"/>
        <DigestValue>4CyyQsiIHydi7hTCsGaE/3GHINOefvPK6OSuTb/t4iU=</DigestValue>
      </Reference>
      <Reference URI="/xl/worksheets/sheet5.xml?ContentType=application/vnd.openxmlformats-officedocument.spreadsheetml.worksheet+xml">
        <DigestMethod Algorithm="http://www.w3.org/2001/04/xmlenc#sha256"/>
        <DigestValue>u3BbFs+wk8mCRxGfzFEaGNCguRkvuiZWJ3obdL5/NA4=</DigestValue>
      </Reference>
      <Reference URI="/xl/worksheets/sheet6.xml?ContentType=application/vnd.openxmlformats-officedocument.spreadsheetml.worksheet+xml">
        <DigestMethod Algorithm="http://www.w3.org/2001/04/xmlenc#sha256"/>
        <DigestValue>RGyMv+ne+MYev9IT/WLmIlltgV7Kke+gTRR1XNbWOo8=</DigestValue>
      </Reference>
      <Reference URI="/xl/worksheets/sheet7.xml?ContentType=application/vnd.openxmlformats-officedocument.spreadsheetml.worksheet+xml">
        <DigestMethod Algorithm="http://www.w3.org/2001/04/xmlenc#sha256"/>
        <DigestValue>3hr8X8r/H1rNLJ7fA9qUbbrG5kl7JmvVoId16GGQSOk=</DigestValue>
      </Reference>
      <Reference URI="/xl/worksheets/sheet8.xml?ContentType=application/vnd.openxmlformats-officedocument.spreadsheetml.worksheet+xml">
        <DigestMethod Algorithm="http://www.w3.org/2001/04/xmlenc#sha256"/>
        <DigestValue>9xt26wi/XmvTtvI3RMIhJHnQ7pXb88nTKJ8XJ7Y7Gy4=</DigestValue>
      </Reference>
      <Reference URI="/xl/worksheets/sheet9.xml?ContentType=application/vnd.openxmlformats-officedocument.spreadsheetml.worksheet+xml">
        <DigestMethod Algorithm="http://www.w3.org/2001/04/xmlenc#sha256"/>
        <DigestValue>KkYhACHlKFDc7fY61iwZYYk2fwq8tAlAajI0AI9Ccak=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2018-07-31T07:39:46Z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2018-07-31T07:39:46Z</xd:SigningTime>
          <xd:SigningCertificate>
            <xd:Cert>
              <xd:CertDigest>
                <DigestMethod Algorithm="http://www.w3.org/2001/04/xmlenc#sha256"/>
                <DigestValue>6+Tex6c/LJpnQG9xm5EPvUel1uMeuU4LynOyKk8sP58=</DigestValue>
              </xd:CertDigest>
              <xd:IssuerSerial>
                <X509IssuerName>CN=NBG Class 2 INT Sub CA, DC=nbg, DC=ge</X509IssuerName>
                <X509SerialNumber>585501994549231340231911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WZn+doK1+VJcJOumxD8WHyuEEjQWV92PwCzvNX29Ob0=</DigestValue>
    </Reference>
    <Reference Type="http://www.w3.org/2000/09/xmldsig#Object" URI="#idOfficeObject">
      <DigestMethod Algorithm="http://www.w3.org/2001/04/xmlenc#sha256"/>
      <DigestValue>ZBL3OkcgYuoYa1ZBAGNoUYenjKV5lxFZhG3efTzKC/Y=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2ECbzfLdMdPjOmsr0pS10ng9zyaNOHO3f1Kz3+VI2FI=</DigestValue>
    </Reference>
  </SignedInfo>
  <SignatureValue>zynaD49QYHK5AvwP9pIZm1SZQzS2iPoeEiLg9Cb+FBuX2lbOJ2uEyOU7Cy8k+nEZ95DW+xR1D+Mh
azYB03OYWpgphqnXb8ZTQ9F5DNXUByZi5Nr84tIzsb9Lib21HpUNSmT/WdSRZMVPyvbF3hA5i+XE
55/WM11ow7xcK2oJZkJfUWY51Bdrvr9yNjF9GhEsYwzZTxEcesKdgO/aFORThBXJyNp2d4Mds7sj
wn8TnUhM/fJPIVG48/xOg/6sdx4lhdx5mVCxRL8ddh67cpkfkI8crq/hszL1wB0SKJOrc/RecL6M
1UV0rHH92wkZse2O9uvOP9o+j/yP2Jm36+t8Dg==</SignatureValue>
  <KeyInfo>
    <X509Data>
      <X509Certificate>MIIGPTCCBSWgAwIBAgIKFuwZpQACAACTazANBgkqhkiG9w0BAQsFADBKMRIwEAYKCZImiZPyLGQBGRYCZ2UxEzARBgoJkiaJk/IsZAEZFgNuYmcxHzAdBgNVBAMTFk5CRyBDbGFzcyAyIElOVCBTdWIgQ0EwHhcNMTgwNjA1MTQwOTU2WhcNMjAwNjA0MTQwOTU2WjA7MRgwFgYDVQQKEw9KU0MgTGliZXR5IEJhbmsxHzAdBgNVBAMTFkJMQiAtIExldmFuIExla2lzaHZpbGkwggEiMA0GCSqGSIb3DQEBAQUAA4IBDwAwggEKAoIBAQDXtKwKdmUJmzWMWxtibEhSznZIH9YJ6jJItpxKvSC/Rq+K+yI0Yk/kr45hcS3LC5g0s82pbimLywHXMR0B+nwEkp1HdfblW75toZqFH49avtuKu3kCjvUPW4EDegBATSy7k9jjEiAnL0W3qvwVqs4yFy7kM+3k21WgQmVlSP12f8JUppteN4BJYYpi3/6XP0mmqzDkLc4Pss9+IZ0YRqo+Jqw1eMjfx8TEVcMAvvypPr0C9Jmh8igaAadzKZ02zz+2AR4Jijfr33GlBnJ2GHmUqJbWz+dXhcWUPpM2D9dCwW7UZmZ9WGEXz9Q0sPfjPqQfrk4Wwbg8E5i/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RvG3/YPGqsGVyd3AdjONBXMOA6RuBhGgbQ1geV0lRHN9dhnpW8EWDz1hSbbxtkbPrp4czcQRYEdv7pU1PbmomcVJL9aBNdRWkB2JwKqMSCNE3lh8LUzx+bDh2xhOHe2OcFfcNeUgBTT+Pd8BwIjAURK5ZD7p3OL4/uZaHViP5fRFoq+zCPdLU65o2/ldbeSsmrl3LHQ4ujeNYfrH+VtZCw2+WoHVp7y4FL/bjJfMYwHJA6l4lUAgxKYJ/hTd9DUAMd9gme8gEKvUMXiazsQwVzAw7HgoVuOSpSUusYZVRzCNZOSsu63lPFMhoeel5aFmGRRusnM8yWPZaUOZpp1l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mHoCwuCq+ZKaR7pGnoBVcn+7jmovXBLXuSfwstqcfUk=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drawings/drawing2.xml?ContentType=application/vnd.openxmlformats-officedocument.drawing+xml">
        <DigestMethod Algorithm="http://www.w3.org/2001/04/xmlenc#sha256"/>
        <DigestValue>Mge6p/bbagdfJ9nb2sms2Fi7avJpBNPcYRxRF9d/1U0=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N5nX+2FzOMZqkrJVqzTZ7h/HZpCHKggEPSR8uY36hms=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ffxPVdR0HPGju7SsrKJ+wxT7xKO63lgoPRke86q2Be0=</DigestValue>
      </Reference>
      <Reference URI="/xl/sharedStrings.xml?ContentType=application/vnd.openxmlformats-officedocument.spreadsheetml.sharedStrings+xml">
        <DigestMethod Algorithm="http://www.w3.org/2001/04/xmlenc#sha256"/>
        <DigestValue>mIo0Je5ErxcOWp/ZdUR0lpBFgwm7cK7TCNiWWVVIOHo=</DigestValue>
      </Reference>
      <Reference URI="/xl/styles.xml?ContentType=application/vnd.openxmlformats-officedocument.spreadsheetml.styles+xml">
        <DigestMethod Algorithm="http://www.w3.org/2001/04/xmlenc#sha256"/>
        <DigestValue>x0Vahvx2Co3lyvlB6cjAGCZEMJwNFLKwzHVtd0ZBavs=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remh7KE27qbT/13wIor75XP9RUbjTKDnYTxiwpC+k1k=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A2jXNT0HZ0BbV2fXfDf1889V7/3TMoGZ9tGWytwJex0=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W4lUpgAMDr+qkNjYlPRgNdZZFeuSk8FV41K9hgdaTbw=</DigestValue>
      </Reference>
      <Reference URI="/xl/worksheets/sheet10.xml?ContentType=application/vnd.openxmlformats-officedocument.spreadsheetml.worksheet+xml">
        <DigestMethod Algorithm="http://www.w3.org/2001/04/xmlenc#sha256"/>
        <DigestValue>KmXkTfhQ11zngak6gZCpfq84H5wEkpftHSFAVBUFubU=</DigestValue>
      </Reference>
      <Reference URI="/xl/worksheets/sheet11.xml?ContentType=application/vnd.openxmlformats-officedocument.spreadsheetml.worksheet+xml">
        <DigestMethod Algorithm="http://www.w3.org/2001/04/xmlenc#sha256"/>
        <DigestValue>JCVGsBPKl4To+sVnynxFaLUC0GgXqTmHiXPUSJpEeZI=</DigestValue>
      </Reference>
      <Reference URI="/xl/worksheets/sheet12.xml?ContentType=application/vnd.openxmlformats-officedocument.spreadsheetml.worksheet+xml">
        <DigestMethod Algorithm="http://www.w3.org/2001/04/xmlenc#sha256"/>
        <DigestValue>FuD0BVWx1QBu7KpWIqiaum6E/uzO4xdSivsB7Wqskt8=</DigestValue>
      </Reference>
      <Reference URI="/xl/worksheets/sheet13.xml?ContentType=application/vnd.openxmlformats-officedocument.spreadsheetml.worksheet+xml">
        <DigestMethod Algorithm="http://www.w3.org/2001/04/xmlenc#sha256"/>
        <DigestValue>Z2cnyi35V/5ZWL53oksxJWHa6j4IxZdbGL15ltiYpnw=</DigestValue>
      </Reference>
      <Reference URI="/xl/worksheets/sheet14.xml?ContentType=application/vnd.openxmlformats-officedocument.spreadsheetml.worksheet+xml">
        <DigestMethod Algorithm="http://www.w3.org/2001/04/xmlenc#sha256"/>
        <DigestValue>XfODDeRJL1dIBpt9KcBJ+CrkaKxdanXvNwoBm/SHsVc=</DigestValue>
      </Reference>
      <Reference URI="/xl/worksheets/sheet15.xml?ContentType=application/vnd.openxmlformats-officedocument.spreadsheetml.worksheet+xml">
        <DigestMethod Algorithm="http://www.w3.org/2001/04/xmlenc#sha256"/>
        <DigestValue>AoSKZpOOepGLrfnUKh3wRLucHfDahARdA11nMxihTNU=</DigestValue>
      </Reference>
      <Reference URI="/xl/worksheets/sheet16.xml?ContentType=application/vnd.openxmlformats-officedocument.spreadsheetml.worksheet+xml">
        <DigestMethod Algorithm="http://www.w3.org/2001/04/xmlenc#sha256"/>
        <DigestValue>+Q826EJCqGX1Rc0IaGGwtbl30HnUJbZ5lOCS1HPECD4=</DigestValue>
      </Reference>
      <Reference URI="/xl/worksheets/sheet2.xml?ContentType=application/vnd.openxmlformats-officedocument.spreadsheetml.worksheet+xml">
        <DigestMethod Algorithm="http://www.w3.org/2001/04/xmlenc#sha256"/>
        <DigestValue>oBSnPzUL6uZee1WW5y+JGyqezNutsIxLDmTIvo5BMpI=</DigestValue>
      </Reference>
      <Reference URI="/xl/worksheets/sheet3.xml?ContentType=application/vnd.openxmlformats-officedocument.spreadsheetml.worksheet+xml">
        <DigestMethod Algorithm="http://www.w3.org/2001/04/xmlenc#sha256"/>
        <DigestValue>vbFXGazxQSCszrFJXfGSOkVivABqsdutFcH01fkbguk=</DigestValue>
      </Reference>
      <Reference URI="/xl/worksheets/sheet4.xml?ContentType=application/vnd.openxmlformats-officedocument.spreadsheetml.worksheet+xml">
        <DigestMethod Algorithm="http://www.w3.org/2001/04/xmlenc#sha256"/>
        <DigestValue>4CyyQsiIHydi7hTCsGaE/3GHINOefvPK6OSuTb/t4iU=</DigestValue>
      </Reference>
      <Reference URI="/xl/worksheets/sheet5.xml?ContentType=application/vnd.openxmlformats-officedocument.spreadsheetml.worksheet+xml">
        <DigestMethod Algorithm="http://www.w3.org/2001/04/xmlenc#sha256"/>
        <DigestValue>u3BbFs+wk8mCRxGfzFEaGNCguRkvuiZWJ3obdL5/NA4=</DigestValue>
      </Reference>
      <Reference URI="/xl/worksheets/sheet6.xml?ContentType=application/vnd.openxmlformats-officedocument.spreadsheetml.worksheet+xml">
        <DigestMethod Algorithm="http://www.w3.org/2001/04/xmlenc#sha256"/>
        <DigestValue>RGyMv+ne+MYev9IT/WLmIlltgV7Kke+gTRR1XNbWOo8=</DigestValue>
      </Reference>
      <Reference URI="/xl/worksheets/sheet7.xml?ContentType=application/vnd.openxmlformats-officedocument.spreadsheetml.worksheet+xml">
        <DigestMethod Algorithm="http://www.w3.org/2001/04/xmlenc#sha256"/>
        <DigestValue>3hr8X8r/H1rNLJ7fA9qUbbrG5kl7JmvVoId16GGQSOk=</DigestValue>
      </Reference>
      <Reference URI="/xl/worksheets/sheet8.xml?ContentType=application/vnd.openxmlformats-officedocument.spreadsheetml.worksheet+xml">
        <DigestMethod Algorithm="http://www.w3.org/2001/04/xmlenc#sha256"/>
        <DigestValue>9xt26wi/XmvTtvI3RMIhJHnQ7pXb88nTKJ8XJ7Y7Gy4=</DigestValue>
      </Reference>
      <Reference URI="/xl/worksheets/sheet9.xml?ContentType=application/vnd.openxmlformats-officedocument.spreadsheetml.worksheet+xml">
        <DigestMethod Algorithm="http://www.w3.org/2001/04/xmlenc#sha256"/>
        <DigestValue>KkYhACHlKFDc7fY61iwZYYk2fwq8tAlAajI0AI9Ccak=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2018-08-01T09:47:45Z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2018-08-01T09:47:45Z</xd:SigningTime>
          <xd:SigningCertificate>
            <xd:Cert>
              <xd:CertDigest>
                <DigestMethod Algorithm="http://www.w3.org/2001/04/xmlenc#sha256"/>
                <DigestValue>BvdooVZbGnt/DU7DtfpsdkQesmX6OCpux/i/owKLJtc=</DigestValue>
              </xd:CertDigest>
              <xd:IssuerSerial>
                <X509IssuerName>CN=NBG Class 2 INT Sub CA, DC=nbg, DC=ge</X509IssuerName>
                <X509SerialNumber>108247342107758344311659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2018-07-30T15:16:10Z</dcterms:modified>
</cp:coreProperties>
</file>