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3250" windowHeight="6930" tabRatio="761" firstSheet="5" activeTab="10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 calcOnSave="0"/>
</workbook>
</file>

<file path=xl/calcChain.xml><?xml version="1.0" encoding="utf-8"?>
<calcChain xmlns="http://schemas.openxmlformats.org/spreadsheetml/2006/main">
  <c r="I21" i="93" l="1"/>
  <c r="K20" i="93"/>
  <c r="J21" i="93"/>
  <c r="K18" i="93"/>
  <c r="K15" i="93"/>
  <c r="K13" i="93"/>
  <c r="J23" i="93"/>
  <c r="K8" i="93"/>
  <c r="F21" i="93"/>
  <c r="H20" i="93"/>
  <c r="G21" i="93"/>
  <c r="H18" i="93"/>
  <c r="H15" i="93"/>
  <c r="H13" i="93"/>
  <c r="G23" i="93"/>
  <c r="H8" i="93"/>
  <c r="C21" i="93"/>
  <c r="E20" i="93"/>
  <c r="D21" i="93"/>
  <c r="E18" i="93"/>
  <c r="E15" i="93"/>
  <c r="E13" i="93"/>
  <c r="K21" i="93" l="1"/>
  <c r="K19" i="93"/>
  <c r="I23" i="93"/>
  <c r="K23" i="93" s="1"/>
  <c r="K11" i="93"/>
  <c r="J16" i="93"/>
  <c r="J24" i="93" s="1"/>
  <c r="J25" i="93" s="1"/>
  <c r="K10" i="93"/>
  <c r="H21" i="93"/>
  <c r="F23" i="93"/>
  <c r="H23" i="93" s="1"/>
  <c r="H19" i="93"/>
  <c r="H11" i="93"/>
  <c r="G16" i="93"/>
  <c r="G24" i="93" s="1"/>
  <c r="G25" i="93" s="1"/>
  <c r="H10" i="93"/>
  <c r="E21" i="93"/>
  <c r="D16" i="93"/>
  <c r="E19" i="93"/>
  <c r="E11" i="93"/>
  <c r="E10" i="93"/>
  <c r="C5" i="86"/>
  <c r="I16" i="93" l="1"/>
  <c r="F16" i="93"/>
  <c r="C16" i="93"/>
  <c r="E16" i="93" s="1"/>
  <c r="K16" i="93" l="1"/>
  <c r="I24" i="93"/>
  <c r="F24" i="93"/>
  <c r="H24" i="93" s="1"/>
  <c r="H16" i="93"/>
  <c r="B2" i="93"/>
  <c r="B2" i="92"/>
  <c r="F19" i="91"/>
  <c r="F15" i="91"/>
  <c r="F11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B2" i="91"/>
  <c r="B2" i="64"/>
  <c r="S8" i="90"/>
  <c r="F8" i="91" s="1"/>
  <c r="S9" i="90"/>
  <c r="F9" i="91" s="1"/>
  <c r="S10" i="90"/>
  <c r="F10" i="91" s="1"/>
  <c r="S11" i="90"/>
  <c r="S12" i="90"/>
  <c r="F12" i="91" s="1"/>
  <c r="S13" i="90"/>
  <c r="F13" i="91" s="1"/>
  <c r="S14" i="90"/>
  <c r="F14" i="91" s="1"/>
  <c r="S15" i="90"/>
  <c r="S16" i="90"/>
  <c r="F16" i="91" s="1"/>
  <c r="S17" i="90"/>
  <c r="F17" i="91" s="1"/>
  <c r="S18" i="90"/>
  <c r="F18" i="91" s="1"/>
  <c r="S19" i="90"/>
  <c r="S20" i="90"/>
  <c r="F20" i="91" s="1"/>
  <c r="S21" i="90"/>
  <c r="F21" i="91" s="1"/>
  <c r="C22" i="90"/>
  <c r="B2" i="90"/>
  <c r="C21" i="69"/>
  <c r="B2" i="69"/>
  <c r="B2" i="89"/>
  <c r="I25" i="93" l="1"/>
  <c r="K24" i="93"/>
  <c r="K25" i="93" s="1"/>
  <c r="H25" i="93"/>
  <c r="F25" i="93"/>
  <c r="B2" i="73"/>
  <c r="C8" i="88"/>
  <c r="E8" i="88" s="1"/>
  <c r="B2" i="88"/>
  <c r="B2" i="52"/>
  <c r="D13" i="86"/>
  <c r="D6" i="86"/>
  <c r="D5" i="86"/>
  <c r="B2" i="86"/>
  <c r="G45" i="75"/>
  <c r="F45" i="75"/>
  <c r="D45" i="75"/>
  <c r="C45" i="75"/>
  <c r="G32" i="75"/>
  <c r="F32" i="75"/>
  <c r="D32" i="75"/>
  <c r="C32" i="75"/>
  <c r="G40" i="75"/>
  <c r="F40" i="75"/>
  <c r="D40" i="75"/>
  <c r="C40" i="75"/>
  <c r="G22" i="75"/>
  <c r="F22" i="75"/>
  <c r="D22" i="75"/>
  <c r="C22" i="75"/>
  <c r="G19" i="75"/>
  <c r="F19" i="75"/>
  <c r="D19" i="75"/>
  <c r="C19" i="75"/>
  <c r="G13" i="75"/>
  <c r="F13" i="75"/>
  <c r="D13" i="75"/>
  <c r="C13" i="75"/>
  <c r="G16" i="75"/>
  <c r="F16" i="75"/>
  <c r="D16" i="75"/>
  <c r="C16" i="75"/>
  <c r="G7" i="75"/>
  <c r="F7" i="75"/>
  <c r="D7" i="75"/>
  <c r="C7" i="75"/>
  <c r="B2" i="75"/>
  <c r="G34" i="85"/>
  <c r="G45" i="85" s="1"/>
  <c r="G54" i="85" s="1"/>
  <c r="F34" i="85"/>
  <c r="D34" i="85"/>
  <c r="D45" i="85" s="1"/>
  <c r="C34" i="85"/>
  <c r="E8" i="85"/>
  <c r="H8" i="85"/>
  <c r="C9" i="85"/>
  <c r="D9" i="85"/>
  <c r="D22" i="85" s="1"/>
  <c r="F9" i="85"/>
  <c r="F22" i="85" s="1"/>
  <c r="H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H30" i="85" s="1"/>
  <c r="G30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H53" i="85" s="1"/>
  <c r="G53" i="85"/>
  <c r="E58" i="85"/>
  <c r="H58" i="85"/>
  <c r="E59" i="85"/>
  <c r="H59" i="85"/>
  <c r="E60" i="85"/>
  <c r="H60" i="85"/>
  <c r="C61" i="85"/>
  <c r="E61" i="85" s="1"/>
  <c r="D61" i="85"/>
  <c r="F61" i="85"/>
  <c r="G61" i="85"/>
  <c r="E64" i="85"/>
  <c r="H64" i="85"/>
  <c r="E66" i="85"/>
  <c r="H66" i="85"/>
  <c r="B2" i="85"/>
  <c r="G14" i="83"/>
  <c r="F14" i="83"/>
  <c r="H14" i="83" s="1"/>
  <c r="D14" i="83"/>
  <c r="C14" i="83"/>
  <c r="E7" i="83"/>
  <c r="C6" i="69" s="1"/>
  <c r="H7" i="83"/>
  <c r="E8" i="83"/>
  <c r="C7" i="69" s="1"/>
  <c r="H8" i="83"/>
  <c r="E9" i="83"/>
  <c r="C8" i="69" s="1"/>
  <c r="H9" i="83"/>
  <c r="E10" i="83"/>
  <c r="C9" i="69" s="1"/>
  <c r="H10" i="83"/>
  <c r="E11" i="83"/>
  <c r="C10" i="69" s="1"/>
  <c r="H11" i="83"/>
  <c r="E12" i="83"/>
  <c r="C11" i="69" s="1"/>
  <c r="H12" i="83"/>
  <c r="E13" i="83"/>
  <c r="C12" i="69" s="1"/>
  <c r="H13" i="83"/>
  <c r="D20" i="83"/>
  <c r="E15" i="83"/>
  <c r="C14" i="69" s="1"/>
  <c r="H15" i="83"/>
  <c r="E16" i="83"/>
  <c r="C15" i="69" s="1"/>
  <c r="H16" i="83"/>
  <c r="E17" i="83"/>
  <c r="C16" i="69" s="1"/>
  <c r="H17" i="83"/>
  <c r="E18" i="83"/>
  <c r="C20" i="69" s="1"/>
  <c r="H18" i="83"/>
  <c r="E19" i="83"/>
  <c r="C22" i="69" s="1"/>
  <c r="H19" i="83"/>
  <c r="F20" i="83"/>
  <c r="G20" i="83"/>
  <c r="E22" i="83"/>
  <c r="C24" i="69" s="1"/>
  <c r="H22" i="83"/>
  <c r="E23" i="83"/>
  <c r="C25" i="69" s="1"/>
  <c r="H23" i="83"/>
  <c r="E24" i="83"/>
  <c r="C26" i="69" s="1"/>
  <c r="H24" i="83"/>
  <c r="E25" i="83"/>
  <c r="C27" i="69" s="1"/>
  <c r="H25" i="83"/>
  <c r="E26" i="83"/>
  <c r="C28" i="69" s="1"/>
  <c r="H26" i="83"/>
  <c r="E27" i="83"/>
  <c r="C29" i="69" s="1"/>
  <c r="H27" i="83"/>
  <c r="E28" i="83"/>
  <c r="C30" i="69" s="1"/>
  <c r="H28" i="83"/>
  <c r="E29" i="83"/>
  <c r="C31" i="69" s="1"/>
  <c r="H29" i="83"/>
  <c r="E30" i="83"/>
  <c r="H30" i="83"/>
  <c r="C31" i="83"/>
  <c r="E31" i="83" s="1"/>
  <c r="D31" i="83"/>
  <c r="F31" i="83"/>
  <c r="G31" i="83"/>
  <c r="G41" i="83" s="1"/>
  <c r="E33" i="83"/>
  <c r="C7" i="89" s="1"/>
  <c r="C35" i="69" s="1"/>
  <c r="H33" i="83"/>
  <c r="E34" i="83"/>
  <c r="H34" i="83"/>
  <c r="E35" i="83"/>
  <c r="H35" i="83"/>
  <c r="E36" i="83"/>
  <c r="H36" i="83"/>
  <c r="E37" i="83"/>
  <c r="H37" i="83"/>
  <c r="E38" i="83"/>
  <c r="C11" i="89" s="1"/>
  <c r="C40" i="69" s="1"/>
  <c r="H38" i="83"/>
  <c r="E39" i="83"/>
  <c r="H39" i="83"/>
  <c r="E40" i="83"/>
  <c r="H40" i="83"/>
  <c r="D41" i="83"/>
  <c r="B2" i="83"/>
  <c r="H61" i="85" l="1"/>
  <c r="E53" i="85"/>
  <c r="C9" i="88"/>
  <c r="E9" i="88" s="1"/>
  <c r="C17" i="88"/>
  <c r="E17" i="88" s="1"/>
  <c r="H31" i="83"/>
  <c r="C44" i="89"/>
  <c r="C33" i="69" s="1"/>
  <c r="C32" i="69"/>
  <c r="H9" i="85"/>
  <c r="E9" i="85"/>
  <c r="D54" i="85"/>
  <c r="C10" i="88"/>
  <c r="E10" i="88" s="1"/>
  <c r="C14" i="88"/>
  <c r="E14" i="88" s="1"/>
  <c r="C18" i="88"/>
  <c r="E18" i="88" s="1"/>
  <c r="D31" i="85"/>
  <c r="D56" i="85" s="1"/>
  <c r="D63" i="85" s="1"/>
  <c r="D65" i="85" s="1"/>
  <c r="D67" i="85" s="1"/>
  <c r="C13" i="88"/>
  <c r="E13" i="88" s="1"/>
  <c r="C11" i="88"/>
  <c r="E11" i="88" s="1"/>
  <c r="C19" i="88"/>
  <c r="E19" i="88" s="1"/>
  <c r="C12" i="88"/>
  <c r="E12" i="88" s="1"/>
  <c r="C16" i="88"/>
  <c r="E16" i="88" s="1"/>
  <c r="C20" i="88"/>
  <c r="E20" i="88" s="1"/>
  <c r="G31" i="85"/>
  <c r="G56" i="85" s="1"/>
  <c r="G63" i="85" s="1"/>
  <c r="G65" i="85" s="1"/>
  <c r="G67" i="85" s="1"/>
  <c r="F31" i="85"/>
  <c r="H31" i="85" s="1"/>
  <c r="F41" i="83"/>
  <c r="H41" i="83" s="1"/>
  <c r="H34" i="85"/>
  <c r="F45" i="85"/>
  <c r="E34" i="85"/>
  <c r="C45" i="85"/>
  <c r="C22" i="85"/>
  <c r="H20" i="83"/>
  <c r="E14" i="83"/>
  <c r="C15" i="88" s="1"/>
  <c r="E15" i="88" s="1"/>
  <c r="C20" i="83"/>
  <c r="E20" i="83" s="1"/>
  <c r="C41" i="83"/>
  <c r="E41" i="83" s="1"/>
  <c r="H45" i="85" l="1"/>
  <c r="F54" i="85"/>
  <c r="C31" i="85"/>
  <c r="E22" i="85"/>
  <c r="C54" i="85"/>
  <c r="E54" i="85" s="1"/>
  <c r="E45" i="85"/>
  <c r="H54" i="85" l="1"/>
  <c r="F56" i="85"/>
  <c r="E31" i="85"/>
  <c r="C56" i="85"/>
  <c r="H56" i="85" l="1"/>
  <c r="F63" i="85"/>
  <c r="E56" i="85"/>
  <c r="C63" i="85"/>
  <c r="H63" i="85" l="1"/>
  <c r="F65" i="85"/>
  <c r="C65" i="85"/>
  <c r="E63" i="85"/>
  <c r="F67" i="85" l="1"/>
  <c r="H67" i="85" s="1"/>
  <c r="H65" i="85"/>
  <c r="C67" i="85"/>
  <c r="E67" i="85" s="1"/>
  <c r="E65" i="85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E7" i="92" s="1"/>
  <c r="M7" i="92"/>
  <c r="L7" i="92"/>
  <c r="L21" i="92" s="1"/>
  <c r="K7" i="92"/>
  <c r="J7" i="92"/>
  <c r="J21" i="92" s="1"/>
  <c r="I7" i="92"/>
  <c r="H7" i="92"/>
  <c r="H21" i="92" s="1"/>
  <c r="G7" i="92"/>
  <c r="F7" i="92"/>
  <c r="F21" i="92" s="1"/>
  <c r="C7" i="92"/>
  <c r="E21" i="92" l="1"/>
  <c r="G21" i="92"/>
  <c r="K21" i="92"/>
  <c r="N7" i="92"/>
  <c r="N21" i="92"/>
  <c r="I21" i="92"/>
  <c r="M21" i="92"/>
  <c r="C21" i="92"/>
  <c r="C21" i="88"/>
  <c r="T21" i="64" l="1"/>
  <c r="U21" i="64"/>
  <c r="S21" i="64"/>
  <c r="C21" i="64"/>
  <c r="F22" i="91"/>
  <c r="E22" i="91"/>
  <c r="C22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12" i="89" l="1"/>
  <c r="C6" i="89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C41" i="89" l="1"/>
  <c r="C52" i="89"/>
  <c r="C13" i="69" l="1"/>
  <c r="C23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C6" i="73" s="1"/>
  <c r="C8" i="73" s="1"/>
  <c r="C13" i="73" s="1"/>
  <c r="H7" i="75"/>
  <c r="E7" i="75"/>
  <c r="D14" i="91" s="1"/>
  <c r="D22" i="91" s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G9" i="91" s="1"/>
  <c r="H9" i="91" s="1"/>
  <c r="V9" i="64"/>
  <c r="G10" i="91" s="1"/>
  <c r="H10" i="91" s="1"/>
  <c r="V10" i="64"/>
  <c r="G11" i="91" s="1"/>
  <c r="H11" i="91" s="1"/>
  <c r="V11" i="64"/>
  <c r="G12" i="91" s="1"/>
  <c r="H12" i="91" s="1"/>
  <c r="V12" i="64"/>
  <c r="G13" i="91" s="1"/>
  <c r="H13" i="91" s="1"/>
  <c r="V13" i="64"/>
  <c r="G14" i="91" s="1"/>
  <c r="H14" i="91" s="1"/>
  <c r="V14" i="64"/>
  <c r="G15" i="91" s="1"/>
  <c r="H15" i="91" s="1"/>
  <c r="V15" i="64"/>
  <c r="G16" i="91" s="1"/>
  <c r="H16" i="91" s="1"/>
  <c r="V16" i="64"/>
  <c r="G17" i="91" s="1"/>
  <c r="H17" i="91" s="1"/>
  <c r="V17" i="64"/>
  <c r="G18" i="91" s="1"/>
  <c r="H18" i="91" s="1"/>
  <c r="V18" i="64"/>
  <c r="G19" i="91" s="1"/>
  <c r="H19" i="91" s="1"/>
  <c r="V19" i="64"/>
  <c r="G20" i="91" s="1"/>
  <c r="H20" i="91" s="1"/>
  <c r="V20" i="64"/>
  <c r="G21" i="91" s="1"/>
  <c r="H21" i="91" s="1"/>
  <c r="V7" i="64"/>
  <c r="G8" i="91" s="1"/>
  <c r="H8" i="91" l="1"/>
  <c r="G22" i="91"/>
  <c r="V21" i="64"/>
  <c r="C42" i="69" l="1"/>
  <c r="C34" i="69"/>
</calcChain>
</file>

<file path=xl/sharedStrings.xml><?xml version="1.0" encoding="utf-8"?>
<sst xmlns="http://schemas.openxmlformats.org/spreadsheetml/2006/main" count="656" uniqueCount="442">
  <si>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</si>
  <si>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</si>
  <si>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</si>
  <si>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</si>
  <si>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</si>
  <si>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</si>
  <si>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</si>
  <si>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</si>
  <si>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</si>
  <si>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</si>
  <si>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</si>
  <si>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</si>
  <si>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</si>
  <si>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</si>
  <si>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</si>
  <si>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</si>
  <si>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</si>
  <si>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</si>
  <si>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</si>
  <si>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</si>
  <si>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</si>
  <si>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</si>
  <si>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</si>
  <si>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</si>
  <si>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</si>
  <si>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</si>
  <si>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</si>
  <si>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</si>
  <si>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</si>
  <si>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</si>
  <si>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</si>
  <si>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</si>
  <si>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</si>
  <si>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</si>
  <si>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</si>
  <si>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</si>
  <si>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</si>
  <si>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</si>
  <si>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</si>
  <si>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</si>
  <si>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</si>
  <si>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</si>
  <si>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</si>
  <si>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</si>
  <si>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</si>
  <si>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</si>
  <si>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</si>
  <si>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</si>
  <si>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</si>
  <si>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</si>
  <si>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</si>
  <si>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</si>
  <si>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</si>
  <si>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</si>
  <si>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</si>
  <si>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</si>
  <si>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</si>
  <si>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</si>
  <si>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</si>
  <si>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</si>
  <si>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</si>
  <si>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</si>
  <si>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</si>
  <si>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</si>
  <si>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</si>
  <si>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</si>
  <si>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</si>
  <si>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</si>
  <si>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</si>
  <si>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</si>
  <si>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</si>
  <si>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</si>
  <si>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</si>
  <si>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</si>
  <si>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</si>
  <si>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</si>
  <si>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</si>
  <si>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</si>
  <si>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</si>
  <si>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</si>
  <si>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</si>
  <si>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</si>
  <si>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</si>
  <si>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</si>
  <si>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</si>
  <si>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</si>
  <si>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</si>
  <si>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</si>
  <si>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</si>
  <si>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</si>
  <si>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</si>
  <si>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</si>
  <si>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</si>
  <si>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</si>
  <si>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</si>
  <si>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</si>
  <si>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</si>
  <si>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</si>
  <si>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</si>
  <si>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</si>
  <si>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</si>
  <si>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</si>
  <si>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</si>
  <si>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</si>
  <si>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</si>
  <si>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</si>
  <si>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</si>
  <si>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</si>
  <si>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</si>
  <si>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</si>
  <si>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</si>
  <si>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</si>
  <si>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</si>
  <si>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</si>
  <si>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</si>
  <si>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</si>
  <si>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</si>
  <si>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</si>
  <si>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</si>
  <si>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</si>
  <si>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</si>
  <si>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</si>
  <si>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</si>
  <si>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</si>
  <si>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</si>
  <si>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</si>
  <si>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</si>
  <si>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</si>
  <si>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</si>
  <si>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</si>
  <si>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</si>
  <si>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</si>
  <si>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</si>
  <si>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</si>
  <si>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</si>
  <si>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</si>
  <si>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</si>
  <si>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</si>
  <si>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</si>
  <si>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</si>
  <si>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</si>
  <si>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</si>
  <si>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</si>
  <si>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</si>
  <si>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</si>
  <si>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</si>
  <si>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</si>
  <si>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</si>
  <si>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</si>
  <si>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</si>
  <si>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</si>
  <si>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</si>
  <si>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</si>
  <si>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</si>
  <si>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</si>
  <si>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</si>
  <si>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</si>
  <si>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</si>
  <si>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</si>
  <si>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</si>
  <si>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</si>
  <si>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</si>
  <si>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</si>
  <si>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</si>
  <si>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</si>
  <si>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</si>
  <si>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</si>
  <si>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</si>
  <si>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</si>
  <si>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</si>
  <si>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</si>
  <si>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</si>
  <si>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</si>
  <si>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</si>
  <si>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</si>
  <si>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</si>
  <si>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</si>
  <si>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</si>
  <si>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</si>
  <si>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</si>
  <si>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</si>
  <si>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</si>
  <si>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</si>
  <si>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</si>
  <si>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</si>
  <si>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</si>
  <si>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</si>
  <si>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</si>
  <si>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</si>
  <si>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</si>
  <si>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</si>
  <si>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</si>
  <si>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</si>
  <si>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</si>
  <si>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</si>
  <si>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</si>
  <si>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</si>
  <si>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</si>
  <si>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</si>
  <si>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</si>
  <si>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</si>
  <si>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</si>
  <si>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</si>
  <si>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</si>
  <si>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</si>
  <si>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</si>
  <si>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</si>
  <si>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</si>
  <si>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</si>
  <si>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</si>
  <si>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</si>
  <si>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</si>
  <si>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</si>
  <si>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</si>
  <si>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</si>
  <si>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</si>
  <si>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</si>
  <si>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</si>
  <si>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</si>
  <si>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</si>
  <si>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</si>
  <si>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</si>
  <si>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</si>
  <si>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</si>
  <si>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</si>
  <si>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</si>
  <si>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</si>
  <si>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</si>
  <si>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</si>
  <si>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</si>
  <si>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</si>
  <si>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</si>
  <si>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</si>
  <si>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</si>
  <si>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</si>
  <si>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</si>
  <si>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</si>
  <si>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</si>
  <si>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</si>
  <si>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</si>
  <si>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</si>
  <si>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</si>
  <si>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</si>
  <si>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</si>
  <si>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</si>
  <si>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</si>
  <si>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</si>
  <si>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</si>
  <si>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</si>
  <si>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</si>
  <si>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</si>
  <si>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</si>
  <si>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</si>
  <si>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</si>
  <si>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</si>
  <si>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</si>
  <si>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</si>
  <si>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</si>
  <si>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</si>
  <si>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</si>
  <si>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</si>
  <si>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</si>
  <si>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</si>
  <si>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</si>
  <si>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</si>
  <si>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</si>
  <si>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</si>
  <si>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</si>
  <si>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</si>
  <si>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</si>
  <si>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</si>
  <si>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</si>
  <si>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</si>
  <si>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</si>
  <si>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</si>
  <si>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</si>
  <si>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</si>
  <si>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</si>
  <si>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</si>
  <si>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</si>
  <si>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</si>
  <si>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</si>
  <si>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</si>
  <si>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</si>
  <si>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</si>
  <si>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</si>
  <si>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</si>
  <si>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</si>
  <si>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</si>
  <si>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</si>
  <si>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</si>
  <si>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</si>
  <si>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</si>
  <si>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</si>
  <si>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</si>
  <si>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</si>
  <si>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</si>
  <si>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</si>
  <si>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</si>
  <si>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</si>
  <si>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</si>
  <si>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</si>
  <si>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</si>
  <si>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</si>
  <si>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</si>
  <si>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</si>
  <si>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</si>
  <si>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</si>
  <si>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</si>
  <si>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</si>
  <si>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</si>
  <si>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</si>
  <si>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</si>
  <si>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</si>
  <si>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</si>
  <si>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</si>
  <si>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</si>
  <si>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</si>
  <si>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</si>
  <si>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</si>
  <si>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</si>
  <si>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</si>
  <si>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</si>
  <si>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</si>
  <si>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</si>
  <si>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</si>
  <si>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</si>
  <si>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</si>
  <si>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</si>
  <si>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</si>
  <si>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</si>
  <si>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</si>
  <si>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</si>
  <si>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</si>
  <si>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</si>
  <si>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</si>
  <si>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</si>
  <si>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</si>
  <si>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</si>
  <si>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</si>
  <si>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</si>
  <si>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</si>
  <si>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</si>
  <si>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</si>
  <si>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</si>
  <si>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</si>
  <si>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</si>
  <si>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</si>
  <si>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</si>
  <si>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</si>
  <si>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</si>
  <si>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</si>
  <si>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</si>
  <si>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</si>
  <si>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</si>
  <si>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</si>
  <si>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</si>
  <si>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</si>
  <si>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</si>
  <si>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</si>
  <si>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</si>
  <si>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</si>
  <si>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</si>
  <si>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</si>
  <si>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</si>
  <si>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</si>
  <si>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</si>
  <si>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</si>
  <si>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</si>
  <si>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</si>
  <si>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</si>
  <si>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</si>
  <si>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</si>
  <si>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</si>
  <si>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</si>
  <si>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</si>
  <si>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</si>
  <si>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</si>
  <si>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</si>
  <si>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</si>
  <si>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</si>
  <si>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</si>
  <si>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</si>
  <si>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</si>
  <si>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</si>
  <si>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</si>
  <si>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</si>
  <si>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</si>
  <si>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</si>
  <si>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</si>
  <si>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</si>
  <si>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</si>
  <si>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</si>
  <si>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</si>
  <si>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</si>
  <si>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</si>
  <si>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</si>
  <si>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</si>
  <si>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</si>
  <si>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</si>
  <si>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</si>
  <si>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</si>
  <si>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</si>
  <si>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</si>
  <si>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</si>
  <si>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</si>
  <si>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</si>
  <si>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Capital Adequacy Requirements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</si>
  <si>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</si>
  <si>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</si>
  <si>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</si>
  <si>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</si>
  <si>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</si>
  <si>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</si>
  <si>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</si>
  <si>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</si>
  <si>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</si>
  <si>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</si>
  <si>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Isbank Georgia</t>
  </si>
  <si>
    <t>Murat Bilgiç</t>
  </si>
  <si>
    <t>Ozan Gür</t>
  </si>
  <si>
    <t>www.isbank.ge</t>
  </si>
  <si>
    <t xml:space="preserve"> 4Q 2017</t>
  </si>
  <si>
    <t xml:space="preserve"> 3Q 2017</t>
  </si>
  <si>
    <t xml:space="preserve"> 2Q 2017</t>
  </si>
  <si>
    <t xml:space="preserve"> 1Q 2017</t>
  </si>
  <si>
    <t xml:space="preserve"> 1Q 2018</t>
  </si>
  <si>
    <t>Murat Bılgıç</t>
  </si>
  <si>
    <t>Ahmet Nacı Narşap</t>
  </si>
  <si>
    <t>Cem Kayan</t>
  </si>
  <si>
    <t>Yavuz Ergın</t>
  </si>
  <si>
    <t>Jan Yucel</t>
  </si>
  <si>
    <t>Kemal Şahın</t>
  </si>
  <si>
    <t>Mehmet Şencan</t>
  </si>
  <si>
    <t>Mehmet Ihsan Akhun</t>
  </si>
  <si>
    <t>Teımuraz Pırmısashvılı</t>
  </si>
  <si>
    <t>Turkıye Is Bankası A.S.</t>
  </si>
  <si>
    <t>Turkıye Is Bankası A,S, Employees" Pensıon Fund</t>
  </si>
  <si>
    <t>Turkey Republıcan People"s Party</t>
  </si>
  <si>
    <t>table 9 (Capital), N37</t>
  </si>
  <si>
    <t>table 9 (Capital), N2</t>
  </si>
  <si>
    <t>table 9 (Capital), 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</si>
</sst>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-* #,##0_-;\-* #,##0_-;_-* &quot;-&quot;??_-;_-@_-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rgb="FF333333"/>
      <name val="Sylfaen"/>
      <family val="1"/>
    </font>
    <font>
      <b/>
      <sz val="10"/>
      <color theme="1"/>
      <name val="Segoe UI"/>
      <family val="2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2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5" xfId="0" applyNumberFormat="1" applyFont="1" applyFill="1" applyBorder="1" applyAlignment="1" applyProtection="1">
      <alignment vertical="center"/>
      <protection locked="0"/>
    </xf>
    <xf numFmtId="193" fontId="87" fillId="2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85" fillId="0" borderId="87" xfId="0" applyFont="1" applyBorder="1"/>
    <xf numFmtId="0" fontId="6" fillId="0" borderId="87" xfId="17" applyBorder="1" applyAlignment="1" applyProtection="1"/>
    <xf numFmtId="0" fontId="45" fillId="0" borderId="0" xfId="11" applyFont="1" applyFill="1" applyBorder="1" applyProtection="1"/>
    <xf numFmtId="0" fontId="45" fillId="0" borderId="0" xfId="0" applyFont="1"/>
    <xf numFmtId="179" fontId="45" fillId="0" borderId="0" xfId="0" applyNumberFormat="1" applyFont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95" fillId="2" borderId="87" xfId="20962" applyNumberFormat="1" applyFont="1" applyFill="1" applyBorder="1" applyAlignment="1" applyProtection="1">
      <alignment vertical="center"/>
      <protection locked="0"/>
    </xf>
    <xf numFmtId="10" fontId="101" fillId="2" borderId="87" xfId="20962" applyNumberFormat="1" applyFont="1" applyFill="1" applyBorder="1" applyAlignment="1" applyProtection="1">
      <alignment vertical="center"/>
      <protection locked="0"/>
    </xf>
    <xf numFmtId="193" fontId="95" fillId="0" borderId="87" xfId="0" applyNumberFormat="1" applyFont="1" applyFill="1" applyBorder="1" applyAlignment="1" applyProtection="1">
      <alignment vertical="center"/>
      <protection locked="0"/>
    </xf>
    <xf numFmtId="10" fontId="95" fillId="0" borderId="25" xfId="20962" applyNumberFormat="1" applyFont="1" applyFill="1" applyBorder="1" applyAlignment="1" applyProtection="1">
      <alignment vertical="center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1" fillId="2" borderId="88" xfId="20962" applyNumberFormat="1" applyFont="1" applyFill="1" applyBorder="1" applyAlignment="1" applyProtection="1">
      <alignment vertical="center"/>
      <protection locked="0"/>
    </xf>
    <xf numFmtId="10" fontId="95" fillId="2" borderId="88" xfId="20962" applyNumberFormat="1" applyFont="1" applyFill="1" applyBorder="1" applyAlignment="1" applyProtection="1">
      <alignment vertical="center"/>
      <protection locked="0"/>
    </xf>
    <xf numFmtId="193" fontId="87" fillId="2" borderId="88" xfId="0" applyNumberFormat="1" applyFont="1" applyFill="1" applyBorder="1" applyAlignment="1" applyProtection="1">
      <alignment vertical="center"/>
      <protection locked="0"/>
    </xf>
    <xf numFmtId="0" fontId="65" fillId="0" borderId="0" xfId="0" applyFont="1" applyFill="1" applyBorder="1" applyProtection="1">
      <protection locked="0"/>
    </xf>
    <xf numFmtId="0" fontId="45" fillId="0" borderId="93" xfId="0" applyFont="1" applyFill="1" applyBorder="1" applyAlignment="1" applyProtection="1">
      <alignment horizontal="center"/>
    </xf>
    <xf numFmtId="0" fontId="45" fillId="0" borderId="87" xfId="0" applyFont="1" applyFill="1" applyBorder="1" applyAlignment="1" applyProtection="1">
      <alignment horizontal="center" vertical="center" wrapText="1"/>
    </xf>
    <xf numFmtId="0" fontId="45" fillId="0" borderId="88" xfId="0" applyFont="1" applyFill="1" applyBorder="1" applyAlignment="1" applyProtection="1">
      <alignment horizontal="center" vertical="center" wrapText="1"/>
    </xf>
    <xf numFmtId="0" fontId="2" fillId="0" borderId="93" xfId="0" applyFont="1" applyFill="1" applyBorder="1" applyAlignment="1" applyProtection="1">
      <alignment horizontal="left"/>
    </xf>
    <xf numFmtId="164" fontId="97" fillId="0" borderId="87" xfId="7" applyNumberFormat="1" applyFont="1" applyFill="1" applyBorder="1" applyAlignment="1" applyProtection="1">
      <alignment horizontal="right"/>
    </xf>
    <xf numFmtId="164" fontId="96" fillId="36" borderId="87" xfId="7" applyNumberFormat="1" applyFont="1" applyFill="1" applyBorder="1" applyAlignment="1" applyProtection="1">
      <alignment horizontal="right"/>
    </xf>
    <xf numFmtId="164" fontId="97" fillId="0" borderId="10" xfId="7" applyNumberFormat="1" applyFont="1" applyFill="1" applyBorder="1" applyAlignment="1" applyProtection="1">
      <alignment horizontal="right"/>
    </xf>
    <xf numFmtId="164" fontId="96" fillId="36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2"/>
    </xf>
    <xf numFmtId="38" fontId="97" fillId="0" borderId="87" xfId="7" applyNumberFormat="1" applyFont="1" applyFill="1" applyBorder="1" applyAlignment="1" applyProtection="1">
      <alignment horizontal="right"/>
    </xf>
    <xf numFmtId="38" fontId="96" fillId="36" borderId="87" xfId="7" applyNumberFormat="1" applyFont="1" applyFill="1" applyBorder="1" applyAlignment="1" applyProtection="1">
      <alignment horizontal="right"/>
    </xf>
    <xf numFmtId="38" fontId="97" fillId="0" borderId="10" xfId="7" applyNumberFormat="1" applyFont="1" applyFill="1" applyBorder="1" applyAlignment="1" applyProtection="1">
      <alignment horizontal="right"/>
    </xf>
    <xf numFmtId="38" fontId="96" fillId="36" borderId="88" xfId="7" applyNumberFormat="1" applyFont="1" applyFill="1" applyBorder="1" applyAlignment="1" applyProtection="1">
      <alignment horizontal="right"/>
    </xf>
    <xf numFmtId="0" fontId="45" fillId="0" borderId="93" xfId="0" applyFont="1" applyFill="1" applyBorder="1" applyAlignment="1" applyProtection="1"/>
    <xf numFmtId="164" fontId="97" fillId="0" borderId="87" xfId="7" applyNumberFormat="1" applyFont="1" applyFill="1" applyBorder="1" applyAlignment="1" applyProtection="1">
      <alignment horizontal="right"/>
      <protection locked="0"/>
    </xf>
    <xf numFmtId="164" fontId="97" fillId="0" borderId="10" xfId="7" applyNumberFormat="1" applyFont="1" applyFill="1" applyBorder="1" applyAlignment="1" applyProtection="1">
      <alignment horizontal="right"/>
      <protection locked="0"/>
    </xf>
    <xf numFmtId="164" fontId="97" fillId="0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1"/>
    </xf>
    <xf numFmtId="0" fontId="45" fillId="0" borderId="93" xfId="0" applyFont="1" applyFill="1" applyBorder="1" applyAlignment="1" applyProtection="1">
      <alignment horizontal="left"/>
    </xf>
    <xf numFmtId="164" fontId="96" fillId="0" borderId="87" xfId="7" applyNumberFormat="1" applyFont="1" applyFill="1" applyBorder="1" applyAlignment="1" applyProtection="1">
      <alignment horizontal="right"/>
    </xf>
    <xf numFmtId="164" fontId="96" fillId="0" borderId="10" xfId="7" applyNumberFormat="1" applyFont="1" applyFill="1" applyBorder="1" applyAlignment="1" applyProtection="1">
      <alignment horizontal="right"/>
    </xf>
    <xf numFmtId="164" fontId="96" fillId="36" borderId="25" xfId="7" applyNumberFormat="1" applyFont="1" applyFill="1" applyBorder="1" applyAlignment="1" applyProtection="1">
      <alignment horizontal="right"/>
    </xf>
    <xf numFmtId="164" fontId="96" fillId="36" borderId="26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wrapText="1" indent="1"/>
    </xf>
    <xf numFmtId="0" fontId="2" fillId="0" borderId="87" xfId="0" applyFont="1" applyFill="1" applyBorder="1" applyAlignment="1">
      <alignment horizontal="left" wrapText="1" indent="2"/>
    </xf>
    <xf numFmtId="0" fontId="45" fillId="0" borderId="87" xfId="0" applyFont="1" applyFill="1" applyBorder="1" applyAlignment="1"/>
    <xf numFmtId="0" fontId="45" fillId="0" borderId="87" xfId="0" applyFont="1" applyFill="1" applyBorder="1" applyAlignment="1">
      <alignment horizontal="left"/>
    </xf>
    <xf numFmtId="0" fontId="45" fillId="0" borderId="87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vertical="center" wrapText="1"/>
    </xf>
    <xf numFmtId="0" fontId="45" fillId="0" borderId="87" xfId="0" applyFont="1" applyFill="1" applyBorder="1" applyAlignment="1">
      <alignment horizontal="center" vertical="center" wrapText="1"/>
    </xf>
    <xf numFmtId="38" fontId="2" fillId="0" borderId="87" xfId="0" applyNumberFormat="1" applyFont="1" applyFill="1" applyBorder="1" applyAlignment="1" applyProtection="1">
      <alignment horizontal="right"/>
      <protection locked="0"/>
    </xf>
    <xf numFmtId="38" fontId="97" fillId="0" borderId="50" xfId="0" applyNumberFormat="1" applyFont="1" applyFill="1" applyBorder="1" applyAlignment="1" applyProtection="1">
      <alignment horizontal="right"/>
      <protection locked="0"/>
    </xf>
    <xf numFmtId="38" fontId="96" fillId="36" borderId="87" xfId="0" applyNumberFormat="1" applyFont="1" applyFill="1" applyBorder="1" applyAlignment="1">
      <alignment horizontal="right"/>
    </xf>
    <xf numFmtId="38" fontId="97" fillId="0" borderId="87" xfId="0" applyNumberFormat="1" applyFont="1" applyFill="1" applyBorder="1" applyAlignment="1" applyProtection="1">
      <alignment horizontal="right"/>
      <protection locked="0"/>
    </xf>
    <xf numFmtId="38" fontId="96" fillId="0" borderId="87" xfId="0" applyNumberFormat="1" applyFont="1" applyFill="1" applyBorder="1" applyAlignment="1">
      <alignment horizontal="center"/>
    </xf>
    <xf numFmtId="38" fontId="96" fillId="36" borderId="87" xfId="0" applyNumberFormat="1" applyFont="1" applyFill="1" applyBorder="1" applyAlignment="1" applyProtection="1">
      <alignment horizontal="right"/>
    </xf>
    <xf numFmtId="38" fontId="97" fillId="0" borderId="87" xfId="0" applyNumberFormat="1" applyFont="1" applyFill="1" applyBorder="1" applyAlignment="1" applyProtection="1">
      <alignment horizontal="right" vertical="center"/>
      <protection locked="0"/>
    </xf>
    <xf numFmtId="38" fontId="96" fillId="36" borderId="25" xfId="0" applyNumberFormat="1" applyFont="1" applyFill="1" applyBorder="1" applyAlignment="1">
      <alignment horizontal="right"/>
    </xf>
    <xf numFmtId="38" fontId="96" fillId="36" borderId="87" xfId="7" applyNumberFormat="1" applyFont="1" applyFill="1" applyBorder="1" applyAlignment="1" applyProtection="1"/>
    <xf numFmtId="38" fontId="96" fillId="36" borderId="25" xfId="7" applyNumberFormat="1" applyFont="1" applyFill="1" applyBorder="1" applyAlignment="1" applyProtection="1">
      <alignment horizontal="right"/>
    </xf>
    <xf numFmtId="38" fontId="97" fillId="0" borderId="87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right"/>
      <protection locked="0"/>
    </xf>
    <xf numFmtId="0" fontId="45" fillId="0" borderId="88" xfId="0" applyFont="1" applyFill="1" applyBorder="1" applyAlignment="1">
      <alignment horizontal="center" vertical="center" wrapText="1"/>
    </xf>
    <xf numFmtId="38" fontId="2" fillId="0" borderId="88" xfId="0" applyNumberFormat="1" applyFont="1" applyFill="1" applyBorder="1" applyAlignment="1" applyProtection="1">
      <alignment horizontal="right"/>
      <protection locked="0"/>
    </xf>
    <xf numFmtId="38" fontId="97" fillId="0" borderId="88" xfId="7" applyNumberFormat="1" applyFont="1" applyFill="1" applyBorder="1" applyAlignment="1" applyProtection="1">
      <alignment horizontal="right"/>
    </xf>
    <xf numFmtId="38" fontId="96" fillId="0" borderId="88" xfId="0" applyNumberFormat="1" applyFont="1" applyFill="1" applyBorder="1" applyAlignment="1">
      <alignment horizontal="center"/>
    </xf>
    <xf numFmtId="38" fontId="97" fillId="0" borderId="88" xfId="0" applyNumberFormat="1" applyFont="1" applyFill="1" applyBorder="1" applyAlignment="1" applyProtection="1">
      <alignment horizontal="right"/>
      <protection locked="0"/>
    </xf>
    <xf numFmtId="38" fontId="96" fillId="36" borderId="88" xfId="7" applyNumberFormat="1" applyFont="1" applyFill="1" applyBorder="1" applyAlignment="1" applyProtection="1"/>
    <xf numFmtId="38" fontId="96" fillId="36" borderId="26" xfId="7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45" fillId="0" borderId="87" xfId="0" applyFont="1" applyFill="1" applyBorder="1" applyAlignment="1" applyProtection="1">
      <alignment horizontal="left"/>
      <protection locked="0"/>
    </xf>
    <xf numFmtId="0" fontId="2" fillId="0" borderId="87" xfId="0" applyFont="1" applyFill="1" applyBorder="1" applyAlignment="1" applyProtection="1">
      <alignment horizontal="left" indent="4"/>
      <protection locked="0"/>
    </xf>
    <xf numFmtId="38" fontId="97" fillId="0" borderId="87" xfId="0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38" fontId="96" fillId="77" borderId="87" xfId="0" applyNumberFormat="1" applyFont="1" applyFill="1" applyBorder="1" applyAlignment="1" applyProtection="1">
      <alignment horizontal="right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38" fontId="96" fillId="36" borderId="25" xfId="0" applyNumberFormat="1" applyFont="1" applyFill="1" applyBorder="1" applyAlignment="1" applyProtection="1">
      <alignment horizontal="right"/>
    </xf>
    <xf numFmtId="0" fontId="65" fillId="0" borderId="0" xfId="0" applyFont="1" applyFill="1" applyAlignment="1">
      <alignment horizontal="center"/>
    </xf>
    <xf numFmtId="0" fontId="102" fillId="0" borderId="7" xfId="0" applyFont="1" applyBorder="1" applyAlignment="1">
      <alignment horizontal="center" vertical="center" wrapText="1"/>
    </xf>
    <xf numFmtId="0" fontId="102" fillId="0" borderId="70" xfId="0" applyFont="1" applyBorder="1" applyAlignment="1">
      <alignment horizontal="center" vertical="center" wrapText="1"/>
    </xf>
    <xf numFmtId="38" fontId="4" fillId="36" borderId="87" xfId="7" applyNumberFormat="1" applyFont="1" applyFill="1" applyBorder="1" applyAlignment="1">
      <alignment vertical="center" wrapText="1"/>
    </xf>
    <xf numFmtId="38" fontId="4" fillId="36" borderId="88" xfId="7" applyNumberFormat="1" applyFont="1" applyFill="1" applyBorder="1" applyAlignment="1">
      <alignment vertical="center" wrapText="1"/>
    </xf>
    <xf numFmtId="38" fontId="4" fillId="0" borderId="87" xfId="7" applyNumberFormat="1" applyFont="1" applyBorder="1" applyAlignment="1">
      <alignment vertical="center" wrapText="1"/>
    </xf>
    <xf numFmtId="38" fontId="4" fillId="0" borderId="88" xfId="7" applyNumberFormat="1" applyFont="1" applyBorder="1" applyAlignment="1">
      <alignment vertical="center" wrapText="1"/>
    </xf>
    <xf numFmtId="0" fontId="84" fillId="0" borderId="87" xfId="0" applyFont="1" applyFill="1" applyBorder="1" applyAlignment="1">
      <alignment vertical="center" wrapText="1"/>
    </xf>
    <xf numFmtId="38" fontId="4" fillId="0" borderId="87" xfId="7" applyNumberFormat="1" applyFont="1" applyFill="1" applyBorder="1" applyAlignment="1">
      <alignment vertical="center" wrapText="1"/>
    </xf>
    <xf numFmtId="38" fontId="4" fillId="36" borderId="25" xfId="7" applyNumberFormat="1" applyFont="1" applyFill="1" applyBorder="1" applyAlignment="1">
      <alignment vertical="center" wrapText="1"/>
    </xf>
    <xf numFmtId="38" fontId="4" fillId="36" borderId="26" xfId="7" applyNumberFormat="1" applyFont="1" applyFill="1" applyBorder="1" applyAlignment="1">
      <alignment vertical="center" wrapText="1"/>
    </xf>
    <xf numFmtId="0" fontId="84" fillId="0" borderId="59" xfId="0" applyFont="1" applyBorder="1" applyAlignment="1">
      <alignment horizontal="center" vertical="center" wrapText="1"/>
    </xf>
    <xf numFmtId="0" fontId="86" fillId="0" borderId="59" xfId="0" applyFont="1" applyBorder="1" applyAlignment="1">
      <alignment vertical="center" wrapText="1"/>
    </xf>
    <xf numFmtId="0" fontId="2" fillId="0" borderId="93" xfId="0" applyFont="1" applyBorder="1" applyAlignment="1">
      <alignment wrapText="1"/>
    </xf>
    <xf numFmtId="9" fontId="84" fillId="0" borderId="23" xfId="0" applyNumberFormat="1" applyFont="1" applyBorder="1" applyAlignment="1"/>
    <xf numFmtId="10" fontId="3" fillId="0" borderId="91" xfId="20962" applyNumberFormat="1" applyFont="1" applyFill="1" applyBorder="1" applyAlignment="1"/>
    <xf numFmtId="10" fontId="3" fillId="0" borderId="42" xfId="20962" applyNumberFormat="1" applyFont="1" applyFill="1" applyBorder="1" applyAlignment="1"/>
    <xf numFmtId="193" fontId="86" fillId="36" borderId="20" xfId="0" applyNumberFormat="1" applyFont="1" applyFill="1" applyBorder="1" applyAlignment="1">
      <alignment horizontal="center" vertical="center"/>
    </xf>
    <xf numFmtId="193" fontId="86" fillId="36" borderId="22" xfId="0" applyNumberFormat="1" applyFont="1" applyFill="1" applyBorder="1" applyAlignment="1">
      <alignment horizontal="center" vertical="center" wrapText="1"/>
    </xf>
    <xf numFmtId="193" fontId="86" fillId="36" borderId="26" xfId="0" applyNumberFormat="1" applyFont="1" applyFill="1" applyBorder="1" applyAlignment="1">
      <alignment horizontal="center" vertical="center" wrapText="1"/>
    </xf>
    <xf numFmtId="193" fontId="86" fillId="0" borderId="22" xfId="0" applyNumberFormat="1" applyFont="1" applyBorder="1" applyAlignment="1">
      <alignment wrapText="1"/>
    </xf>
    <xf numFmtId="38" fontId="96" fillId="36" borderId="88" xfId="2" applyNumberFormat="1" applyFont="1" applyFill="1" applyBorder="1" applyAlignment="1" applyProtection="1">
      <alignment vertical="top"/>
    </xf>
    <xf numFmtId="38" fontId="97" fillId="3" borderId="88" xfId="2" applyNumberFormat="1" applyFont="1" applyFill="1" applyBorder="1" applyAlignment="1" applyProtection="1">
      <alignment vertical="top"/>
      <protection locked="0"/>
    </xf>
    <xf numFmtId="38" fontId="96" fillId="36" borderId="88" xfId="2" applyNumberFormat="1" applyFont="1" applyFill="1" applyBorder="1" applyAlignment="1" applyProtection="1">
      <alignment vertical="top" wrapText="1"/>
    </xf>
    <xf numFmtId="38" fontId="97" fillId="3" borderId="88" xfId="2" applyNumberFormat="1" applyFont="1" applyFill="1" applyBorder="1" applyAlignment="1" applyProtection="1">
      <alignment vertical="top" wrapText="1"/>
      <protection locked="0"/>
    </xf>
    <xf numFmtId="38" fontId="96" fillId="36" borderId="88" xfId="2" applyNumberFormat="1" applyFont="1" applyFill="1" applyBorder="1" applyAlignment="1" applyProtection="1">
      <alignment vertical="top" wrapText="1"/>
      <protection locked="0"/>
    </xf>
    <xf numFmtId="38" fontId="96" fillId="36" borderId="26" xfId="2" applyNumberFormat="1" applyFont="1" applyFill="1" applyBorder="1" applyAlignment="1" applyProtection="1">
      <alignment vertical="top" wrapText="1"/>
    </xf>
    <xf numFmtId="38" fontId="88" fillId="0" borderId="13" xfId="0" applyNumberFormat="1" applyFont="1" applyBorder="1" applyAlignment="1">
      <alignment vertical="center"/>
    </xf>
    <xf numFmtId="193" fontId="86" fillId="36" borderId="25" xfId="0" applyNumberFormat="1" applyFont="1" applyFill="1" applyBorder="1"/>
    <xf numFmtId="167" fontId="86" fillId="36" borderId="25" xfId="0" applyNumberFormat="1" applyFont="1" applyFill="1" applyBorder="1"/>
    <xf numFmtId="167" fontId="86" fillId="36" borderId="87" xfId="0" applyNumberFormat="1" applyFont="1" applyFill="1" applyBorder="1"/>
    <xf numFmtId="193" fontId="86" fillId="36" borderId="24" xfId="0" applyNumberFormat="1" applyFont="1" applyFill="1" applyBorder="1"/>
    <xf numFmtId="193" fontId="86" fillId="36" borderId="26" xfId="0" applyNumberFormat="1" applyFont="1" applyFill="1" applyBorder="1"/>
    <xf numFmtId="193" fontId="86" fillId="36" borderId="57" xfId="0" applyNumberFormat="1" applyFont="1" applyFill="1" applyBorder="1"/>
    <xf numFmtId="193" fontId="86" fillId="36" borderId="56" xfId="0" applyNumberFormat="1" applyFont="1" applyFill="1" applyBorder="1" applyAlignment="1"/>
    <xf numFmtId="193" fontId="86" fillId="0" borderId="23" xfId="0" applyNumberFormat="1" applyFont="1" applyBorder="1" applyAlignment="1"/>
    <xf numFmtId="193" fontId="4" fillId="36" borderId="25" xfId="0" applyNumberFormat="1" applyFont="1" applyFill="1" applyBorder="1"/>
    <xf numFmtId="9" fontId="4" fillId="0" borderId="22" xfId="20962" applyFont="1" applyBorder="1" applyAlignment="1">
      <alignment horizontal="right"/>
    </xf>
    <xf numFmtId="9" fontId="4" fillId="36" borderId="26" xfId="20962" applyFont="1" applyFill="1" applyBorder="1" applyAlignment="1">
      <alignment horizontal="right"/>
    </xf>
    <xf numFmtId="194" fontId="3" fillId="0" borderId="76" xfId="7" applyNumberFormat="1" applyFont="1" applyFill="1" applyBorder="1" applyAlignment="1">
      <alignment vertical="center"/>
    </xf>
    <xf numFmtId="194" fontId="3" fillId="0" borderId="29" xfId="7" applyNumberFormat="1" applyFont="1" applyFill="1" applyBorder="1" applyAlignment="1">
      <alignment vertical="center"/>
    </xf>
    <xf numFmtId="194" fontId="4" fillId="0" borderId="20" xfId="7" applyNumberFormat="1" applyFont="1" applyFill="1" applyBorder="1" applyAlignment="1">
      <alignment vertical="center"/>
    </xf>
    <xf numFmtId="194" fontId="3" fillId="0" borderId="85" xfId="0" applyNumberFormat="1" applyFont="1" applyFill="1" applyBorder="1" applyAlignment="1">
      <alignment vertical="center"/>
    </xf>
    <xf numFmtId="194" fontId="3" fillId="0" borderId="97" xfId="7" applyNumberFormat="1" applyFont="1" applyFill="1" applyBorder="1" applyAlignment="1">
      <alignment vertical="center"/>
    </xf>
    <xf numFmtId="194" fontId="4" fillId="0" borderId="98" xfId="7" applyNumberFormat="1" applyFont="1" applyFill="1" applyBorder="1" applyAlignment="1">
      <alignment vertical="center"/>
    </xf>
    <xf numFmtId="10" fontId="4" fillId="0" borderId="104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194" fontId="3" fillId="0" borderId="89" xfId="7" applyNumberFormat="1" applyFont="1" applyFill="1" applyBorder="1" applyAlignment="1">
      <alignment vertical="center"/>
    </xf>
    <xf numFmtId="194" fontId="3" fillId="0" borderId="87" xfId="7" applyNumberFormat="1" applyFont="1" applyFill="1" applyBorder="1" applyAlignment="1">
      <alignment vertical="center"/>
    </xf>
    <xf numFmtId="194" fontId="4" fillId="0" borderId="88" xfId="7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94" fontId="4" fillId="0" borderId="89" xfId="0" applyNumberFormat="1" applyFont="1" applyFill="1" applyBorder="1" applyAlignment="1">
      <alignment vertical="center"/>
    </xf>
    <xf numFmtId="194" fontId="4" fillId="0" borderId="87" xfId="0" applyNumberFormat="1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194" fontId="3" fillId="0" borderId="21" xfId="7" applyNumberFormat="1" applyFont="1" applyFill="1" applyBorder="1" applyAlignment="1">
      <alignment vertical="center"/>
    </xf>
    <xf numFmtId="194" fontId="3" fillId="0" borderId="93" xfId="7" applyNumberFormat="1" applyFont="1" applyFill="1" applyBorder="1" applyAlignment="1">
      <alignment vertical="center"/>
    </xf>
    <xf numFmtId="194" fontId="4" fillId="0" borderId="105" xfId="0" applyNumberFormat="1" applyFont="1" applyFill="1" applyBorder="1" applyAlignment="1">
      <alignment vertical="center"/>
    </xf>
    <xf numFmtId="194" fontId="4" fillId="0" borderId="25" xfId="0" applyNumberFormat="1" applyFont="1" applyFill="1" applyBorder="1" applyAlignment="1">
      <alignment vertical="center"/>
    </xf>
    <xf numFmtId="194" fontId="4" fillId="0" borderId="26" xfId="7" applyNumberFormat="1" applyFont="1" applyFill="1" applyBorder="1" applyAlignment="1">
      <alignment vertical="center"/>
    </xf>
    <xf numFmtId="194" fontId="3" fillId="0" borderId="92" xfId="7" applyNumberFormat="1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 wrapText="1"/>
    </xf>
    <xf numFmtId="194" fontId="3" fillId="0" borderId="90" xfId="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94" fontId="4" fillId="0" borderId="90" xfId="0" applyNumberFormat="1" applyFont="1" applyFill="1" applyBorder="1" applyAlignment="1">
      <alignment vertical="center"/>
    </xf>
    <xf numFmtId="194" fontId="3" fillId="0" borderId="10" xfId="7" applyNumberFormat="1" applyFont="1" applyFill="1" applyBorder="1" applyAlignment="1">
      <alignment vertical="center"/>
    </xf>
    <xf numFmtId="194" fontId="4" fillId="0" borderId="96" xfId="0" applyNumberFormat="1" applyFont="1" applyFill="1" applyBorder="1" applyAlignment="1">
      <alignment vertical="center"/>
    </xf>
    <xf numFmtId="0" fontId="45" fillId="0" borderId="21" xfId="0" applyFont="1" applyFill="1" applyBorder="1" applyAlignment="1">
      <alignment horizontal="center" vertical="center" wrapText="1"/>
    </xf>
    <xf numFmtId="169" fontId="9" fillId="37" borderId="69" xfId="20" applyBorder="1"/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zoomScaleNormal="100" workbookViewId="0"/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48"/>
      <c r="B1" s="188" t="s">
        <v>351</v>
      </c>
      <c r="C1" s="148"/>
    </row>
    <row r="2" spans="1:3">
      <c r="A2" s="189">
        <v>1</v>
      </c>
      <c r="B2" s="311" t="s">
        <v>352</v>
      </c>
      <c r="C2" s="321" t="s">
        <v>418</v>
      </c>
    </row>
    <row r="3" spans="1:3">
      <c r="A3" s="189">
        <v>2</v>
      </c>
      <c r="B3" s="312" t="s">
        <v>348</v>
      </c>
      <c r="C3" s="321" t="s">
        <v>419</v>
      </c>
    </row>
    <row r="4" spans="1:3">
      <c r="A4" s="189">
        <v>3</v>
      </c>
      <c r="B4" s="313" t="s">
        <v>353</v>
      </c>
      <c r="C4" s="321" t="s">
        <v>420</v>
      </c>
    </row>
    <row r="5" spans="1:3">
      <c r="A5" s="190">
        <v>4</v>
      </c>
      <c r="B5" s="314" t="s">
        <v>349</v>
      </c>
      <c r="C5" s="322" t="s">
        <v>421</v>
      </c>
    </row>
    <row r="6" spans="1:3" s="191" customFormat="1" ht="45.75" customHeight="1">
      <c r="A6" s="473" t="s">
        <v>409</v>
      </c>
      <c r="B6" s="474"/>
      <c r="C6" s="474"/>
    </row>
    <row r="7" spans="1:3" ht="15">
      <c r="A7" s="192" t="s">
        <v>29</v>
      </c>
      <c r="B7" s="188" t="s">
        <v>350</v>
      </c>
    </row>
    <row r="8" spans="1:3">
      <c r="A8" s="148">
        <v>1</v>
      </c>
      <c r="B8" s="234" t="s">
        <v>20</v>
      </c>
    </row>
    <row r="9" spans="1:3">
      <c r="A9" s="148">
        <v>2</v>
      </c>
      <c r="B9" s="235" t="s">
        <v>21</v>
      </c>
    </row>
    <row r="10" spans="1:3">
      <c r="A10" s="148">
        <v>3</v>
      </c>
      <c r="B10" s="235" t="s">
        <v>22</v>
      </c>
    </row>
    <row r="11" spans="1:3">
      <c r="A11" s="148">
        <v>4</v>
      </c>
      <c r="B11" s="235" t="s">
        <v>23</v>
      </c>
      <c r="C11" s="71"/>
    </row>
    <row r="12" spans="1:3">
      <c r="A12" s="148">
        <v>5</v>
      </c>
      <c r="B12" s="235" t="s">
        <v>24</v>
      </c>
    </row>
    <row r="13" spans="1:3">
      <c r="A13" s="148">
        <v>6</v>
      </c>
      <c r="B13" s="236" t="s">
        <v>360</v>
      </c>
    </row>
    <row r="14" spans="1:3">
      <c r="A14" s="148">
        <v>7</v>
      </c>
      <c r="B14" s="235" t="s">
        <v>354</v>
      </c>
    </row>
    <row r="15" spans="1:3">
      <c r="A15" s="148">
        <v>8</v>
      </c>
      <c r="B15" s="235" t="s">
        <v>355</v>
      </c>
    </row>
    <row r="16" spans="1:3">
      <c r="A16" s="148">
        <v>9</v>
      </c>
      <c r="B16" s="235" t="s">
        <v>25</v>
      </c>
    </row>
    <row r="17" spans="1:2">
      <c r="A17" s="310" t="s">
        <v>408</v>
      </c>
      <c r="B17" s="309" t="s">
        <v>407</v>
      </c>
    </row>
    <row r="18" spans="1:2">
      <c r="A18" s="148">
        <v>10</v>
      </c>
      <c r="B18" s="235" t="s">
        <v>26</v>
      </c>
    </row>
    <row r="19" spans="1:2">
      <c r="A19" s="148">
        <v>11</v>
      </c>
      <c r="B19" s="236" t="s">
        <v>356</v>
      </c>
    </row>
    <row r="20" spans="1:2">
      <c r="A20" s="148">
        <v>12</v>
      </c>
      <c r="B20" s="236" t="s">
        <v>27</v>
      </c>
    </row>
    <row r="21" spans="1:2">
      <c r="A21" s="148">
        <v>13</v>
      </c>
      <c r="B21" s="237" t="s">
        <v>357</v>
      </c>
    </row>
    <row r="22" spans="1:2">
      <c r="A22" s="148">
        <v>14</v>
      </c>
      <c r="B22" s="234" t="s">
        <v>384</v>
      </c>
    </row>
    <row r="23" spans="1:2">
      <c r="A23" s="193">
        <v>15</v>
      </c>
      <c r="B23" s="236" t="s">
        <v>28</v>
      </c>
    </row>
    <row r="24" spans="1:2">
      <c r="A24" s="74"/>
      <c r="B24" s="17"/>
    </row>
    <row r="25" spans="1:2">
      <c r="A25" s="74"/>
      <c r="B25" s="17"/>
    </row>
    <row r="26" spans="1:2">
      <c r="A26" s="74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9.5703125" style="7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323" t="s">
        <v>30</v>
      </c>
      <c r="B1" s="324" t="s">
        <v>418</v>
      </c>
    </row>
    <row r="2" spans="1:3" s="62" customFormat="1" ht="15.75" customHeight="1">
      <c r="A2" s="323" t="s">
        <v>31</v>
      </c>
      <c r="B2" s="325">
        <f>'1. key ratios '!B2</f>
        <v>43190</v>
      </c>
    </row>
    <row r="3" spans="1:3" s="62" customFormat="1" ht="15.75" customHeight="1"/>
    <row r="4" spans="1:3" ht="13.5" thickBot="1">
      <c r="A4" s="74" t="s">
        <v>252</v>
      </c>
      <c r="B4" s="133" t="s">
        <v>251</v>
      </c>
    </row>
    <row r="5" spans="1:3">
      <c r="A5" s="75" t="s">
        <v>6</v>
      </c>
      <c r="B5" s="76"/>
      <c r="C5" s="77" t="s">
        <v>73</v>
      </c>
    </row>
    <row r="6" spans="1:3">
      <c r="A6" s="78">
        <v>1</v>
      </c>
      <c r="B6" s="79" t="s">
        <v>250</v>
      </c>
      <c r="C6" s="423">
        <f>SUM(C7:C11)</f>
        <v>34108453.318627737</v>
      </c>
    </row>
    <row r="7" spans="1:3">
      <c r="A7" s="78">
        <v>2</v>
      </c>
      <c r="B7" s="80" t="s">
        <v>249</v>
      </c>
      <c r="C7" s="424">
        <f>'2.RC'!E33</f>
        <v>30000000</v>
      </c>
    </row>
    <row r="8" spans="1:3">
      <c r="A8" s="78">
        <v>3</v>
      </c>
      <c r="B8" s="81" t="s">
        <v>248</v>
      </c>
      <c r="C8" s="424"/>
    </row>
    <row r="9" spans="1:3">
      <c r="A9" s="78">
        <v>4</v>
      </c>
      <c r="B9" s="81" t="s">
        <v>247</v>
      </c>
      <c r="C9" s="424"/>
    </row>
    <row r="10" spans="1:3">
      <c r="A10" s="78">
        <v>5</v>
      </c>
      <c r="B10" s="81" t="s">
        <v>246</v>
      </c>
      <c r="C10" s="424"/>
    </row>
    <row r="11" spans="1:3">
      <c r="A11" s="78">
        <v>6</v>
      </c>
      <c r="B11" s="82" t="s">
        <v>245</v>
      </c>
      <c r="C11" s="424">
        <f>'2.RC'!E38</f>
        <v>4108453.3186277347</v>
      </c>
    </row>
    <row r="12" spans="1:3" s="48" customFormat="1">
      <c r="A12" s="78">
        <v>7</v>
      </c>
      <c r="B12" s="79" t="s">
        <v>244</v>
      </c>
      <c r="C12" s="425">
        <f>SUM(C13:C27)</f>
        <v>302487.18999999989</v>
      </c>
    </row>
    <row r="13" spans="1:3" s="48" customFormat="1">
      <c r="A13" s="78">
        <v>8</v>
      </c>
      <c r="B13" s="83" t="s">
        <v>243</v>
      </c>
      <c r="C13" s="426"/>
    </row>
    <row r="14" spans="1:3" s="48" customFormat="1" ht="25.5">
      <c r="A14" s="78">
        <v>9</v>
      </c>
      <c r="B14" s="84" t="s">
        <v>242</v>
      </c>
      <c r="C14" s="426"/>
    </row>
    <row r="15" spans="1:3" s="48" customFormat="1">
      <c r="A15" s="78">
        <v>10</v>
      </c>
      <c r="B15" s="85" t="s">
        <v>241</v>
      </c>
      <c r="C15" s="426">
        <v>302487.18999999989</v>
      </c>
    </row>
    <row r="16" spans="1:3" s="48" customFormat="1">
      <c r="A16" s="78">
        <v>11</v>
      </c>
      <c r="B16" s="86" t="s">
        <v>240</v>
      </c>
      <c r="C16" s="426"/>
    </row>
    <row r="17" spans="1:3" s="48" customFormat="1">
      <c r="A17" s="78">
        <v>12</v>
      </c>
      <c r="B17" s="85" t="s">
        <v>239</v>
      </c>
      <c r="C17" s="426"/>
    </row>
    <row r="18" spans="1:3" s="48" customFormat="1">
      <c r="A18" s="78">
        <v>13</v>
      </c>
      <c r="B18" s="85" t="s">
        <v>238</v>
      </c>
      <c r="C18" s="426"/>
    </row>
    <row r="19" spans="1:3" s="48" customFormat="1">
      <c r="A19" s="78">
        <v>14</v>
      </c>
      <c r="B19" s="85" t="s">
        <v>237</v>
      </c>
      <c r="C19" s="426"/>
    </row>
    <row r="20" spans="1:3" s="48" customFormat="1">
      <c r="A20" s="78">
        <v>15</v>
      </c>
      <c r="B20" s="85" t="s">
        <v>236</v>
      </c>
      <c r="C20" s="426"/>
    </row>
    <row r="21" spans="1:3" s="48" customFormat="1" ht="25.5">
      <c r="A21" s="78">
        <v>16</v>
      </c>
      <c r="B21" s="84" t="s">
        <v>235</v>
      </c>
      <c r="C21" s="426"/>
    </row>
    <row r="22" spans="1:3" s="48" customFormat="1">
      <c r="A22" s="78">
        <v>17</v>
      </c>
      <c r="B22" s="87" t="s">
        <v>234</v>
      </c>
      <c r="C22" s="426"/>
    </row>
    <row r="23" spans="1:3" s="48" customFormat="1">
      <c r="A23" s="78">
        <v>18</v>
      </c>
      <c r="B23" s="84" t="s">
        <v>233</v>
      </c>
      <c r="C23" s="426"/>
    </row>
    <row r="24" spans="1:3" s="48" customFormat="1" ht="25.5">
      <c r="A24" s="78">
        <v>19</v>
      </c>
      <c r="B24" s="84" t="s">
        <v>210</v>
      </c>
      <c r="C24" s="426"/>
    </row>
    <row r="25" spans="1:3" s="48" customFormat="1">
      <c r="A25" s="78">
        <v>20</v>
      </c>
      <c r="B25" s="88" t="s">
        <v>232</v>
      </c>
      <c r="C25" s="426"/>
    </row>
    <row r="26" spans="1:3" s="48" customFormat="1">
      <c r="A26" s="78">
        <v>21</v>
      </c>
      <c r="B26" s="88" t="s">
        <v>231</v>
      </c>
      <c r="C26" s="426"/>
    </row>
    <row r="27" spans="1:3" s="48" customFormat="1">
      <c r="A27" s="78">
        <v>22</v>
      </c>
      <c r="B27" s="88" t="s">
        <v>230</v>
      </c>
      <c r="C27" s="426"/>
    </row>
    <row r="28" spans="1:3" s="48" customFormat="1">
      <c r="A28" s="78">
        <v>23</v>
      </c>
      <c r="B28" s="89" t="s">
        <v>229</v>
      </c>
      <c r="C28" s="425">
        <f>C6-C12</f>
        <v>33805966.12862774</v>
      </c>
    </row>
    <row r="29" spans="1:3" s="48" customFormat="1">
      <c r="A29" s="90"/>
      <c r="B29" s="91"/>
      <c r="C29" s="426"/>
    </row>
    <row r="30" spans="1:3" s="48" customFormat="1">
      <c r="A30" s="90">
        <v>24</v>
      </c>
      <c r="B30" s="89" t="s">
        <v>228</v>
      </c>
      <c r="C30" s="425">
        <f>C31+C34</f>
        <v>0</v>
      </c>
    </row>
    <row r="31" spans="1:3" s="48" customFormat="1">
      <c r="A31" s="90">
        <v>25</v>
      </c>
      <c r="B31" s="81" t="s">
        <v>227</v>
      </c>
      <c r="C31" s="427">
        <f>C32+C33</f>
        <v>0</v>
      </c>
    </row>
    <row r="32" spans="1:3" s="48" customFormat="1">
      <c r="A32" s="90">
        <v>26</v>
      </c>
      <c r="B32" s="92" t="s">
        <v>309</v>
      </c>
      <c r="C32" s="426"/>
    </row>
    <row r="33" spans="1:3" s="48" customFormat="1">
      <c r="A33" s="90">
        <v>27</v>
      </c>
      <c r="B33" s="92" t="s">
        <v>226</v>
      </c>
      <c r="C33" s="426"/>
    </row>
    <row r="34" spans="1:3" s="48" customFormat="1">
      <c r="A34" s="90">
        <v>28</v>
      </c>
      <c r="B34" s="81" t="s">
        <v>225</v>
      </c>
      <c r="C34" s="426"/>
    </row>
    <row r="35" spans="1:3" s="48" customFormat="1">
      <c r="A35" s="90">
        <v>29</v>
      </c>
      <c r="B35" s="89" t="s">
        <v>224</v>
      </c>
      <c r="C35" s="425">
        <f>SUM(C36:C40)</f>
        <v>0</v>
      </c>
    </row>
    <row r="36" spans="1:3" s="48" customFormat="1">
      <c r="A36" s="90">
        <v>30</v>
      </c>
      <c r="B36" s="84" t="s">
        <v>223</v>
      </c>
      <c r="C36" s="426"/>
    </row>
    <row r="37" spans="1:3" s="48" customFormat="1">
      <c r="A37" s="90">
        <v>31</v>
      </c>
      <c r="B37" s="85" t="s">
        <v>222</v>
      </c>
      <c r="C37" s="426"/>
    </row>
    <row r="38" spans="1:3" s="48" customFormat="1" ht="25.5">
      <c r="A38" s="90">
        <v>32</v>
      </c>
      <c r="B38" s="84" t="s">
        <v>221</v>
      </c>
      <c r="C38" s="426"/>
    </row>
    <row r="39" spans="1:3" s="48" customFormat="1" ht="25.5">
      <c r="A39" s="90">
        <v>33</v>
      </c>
      <c r="B39" s="84" t="s">
        <v>210</v>
      </c>
      <c r="C39" s="426"/>
    </row>
    <row r="40" spans="1:3" s="48" customFormat="1">
      <c r="A40" s="90">
        <v>34</v>
      </c>
      <c r="B40" s="88" t="s">
        <v>220</v>
      </c>
      <c r="C40" s="426"/>
    </row>
    <row r="41" spans="1:3" s="48" customFormat="1">
      <c r="A41" s="90">
        <v>35</v>
      </c>
      <c r="B41" s="89" t="s">
        <v>219</v>
      </c>
      <c r="C41" s="425">
        <f>C30-C35</f>
        <v>0</v>
      </c>
    </row>
    <row r="42" spans="1:3" s="48" customFormat="1">
      <c r="A42" s="90"/>
      <c r="B42" s="91"/>
      <c r="C42" s="426"/>
    </row>
    <row r="43" spans="1:3" s="48" customFormat="1">
      <c r="A43" s="90">
        <v>36</v>
      </c>
      <c r="B43" s="93" t="s">
        <v>218</v>
      </c>
      <c r="C43" s="425">
        <f>SUM(C44:C46)</f>
        <v>40795305.625772133</v>
      </c>
    </row>
    <row r="44" spans="1:3" s="48" customFormat="1">
      <c r="A44" s="90">
        <v>37</v>
      </c>
      <c r="B44" s="81" t="s">
        <v>217</v>
      </c>
      <c r="C44" s="426">
        <f>'2.RC'!E30</f>
        <v>38630400</v>
      </c>
    </row>
    <row r="45" spans="1:3" s="48" customFormat="1">
      <c r="A45" s="90">
        <v>38</v>
      </c>
      <c r="B45" s="81" t="s">
        <v>216</v>
      </c>
      <c r="C45" s="426"/>
    </row>
    <row r="46" spans="1:3" s="48" customFormat="1">
      <c r="A46" s="90">
        <v>39</v>
      </c>
      <c r="B46" s="81" t="s">
        <v>215</v>
      </c>
      <c r="C46" s="426">
        <v>2164905.625772133</v>
      </c>
    </row>
    <row r="47" spans="1:3" s="48" customFormat="1">
      <c r="A47" s="90">
        <v>40</v>
      </c>
      <c r="B47" s="93" t="s">
        <v>214</v>
      </c>
      <c r="C47" s="425">
        <f>SUM(C48:C51)</f>
        <v>0</v>
      </c>
    </row>
    <row r="48" spans="1:3" s="48" customFormat="1">
      <c r="A48" s="90">
        <v>41</v>
      </c>
      <c r="B48" s="84" t="s">
        <v>213</v>
      </c>
      <c r="C48" s="426"/>
    </row>
    <row r="49" spans="1:3" s="48" customFormat="1">
      <c r="A49" s="90">
        <v>42</v>
      </c>
      <c r="B49" s="85" t="s">
        <v>212</v>
      </c>
      <c r="C49" s="426"/>
    </row>
    <row r="50" spans="1:3" s="48" customFormat="1">
      <c r="A50" s="90">
        <v>43</v>
      </c>
      <c r="B50" s="84" t="s">
        <v>211</v>
      </c>
      <c r="C50" s="426"/>
    </row>
    <row r="51" spans="1:3" s="48" customFormat="1" ht="25.5">
      <c r="A51" s="90">
        <v>44</v>
      </c>
      <c r="B51" s="84" t="s">
        <v>210</v>
      </c>
      <c r="C51" s="426"/>
    </row>
    <row r="52" spans="1:3" s="48" customFormat="1" ht="13.5" thickBot="1">
      <c r="A52" s="94">
        <v>45</v>
      </c>
      <c r="B52" s="95" t="s">
        <v>209</v>
      </c>
      <c r="C52" s="428">
        <f>C43-C47</f>
        <v>40795305.625772133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zoomScaleNormal="100" workbookViewId="0">
      <pane xSplit="1" ySplit="5" topLeftCell="B16" activePane="bottomRight" state="frozen"/>
      <selection activeCell="B47" sqref="B47"/>
      <selection pane="topRight" activeCell="B47" sqref="B47"/>
      <selection pane="bottomLeft" activeCell="B47" sqref="B47"/>
      <selection pane="bottomRight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323" t="s">
        <v>30</v>
      </c>
      <c r="B1" s="324" t="s">
        <v>418</v>
      </c>
      <c r="E1" s="4"/>
      <c r="F1" s="4"/>
    </row>
    <row r="2" spans="1:6" s="62" customFormat="1" ht="15.75" customHeight="1">
      <c r="A2" s="323" t="s">
        <v>31</v>
      </c>
      <c r="B2" s="325">
        <f>'1. key ratios '!B2</f>
        <v>43190</v>
      </c>
    </row>
    <row r="3" spans="1:6" s="62" customFormat="1" ht="15.75" customHeight="1">
      <c r="A3" s="96"/>
    </row>
    <row r="4" spans="1:6" s="62" customFormat="1" ht="15.75" customHeight="1" thickBot="1">
      <c r="A4" s="62" t="s">
        <v>86</v>
      </c>
      <c r="B4" s="210" t="s">
        <v>293</v>
      </c>
      <c r="D4" s="34" t="s">
        <v>73</v>
      </c>
    </row>
    <row r="5" spans="1:6" ht="25.5">
      <c r="A5" s="97" t="s">
        <v>6</v>
      </c>
      <c r="B5" s="240" t="s">
        <v>347</v>
      </c>
      <c r="C5" s="98" t="s">
        <v>94</v>
      </c>
      <c r="D5" s="99" t="s">
        <v>95</v>
      </c>
    </row>
    <row r="6" spans="1:6">
      <c r="A6" s="67">
        <v>1</v>
      </c>
      <c r="B6" s="100" t="s">
        <v>35</v>
      </c>
      <c r="C6" s="101">
        <f>'2.RC'!E7</f>
        <v>3978495.62</v>
      </c>
      <c r="D6" s="102"/>
      <c r="E6" s="103"/>
    </row>
    <row r="7" spans="1:6">
      <c r="A7" s="67">
        <v>2</v>
      </c>
      <c r="B7" s="104" t="s">
        <v>36</v>
      </c>
      <c r="C7" s="105">
        <f>'2.RC'!E8</f>
        <v>22712426.859999999</v>
      </c>
      <c r="D7" s="106"/>
      <c r="E7" s="103"/>
    </row>
    <row r="8" spans="1:6">
      <c r="A8" s="67">
        <v>3</v>
      </c>
      <c r="B8" s="104" t="s">
        <v>37</v>
      </c>
      <c r="C8" s="105">
        <f>'2.RC'!E9</f>
        <v>10483396.782145001</v>
      </c>
      <c r="D8" s="106"/>
      <c r="E8" s="103"/>
    </row>
    <row r="9" spans="1:6">
      <c r="A9" s="67">
        <v>4</v>
      </c>
      <c r="B9" s="104" t="s">
        <v>38</v>
      </c>
      <c r="C9" s="105">
        <f>'2.RC'!E10</f>
        <v>0</v>
      </c>
      <c r="D9" s="106"/>
      <c r="E9" s="103"/>
    </row>
    <row r="10" spans="1:6">
      <c r="A10" s="67">
        <v>5</v>
      </c>
      <c r="B10" s="104" t="s">
        <v>39</v>
      </c>
      <c r="C10" s="105">
        <f>'2.RC'!E11</f>
        <v>24028653.358471528</v>
      </c>
      <c r="D10" s="106"/>
      <c r="E10" s="103"/>
    </row>
    <row r="11" spans="1:6">
      <c r="A11" s="67">
        <v>6.1</v>
      </c>
      <c r="B11" s="211" t="s">
        <v>40</v>
      </c>
      <c r="C11" s="107">
        <f>'2.RC'!E12</f>
        <v>157936119.03999996</v>
      </c>
      <c r="D11" s="108"/>
      <c r="E11" s="109"/>
    </row>
    <row r="12" spans="1:6">
      <c r="A12" s="67">
        <v>6.2</v>
      </c>
      <c r="B12" s="212" t="s">
        <v>41</v>
      </c>
      <c r="C12" s="429">
        <f>'2.RC'!E13</f>
        <v>-4983700.2265999988</v>
      </c>
      <c r="D12" s="108"/>
      <c r="E12" s="109"/>
    </row>
    <row r="13" spans="1:6">
      <c r="A13" s="67">
        <v>6</v>
      </c>
      <c r="B13" s="104" t="s">
        <v>42</v>
      </c>
      <c r="C13" s="110">
        <f>C11+C12</f>
        <v>152952418.81339997</v>
      </c>
      <c r="D13" s="108"/>
      <c r="E13" s="103"/>
    </row>
    <row r="14" spans="1:6">
      <c r="A14" s="67">
        <v>7</v>
      </c>
      <c r="B14" s="104" t="s">
        <v>43</v>
      </c>
      <c r="C14" s="105">
        <f>'2.RC'!E15</f>
        <v>2075164.346752001</v>
      </c>
      <c r="D14" s="106"/>
      <c r="E14" s="103"/>
    </row>
    <row r="15" spans="1:6">
      <c r="A15" s="67">
        <v>8</v>
      </c>
      <c r="B15" s="238" t="s">
        <v>205</v>
      </c>
      <c r="C15" s="105">
        <f>'2.RC'!E16</f>
        <v>0</v>
      </c>
      <c r="D15" s="106"/>
      <c r="E15" s="103"/>
    </row>
    <row r="16" spans="1:6">
      <c r="A16" s="67">
        <v>9</v>
      </c>
      <c r="B16" s="104" t="s">
        <v>44</v>
      </c>
      <c r="C16" s="105">
        <f>'2.RC'!E17</f>
        <v>0</v>
      </c>
      <c r="D16" s="106"/>
      <c r="E16" s="103"/>
    </row>
    <row r="17" spans="1:5">
      <c r="A17" s="67">
        <v>9.1</v>
      </c>
      <c r="B17" s="111" t="s">
        <v>89</v>
      </c>
      <c r="C17" s="107"/>
      <c r="D17" s="106"/>
      <c r="E17" s="103"/>
    </row>
    <row r="18" spans="1:5">
      <c r="A18" s="67">
        <v>9.1999999999999993</v>
      </c>
      <c r="B18" s="111" t="s">
        <v>90</v>
      </c>
      <c r="C18" s="107"/>
      <c r="D18" s="106"/>
      <c r="E18" s="103"/>
    </row>
    <row r="19" spans="1:5">
      <c r="A19" s="67">
        <v>9.3000000000000007</v>
      </c>
      <c r="B19" s="213" t="s">
        <v>275</v>
      </c>
      <c r="C19" s="107"/>
      <c r="D19" s="106"/>
      <c r="E19" s="103"/>
    </row>
    <row r="20" spans="1:5">
      <c r="A20" s="67">
        <v>10</v>
      </c>
      <c r="B20" s="104" t="s">
        <v>45</v>
      </c>
      <c r="C20" s="105">
        <f>'2.RC'!E18</f>
        <v>1707029.5</v>
      </c>
      <c r="D20" s="106"/>
      <c r="E20" s="103"/>
    </row>
    <row r="21" spans="1:5">
      <c r="A21" s="67">
        <v>10.1</v>
      </c>
      <c r="B21" s="111" t="s">
        <v>91</v>
      </c>
      <c r="C21" s="105">
        <f>'9.Capital'!C15</f>
        <v>302487.18999999989</v>
      </c>
      <c r="D21" s="112" t="s">
        <v>93</v>
      </c>
      <c r="E21" s="103"/>
    </row>
    <row r="22" spans="1:5">
      <c r="A22" s="67">
        <v>11</v>
      </c>
      <c r="B22" s="113" t="s">
        <v>46</v>
      </c>
      <c r="C22" s="114">
        <f>'2.RC'!E19</f>
        <v>4641165.0705107804</v>
      </c>
      <c r="D22" s="115"/>
      <c r="E22" s="103"/>
    </row>
    <row r="23" spans="1:5" ht="15">
      <c r="A23" s="67">
        <v>12</v>
      </c>
      <c r="B23" s="116" t="s">
        <v>47</v>
      </c>
      <c r="C23" s="117">
        <f>SUM(C6:C10,C13:C16,C20,C22)</f>
        <v>222578750.35127926</v>
      </c>
      <c r="D23" s="118"/>
      <c r="E23" s="119"/>
    </row>
    <row r="24" spans="1:5">
      <c r="A24" s="67">
        <v>13</v>
      </c>
      <c r="B24" s="104" t="s">
        <v>49</v>
      </c>
      <c r="C24" s="120">
        <f>'2.RC'!E22</f>
        <v>53822498.359999992</v>
      </c>
      <c r="D24" s="121"/>
      <c r="E24" s="103"/>
    </row>
    <row r="25" spans="1:5">
      <c r="A25" s="67">
        <v>14</v>
      </c>
      <c r="B25" s="104" t="s">
        <v>50</v>
      </c>
      <c r="C25" s="105">
        <f>'2.RC'!E23</f>
        <v>18711327.459999986</v>
      </c>
      <c r="D25" s="106"/>
      <c r="E25" s="103"/>
    </row>
    <row r="26" spans="1:5">
      <c r="A26" s="67">
        <v>15</v>
      </c>
      <c r="B26" s="104" t="s">
        <v>51</v>
      </c>
      <c r="C26" s="105">
        <f>'2.RC'!E24</f>
        <v>0</v>
      </c>
      <c r="D26" s="106"/>
      <c r="E26" s="103"/>
    </row>
    <row r="27" spans="1:5">
      <c r="A27" s="67">
        <v>16</v>
      </c>
      <c r="B27" s="104" t="s">
        <v>52</v>
      </c>
      <c r="C27" s="105">
        <f>'2.RC'!E25</f>
        <v>46408861.419999987</v>
      </c>
      <c r="D27" s="106"/>
      <c r="E27" s="103"/>
    </row>
    <row r="28" spans="1:5">
      <c r="A28" s="67">
        <v>17</v>
      </c>
      <c r="B28" s="104" t="s">
        <v>53</v>
      </c>
      <c r="C28" s="105">
        <f>'2.RC'!E26</f>
        <v>0</v>
      </c>
      <c r="D28" s="106"/>
      <c r="E28" s="103"/>
    </row>
    <row r="29" spans="1:5">
      <c r="A29" s="67">
        <v>18</v>
      </c>
      <c r="B29" s="104" t="s">
        <v>54</v>
      </c>
      <c r="C29" s="105">
        <f>'2.RC'!E27</f>
        <v>25201707.721511997</v>
      </c>
      <c r="D29" s="106"/>
      <c r="E29" s="103"/>
    </row>
    <row r="30" spans="1:5">
      <c r="A30" s="67">
        <v>19</v>
      </c>
      <c r="B30" s="104" t="s">
        <v>55</v>
      </c>
      <c r="C30" s="105">
        <f>'2.RC'!E28</f>
        <v>1266289.8599999999</v>
      </c>
      <c r="D30" s="106"/>
      <c r="E30" s="103"/>
    </row>
    <row r="31" spans="1:5">
      <c r="A31" s="67">
        <v>20</v>
      </c>
      <c r="B31" s="104" t="s">
        <v>56</v>
      </c>
      <c r="C31" s="105">
        <f>'2.RC'!E29</f>
        <v>4429212.1698000003</v>
      </c>
      <c r="D31" s="106"/>
      <c r="E31" s="103"/>
    </row>
    <row r="32" spans="1:5">
      <c r="A32" s="67">
        <v>21</v>
      </c>
      <c r="B32" s="113" t="s">
        <v>57</v>
      </c>
      <c r="C32" s="114">
        <f>'2.RC'!E30</f>
        <v>38630400</v>
      </c>
      <c r="D32" s="115"/>
      <c r="E32" s="103"/>
    </row>
    <row r="33" spans="1:5">
      <c r="A33" s="67">
        <v>21.1</v>
      </c>
      <c r="B33" s="122" t="s">
        <v>92</v>
      </c>
      <c r="C33" s="123">
        <f>'9.Capital'!C44</f>
        <v>38630400</v>
      </c>
      <c r="D33" s="112" t="s">
        <v>439</v>
      </c>
      <c r="E33" s="103"/>
    </row>
    <row r="34" spans="1:5" ht="15">
      <c r="A34" s="67">
        <v>22</v>
      </c>
      <c r="B34" s="116" t="s">
        <v>58</v>
      </c>
      <c r="C34" s="117">
        <f>SUM(C24:C32)</f>
        <v>188470296.991312</v>
      </c>
      <c r="D34" s="118"/>
      <c r="E34" s="119"/>
    </row>
    <row r="35" spans="1:5">
      <c r="A35" s="67">
        <v>23</v>
      </c>
      <c r="B35" s="113" t="s">
        <v>60</v>
      </c>
      <c r="C35" s="105">
        <f>'9.Capital'!C7</f>
        <v>30000000</v>
      </c>
      <c r="D35" s="112" t="s">
        <v>440</v>
      </c>
      <c r="E35" s="103"/>
    </row>
    <row r="36" spans="1:5">
      <c r="A36" s="67">
        <v>24</v>
      </c>
      <c r="B36" s="113" t="s">
        <v>61</v>
      </c>
      <c r="C36" s="105"/>
      <c r="D36" s="106"/>
      <c r="E36" s="103"/>
    </row>
    <row r="37" spans="1:5">
      <c r="A37" s="67">
        <v>25</v>
      </c>
      <c r="B37" s="113" t="s">
        <v>62</v>
      </c>
      <c r="C37" s="105"/>
      <c r="D37" s="106"/>
      <c r="E37" s="103"/>
    </row>
    <row r="38" spans="1:5">
      <c r="A38" s="67">
        <v>26</v>
      </c>
      <c r="B38" s="113" t="s">
        <v>63</v>
      </c>
      <c r="C38" s="105"/>
      <c r="D38" s="106"/>
      <c r="E38" s="103"/>
    </row>
    <row r="39" spans="1:5">
      <c r="A39" s="67">
        <v>27</v>
      </c>
      <c r="B39" s="113" t="s">
        <v>64</v>
      </c>
      <c r="C39" s="105"/>
      <c r="D39" s="106"/>
      <c r="E39" s="103"/>
    </row>
    <row r="40" spans="1:5">
      <c r="A40" s="67">
        <v>28</v>
      </c>
      <c r="B40" s="113" t="s">
        <v>65</v>
      </c>
      <c r="C40" s="105">
        <f>'9.Capital'!C11</f>
        <v>4108453.3186277347</v>
      </c>
      <c r="D40" s="112" t="s">
        <v>441</v>
      </c>
      <c r="E40" s="103"/>
    </row>
    <row r="41" spans="1:5">
      <c r="A41" s="67">
        <v>29</v>
      </c>
      <c r="B41" s="113" t="s">
        <v>66</v>
      </c>
      <c r="C41" s="105"/>
      <c r="D41" s="106"/>
      <c r="E41" s="103"/>
    </row>
    <row r="42" spans="1:5" ht="15.75" thickBot="1">
      <c r="A42" s="124">
        <v>30</v>
      </c>
      <c r="B42" s="125" t="s">
        <v>273</v>
      </c>
      <c r="C42" s="126">
        <f>SUM(C35:C41)</f>
        <v>34108453.318627737</v>
      </c>
      <c r="D42" s="127"/>
      <c r="E42" s="11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2" bestFit="1" customWidth="1"/>
    <col min="17" max="17" width="14.7109375" style="32" customWidth="1"/>
    <col min="18" max="18" width="13" style="32" bestFit="1" customWidth="1"/>
    <col min="19" max="19" width="34.85546875" style="32" customWidth="1"/>
    <col min="20" max="16384" width="9.140625" style="32"/>
  </cols>
  <sheetData>
    <row r="1" spans="1:19">
      <c r="A1" s="323" t="s">
        <v>30</v>
      </c>
      <c r="B1" s="324" t="s">
        <v>418</v>
      </c>
    </row>
    <row r="2" spans="1:19">
      <c r="A2" s="323" t="s">
        <v>31</v>
      </c>
      <c r="B2" s="325">
        <f>'1. key ratios '!B2</f>
        <v>43190</v>
      </c>
    </row>
    <row r="4" spans="1:19" ht="26.25" thickBot="1">
      <c r="A4" s="4" t="s">
        <v>255</v>
      </c>
      <c r="B4" s="257" t="s">
        <v>382</v>
      </c>
    </row>
    <row r="5" spans="1:19" s="247" customFormat="1">
      <c r="A5" s="242"/>
      <c r="B5" s="243"/>
      <c r="C5" s="244" t="s">
        <v>0</v>
      </c>
      <c r="D5" s="244" t="s">
        <v>1</v>
      </c>
      <c r="E5" s="244" t="s">
        <v>2</v>
      </c>
      <c r="F5" s="244" t="s">
        <v>3</v>
      </c>
      <c r="G5" s="244" t="s">
        <v>4</v>
      </c>
      <c r="H5" s="244" t="s">
        <v>5</v>
      </c>
      <c r="I5" s="244" t="s">
        <v>8</v>
      </c>
      <c r="J5" s="244" t="s">
        <v>9</v>
      </c>
      <c r="K5" s="244" t="s">
        <v>10</v>
      </c>
      <c r="L5" s="244" t="s">
        <v>11</v>
      </c>
      <c r="M5" s="244" t="s">
        <v>12</v>
      </c>
      <c r="N5" s="244" t="s">
        <v>13</v>
      </c>
      <c r="O5" s="244" t="s">
        <v>365</v>
      </c>
      <c r="P5" s="244" t="s">
        <v>366</v>
      </c>
      <c r="Q5" s="244" t="s">
        <v>367</v>
      </c>
      <c r="R5" s="245" t="s">
        <v>368</v>
      </c>
      <c r="S5" s="246" t="s">
        <v>369</v>
      </c>
    </row>
    <row r="6" spans="1:19" s="247" customFormat="1" ht="99" customHeight="1">
      <c r="A6" s="248"/>
      <c r="B6" s="499" t="s">
        <v>370</v>
      </c>
      <c r="C6" s="495">
        <v>0</v>
      </c>
      <c r="D6" s="496"/>
      <c r="E6" s="495">
        <v>0.2</v>
      </c>
      <c r="F6" s="496"/>
      <c r="G6" s="495">
        <v>0.35</v>
      </c>
      <c r="H6" s="496"/>
      <c r="I6" s="495">
        <v>0.5</v>
      </c>
      <c r="J6" s="496"/>
      <c r="K6" s="495">
        <v>0.75</v>
      </c>
      <c r="L6" s="496"/>
      <c r="M6" s="495">
        <v>1</v>
      </c>
      <c r="N6" s="496"/>
      <c r="O6" s="495">
        <v>1.5</v>
      </c>
      <c r="P6" s="496"/>
      <c r="Q6" s="495">
        <v>2.5</v>
      </c>
      <c r="R6" s="496"/>
      <c r="S6" s="497" t="s">
        <v>254</v>
      </c>
    </row>
    <row r="7" spans="1:19" s="247" customFormat="1" ht="30.75" customHeight="1">
      <c r="A7" s="248"/>
      <c r="B7" s="500"/>
      <c r="C7" s="239" t="s">
        <v>257</v>
      </c>
      <c r="D7" s="239" t="s">
        <v>256</v>
      </c>
      <c r="E7" s="239" t="s">
        <v>257</v>
      </c>
      <c r="F7" s="239" t="s">
        <v>256</v>
      </c>
      <c r="G7" s="239" t="s">
        <v>257</v>
      </c>
      <c r="H7" s="239" t="s">
        <v>256</v>
      </c>
      <c r="I7" s="239" t="s">
        <v>257</v>
      </c>
      <c r="J7" s="239" t="s">
        <v>256</v>
      </c>
      <c r="K7" s="239" t="s">
        <v>257</v>
      </c>
      <c r="L7" s="239" t="s">
        <v>256</v>
      </c>
      <c r="M7" s="239" t="s">
        <v>257</v>
      </c>
      <c r="N7" s="239" t="s">
        <v>256</v>
      </c>
      <c r="O7" s="239" t="s">
        <v>257</v>
      </c>
      <c r="P7" s="239" t="s">
        <v>256</v>
      </c>
      <c r="Q7" s="239" t="s">
        <v>257</v>
      </c>
      <c r="R7" s="239" t="s">
        <v>256</v>
      </c>
      <c r="S7" s="498"/>
    </row>
    <row r="8" spans="1:19" s="130" customFormat="1">
      <c r="A8" s="128">
        <v>1</v>
      </c>
      <c r="B8" s="1" t="s">
        <v>97</v>
      </c>
      <c r="C8" s="129">
        <v>13477482.610519748</v>
      </c>
      <c r="D8" s="129"/>
      <c r="E8" s="129"/>
      <c r="F8" s="129"/>
      <c r="G8" s="129"/>
      <c r="H8" s="129"/>
      <c r="I8" s="129"/>
      <c r="J8" s="129"/>
      <c r="K8" s="129"/>
      <c r="L8" s="129"/>
      <c r="M8" s="129">
        <v>32763222.473953236</v>
      </c>
      <c r="N8" s="129"/>
      <c r="O8" s="129"/>
      <c r="P8" s="129"/>
      <c r="Q8" s="129"/>
      <c r="R8" s="129"/>
      <c r="S8" s="432">
        <f>$C$6*SUM(C8:D8)+$E$6*SUM(E8:F8)+$G$6*SUM(G8:H8)+$I$6*SUM(I8:J8)+$K$6*SUM(K8:L8)+$M$6*SUM(M8:N8)+$O$6*SUM(O8:P8)+$Q$6*SUM(Q8:R8)</f>
        <v>32763222.473953236</v>
      </c>
    </row>
    <row r="9" spans="1:19" s="130" customFormat="1">
      <c r="A9" s="128">
        <v>2</v>
      </c>
      <c r="B9" s="1" t="s">
        <v>98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432">
        <f t="shared" ref="S9:S21" si="0">$C$6*SUM(C9:D9)+$E$6*SUM(E9:F9)+$G$6*SUM(G9:H9)+$I$6*SUM(I9:J9)+$K$6*SUM(K9:L9)+$M$6*SUM(M9:N9)+$O$6*SUM(O9:P9)+$Q$6*SUM(Q9:R9)</f>
        <v>0</v>
      </c>
    </row>
    <row r="10" spans="1:19" s="130" customFormat="1">
      <c r="A10" s="128">
        <v>3</v>
      </c>
      <c r="B10" s="1" t="s">
        <v>276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432">
        <f t="shared" si="0"/>
        <v>0</v>
      </c>
    </row>
    <row r="11" spans="1:19" s="130" customFormat="1">
      <c r="A11" s="128">
        <v>4</v>
      </c>
      <c r="B11" s="1" t="s">
        <v>99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432">
        <f t="shared" si="0"/>
        <v>0</v>
      </c>
    </row>
    <row r="12" spans="1:19" s="130" customFormat="1">
      <c r="A12" s="128">
        <v>5</v>
      </c>
      <c r="B12" s="1" t="s">
        <v>100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432">
        <f t="shared" si="0"/>
        <v>0</v>
      </c>
    </row>
    <row r="13" spans="1:19" s="130" customFormat="1">
      <c r="A13" s="128">
        <v>6</v>
      </c>
      <c r="B13" s="1" t="s">
        <v>101</v>
      </c>
      <c r="C13" s="129"/>
      <c r="D13" s="129"/>
      <c r="E13" s="129">
        <v>3522613.98</v>
      </c>
      <c r="F13" s="129"/>
      <c r="G13" s="129"/>
      <c r="H13" s="129"/>
      <c r="I13" s="129"/>
      <c r="J13" s="129"/>
      <c r="K13" s="129"/>
      <c r="L13" s="129"/>
      <c r="M13" s="129">
        <v>9004707.8921450004</v>
      </c>
      <c r="N13" s="129"/>
      <c r="O13" s="129"/>
      <c r="P13" s="129"/>
      <c r="Q13" s="129"/>
      <c r="R13" s="129"/>
      <c r="S13" s="432">
        <f t="shared" si="0"/>
        <v>9709230.6881450005</v>
      </c>
    </row>
    <row r="14" spans="1:19" s="130" customFormat="1">
      <c r="A14" s="128">
        <v>7</v>
      </c>
      <c r="B14" s="1" t="s">
        <v>102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>
        <v>146038958.155</v>
      </c>
      <c r="N14" s="129">
        <v>10280634.075000001</v>
      </c>
      <c r="O14" s="129">
        <v>1163802.9493170667</v>
      </c>
      <c r="P14" s="129"/>
      <c r="Q14" s="129"/>
      <c r="R14" s="129"/>
      <c r="S14" s="432">
        <f t="shared" si="0"/>
        <v>158065296.65397558</v>
      </c>
    </row>
    <row r="15" spans="1:19" s="130" customFormat="1">
      <c r="A15" s="128">
        <v>8</v>
      </c>
      <c r="B15" s="1" t="s">
        <v>103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>
        <v>3984056.3252660488</v>
      </c>
      <c r="N15" s="129"/>
      <c r="O15" s="129"/>
      <c r="P15" s="129"/>
      <c r="Q15" s="129"/>
      <c r="R15" s="129"/>
      <c r="S15" s="432">
        <f t="shared" si="0"/>
        <v>3984056.3252660488</v>
      </c>
    </row>
    <row r="16" spans="1:19" s="130" customFormat="1">
      <c r="A16" s="128">
        <v>9</v>
      </c>
      <c r="B16" s="1" t="s">
        <v>104</v>
      </c>
      <c r="C16" s="129"/>
      <c r="D16" s="129"/>
      <c r="E16" s="129"/>
      <c r="F16" s="129"/>
      <c r="G16" s="129">
        <v>2263293.5832000007</v>
      </c>
      <c r="H16" s="129"/>
      <c r="I16" s="129"/>
      <c r="J16" s="129"/>
      <c r="K16" s="129"/>
      <c r="L16" s="129"/>
      <c r="M16" s="129">
        <v>1508862.3888000005</v>
      </c>
      <c r="N16" s="129"/>
      <c r="O16" s="129"/>
      <c r="P16" s="129"/>
      <c r="Q16" s="129"/>
      <c r="R16" s="129"/>
      <c r="S16" s="432">
        <f t="shared" si="0"/>
        <v>2301015.1429200005</v>
      </c>
    </row>
    <row r="17" spans="1:19" s="130" customFormat="1">
      <c r="A17" s="128">
        <v>10</v>
      </c>
      <c r="B17" s="1" t="s">
        <v>105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>
        <v>1038046.3970000008</v>
      </c>
      <c r="N17" s="129"/>
      <c r="O17" s="129"/>
      <c r="P17" s="129"/>
      <c r="Q17" s="129"/>
      <c r="R17" s="129"/>
      <c r="S17" s="432">
        <f t="shared" si="0"/>
        <v>1038046.3970000008</v>
      </c>
    </row>
    <row r="18" spans="1:19" s="130" customFormat="1">
      <c r="A18" s="128">
        <v>11</v>
      </c>
      <c r="B18" s="1" t="s">
        <v>106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432">
        <f t="shared" si="0"/>
        <v>0</v>
      </c>
    </row>
    <row r="19" spans="1:19" s="130" customFormat="1">
      <c r="A19" s="128">
        <v>12</v>
      </c>
      <c r="B19" s="1" t="s">
        <v>107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432">
        <f t="shared" si="0"/>
        <v>0</v>
      </c>
    </row>
    <row r="20" spans="1:19" s="130" customFormat="1">
      <c r="A20" s="128">
        <v>13</v>
      </c>
      <c r="B20" s="1" t="s">
        <v>253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432">
        <f t="shared" si="0"/>
        <v>0</v>
      </c>
    </row>
    <row r="21" spans="1:19" s="130" customFormat="1">
      <c r="A21" s="128">
        <v>14</v>
      </c>
      <c r="B21" s="1" t="s">
        <v>109</v>
      </c>
      <c r="C21" s="129">
        <v>3978495.62</v>
      </c>
      <c r="D21" s="129"/>
      <c r="E21" s="129">
        <v>0</v>
      </c>
      <c r="F21" s="129"/>
      <c r="G21" s="129"/>
      <c r="H21" s="129"/>
      <c r="I21" s="129"/>
      <c r="J21" s="129"/>
      <c r="K21" s="129"/>
      <c r="L21" s="129"/>
      <c r="M21" s="129">
        <v>6045707.380510781</v>
      </c>
      <c r="N21" s="129"/>
      <c r="O21" s="129"/>
      <c r="P21" s="129"/>
      <c r="Q21" s="129"/>
      <c r="R21" s="129"/>
      <c r="S21" s="432">
        <f t="shared" si="0"/>
        <v>6045707.380510781</v>
      </c>
    </row>
    <row r="22" spans="1:19" ht="13.5" thickBot="1">
      <c r="A22" s="131"/>
      <c r="B22" s="132" t="s">
        <v>110</v>
      </c>
      <c r="C22" s="430">
        <f>SUM(C8:C21)</f>
        <v>17455978.230519749</v>
      </c>
      <c r="D22" s="430">
        <f t="shared" ref="D22:J22" si="1">SUM(D8:D21)</f>
        <v>0</v>
      </c>
      <c r="E22" s="430">
        <f t="shared" si="1"/>
        <v>3522613.98</v>
      </c>
      <c r="F22" s="430">
        <f t="shared" si="1"/>
        <v>0</v>
      </c>
      <c r="G22" s="430">
        <f t="shared" si="1"/>
        <v>2263293.5832000007</v>
      </c>
      <c r="H22" s="430">
        <f t="shared" si="1"/>
        <v>0</v>
      </c>
      <c r="I22" s="430">
        <f t="shared" si="1"/>
        <v>0</v>
      </c>
      <c r="J22" s="430">
        <f t="shared" si="1"/>
        <v>0</v>
      </c>
      <c r="K22" s="430">
        <f t="shared" ref="K22:S22" si="2">SUM(K8:K21)</f>
        <v>0</v>
      </c>
      <c r="L22" s="430">
        <f t="shared" si="2"/>
        <v>0</v>
      </c>
      <c r="M22" s="430">
        <f t="shared" si="2"/>
        <v>200383561.01267511</v>
      </c>
      <c r="N22" s="430">
        <f t="shared" si="2"/>
        <v>10280634.075000001</v>
      </c>
      <c r="O22" s="430">
        <f t="shared" si="2"/>
        <v>1163802.9493170667</v>
      </c>
      <c r="P22" s="430">
        <f t="shared" si="2"/>
        <v>0</v>
      </c>
      <c r="Q22" s="430">
        <f t="shared" si="2"/>
        <v>0</v>
      </c>
      <c r="R22" s="430">
        <f t="shared" si="2"/>
        <v>0</v>
      </c>
      <c r="S22" s="431">
        <f t="shared" si="2"/>
        <v>213906575.06177065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2"/>
  </cols>
  <sheetData>
    <row r="1" spans="1:22">
      <c r="A1" s="323" t="s">
        <v>30</v>
      </c>
      <c r="B1" s="324" t="s">
        <v>418</v>
      </c>
    </row>
    <row r="2" spans="1:22">
      <c r="A2" s="323" t="s">
        <v>31</v>
      </c>
      <c r="B2" s="325">
        <f>'1. key ratios '!B2</f>
        <v>43190</v>
      </c>
    </row>
    <row r="4" spans="1:22" ht="13.5" thickBot="1">
      <c r="A4" s="4" t="s">
        <v>373</v>
      </c>
      <c r="B4" s="133" t="s">
        <v>96</v>
      </c>
      <c r="V4" s="34" t="s">
        <v>73</v>
      </c>
    </row>
    <row r="5" spans="1:22" ht="12.75" customHeight="1">
      <c r="A5" s="134"/>
      <c r="B5" s="135"/>
      <c r="C5" s="501" t="s">
        <v>284</v>
      </c>
      <c r="D5" s="502"/>
      <c r="E5" s="502"/>
      <c r="F5" s="502"/>
      <c r="G5" s="502"/>
      <c r="H5" s="502"/>
      <c r="I5" s="502"/>
      <c r="J5" s="502"/>
      <c r="K5" s="502"/>
      <c r="L5" s="503"/>
      <c r="M5" s="504" t="s">
        <v>285</v>
      </c>
      <c r="N5" s="505"/>
      <c r="O5" s="505"/>
      <c r="P5" s="505"/>
      <c r="Q5" s="505"/>
      <c r="R5" s="505"/>
      <c r="S5" s="506"/>
      <c r="T5" s="509" t="s">
        <v>371</v>
      </c>
      <c r="U5" s="509" t="s">
        <v>372</v>
      </c>
      <c r="V5" s="507" t="s">
        <v>122</v>
      </c>
    </row>
    <row r="6" spans="1:22" s="73" customFormat="1" ht="102">
      <c r="A6" s="70"/>
      <c r="B6" s="136"/>
      <c r="C6" s="137" t="s">
        <v>111</v>
      </c>
      <c r="D6" s="216" t="s">
        <v>112</v>
      </c>
      <c r="E6" s="160" t="s">
        <v>287</v>
      </c>
      <c r="F6" s="160" t="s">
        <v>288</v>
      </c>
      <c r="G6" s="216" t="s">
        <v>291</v>
      </c>
      <c r="H6" s="216" t="s">
        <v>286</v>
      </c>
      <c r="I6" s="216" t="s">
        <v>113</v>
      </c>
      <c r="J6" s="216" t="s">
        <v>114</v>
      </c>
      <c r="K6" s="138" t="s">
        <v>115</v>
      </c>
      <c r="L6" s="139" t="s">
        <v>116</v>
      </c>
      <c r="M6" s="137" t="s">
        <v>289</v>
      </c>
      <c r="N6" s="138" t="s">
        <v>117</v>
      </c>
      <c r="O6" s="138" t="s">
        <v>118</v>
      </c>
      <c r="P6" s="138" t="s">
        <v>119</v>
      </c>
      <c r="Q6" s="138" t="s">
        <v>120</v>
      </c>
      <c r="R6" s="138" t="s">
        <v>121</v>
      </c>
      <c r="S6" s="241" t="s">
        <v>290</v>
      </c>
      <c r="T6" s="510"/>
      <c r="U6" s="510"/>
      <c r="V6" s="508"/>
    </row>
    <row r="7" spans="1:22" s="130" customFormat="1">
      <c r="A7" s="140">
        <v>1</v>
      </c>
      <c r="B7" s="1" t="s">
        <v>97</v>
      </c>
      <c r="C7" s="141"/>
      <c r="D7" s="129"/>
      <c r="E7" s="129"/>
      <c r="F7" s="129"/>
      <c r="G7" s="129"/>
      <c r="H7" s="129"/>
      <c r="I7" s="129"/>
      <c r="J7" s="129"/>
      <c r="K7" s="129"/>
      <c r="L7" s="142"/>
      <c r="M7" s="141"/>
      <c r="N7" s="129"/>
      <c r="O7" s="129"/>
      <c r="P7" s="129"/>
      <c r="Q7" s="129"/>
      <c r="R7" s="129"/>
      <c r="S7" s="142"/>
      <c r="T7" s="437"/>
      <c r="U7" s="437"/>
      <c r="V7" s="436">
        <f>SUM(C7:S7)</f>
        <v>0</v>
      </c>
    </row>
    <row r="8" spans="1:22" s="130" customFormat="1">
      <c r="A8" s="140">
        <v>2</v>
      </c>
      <c r="B8" s="1" t="s">
        <v>98</v>
      </c>
      <c r="C8" s="141"/>
      <c r="D8" s="129"/>
      <c r="E8" s="129"/>
      <c r="F8" s="129"/>
      <c r="G8" s="129"/>
      <c r="H8" s="129"/>
      <c r="I8" s="129"/>
      <c r="J8" s="129"/>
      <c r="K8" s="129"/>
      <c r="L8" s="142"/>
      <c r="M8" s="141"/>
      <c r="N8" s="129"/>
      <c r="O8" s="129"/>
      <c r="P8" s="129"/>
      <c r="Q8" s="129"/>
      <c r="R8" s="129"/>
      <c r="S8" s="142"/>
      <c r="T8" s="437"/>
      <c r="U8" s="437"/>
      <c r="V8" s="436">
        <f t="shared" ref="V8:V20" si="0">SUM(C8:S8)</f>
        <v>0</v>
      </c>
    </row>
    <row r="9" spans="1:22" s="130" customFormat="1">
      <c r="A9" s="140">
        <v>3</v>
      </c>
      <c r="B9" s="1" t="s">
        <v>277</v>
      </c>
      <c r="C9" s="141"/>
      <c r="D9" s="129"/>
      <c r="E9" s="129"/>
      <c r="F9" s="129"/>
      <c r="G9" s="129"/>
      <c r="H9" s="129"/>
      <c r="I9" s="129"/>
      <c r="J9" s="129"/>
      <c r="K9" s="129"/>
      <c r="L9" s="142"/>
      <c r="M9" s="141"/>
      <c r="N9" s="129"/>
      <c r="O9" s="129"/>
      <c r="P9" s="129"/>
      <c r="Q9" s="129"/>
      <c r="R9" s="129"/>
      <c r="S9" s="142"/>
      <c r="T9" s="437"/>
      <c r="U9" s="437"/>
      <c r="V9" s="436">
        <f t="shared" si="0"/>
        <v>0</v>
      </c>
    </row>
    <row r="10" spans="1:22" s="130" customFormat="1">
      <c r="A10" s="140">
        <v>4</v>
      </c>
      <c r="B10" s="1" t="s">
        <v>99</v>
      </c>
      <c r="C10" s="141"/>
      <c r="D10" s="129"/>
      <c r="E10" s="129"/>
      <c r="F10" s="129"/>
      <c r="G10" s="129"/>
      <c r="H10" s="129"/>
      <c r="I10" s="129"/>
      <c r="J10" s="129"/>
      <c r="K10" s="129"/>
      <c r="L10" s="142"/>
      <c r="M10" s="141"/>
      <c r="N10" s="129"/>
      <c r="O10" s="129"/>
      <c r="P10" s="129"/>
      <c r="Q10" s="129"/>
      <c r="R10" s="129"/>
      <c r="S10" s="142"/>
      <c r="T10" s="437"/>
      <c r="U10" s="437"/>
      <c r="V10" s="436">
        <f t="shared" si="0"/>
        <v>0</v>
      </c>
    </row>
    <row r="11" spans="1:22" s="130" customFormat="1">
      <c r="A11" s="140">
        <v>5</v>
      </c>
      <c r="B11" s="1" t="s">
        <v>100</v>
      </c>
      <c r="C11" s="141"/>
      <c r="D11" s="129"/>
      <c r="E11" s="129"/>
      <c r="F11" s="129"/>
      <c r="G11" s="129"/>
      <c r="H11" s="129"/>
      <c r="I11" s="129"/>
      <c r="J11" s="129"/>
      <c r="K11" s="129"/>
      <c r="L11" s="142"/>
      <c r="M11" s="141"/>
      <c r="N11" s="129"/>
      <c r="O11" s="129"/>
      <c r="P11" s="129"/>
      <c r="Q11" s="129"/>
      <c r="R11" s="129"/>
      <c r="S11" s="142"/>
      <c r="T11" s="437"/>
      <c r="U11" s="437"/>
      <c r="V11" s="436">
        <f t="shared" si="0"/>
        <v>0</v>
      </c>
    </row>
    <row r="12" spans="1:22" s="130" customFormat="1">
      <c r="A12" s="140">
        <v>6</v>
      </c>
      <c r="B12" s="1" t="s">
        <v>101</v>
      </c>
      <c r="C12" s="141"/>
      <c r="D12" s="129"/>
      <c r="E12" s="129"/>
      <c r="F12" s="129"/>
      <c r="G12" s="129"/>
      <c r="H12" s="129"/>
      <c r="I12" s="129"/>
      <c r="J12" s="129"/>
      <c r="K12" s="129"/>
      <c r="L12" s="142"/>
      <c r="M12" s="141"/>
      <c r="N12" s="129"/>
      <c r="O12" s="129"/>
      <c r="P12" s="129"/>
      <c r="Q12" s="129"/>
      <c r="R12" s="129"/>
      <c r="S12" s="142"/>
      <c r="T12" s="437"/>
      <c r="U12" s="437"/>
      <c r="V12" s="436">
        <f t="shared" si="0"/>
        <v>0</v>
      </c>
    </row>
    <row r="13" spans="1:22" s="130" customFormat="1">
      <c r="A13" s="140">
        <v>7</v>
      </c>
      <c r="B13" s="1" t="s">
        <v>102</v>
      </c>
      <c r="C13" s="141"/>
      <c r="D13" s="129">
        <v>40714125</v>
      </c>
      <c r="E13" s="129"/>
      <c r="F13" s="129"/>
      <c r="G13" s="129"/>
      <c r="H13" s="129"/>
      <c r="I13" s="129"/>
      <c r="J13" s="129"/>
      <c r="K13" s="129"/>
      <c r="L13" s="142"/>
      <c r="M13" s="141"/>
      <c r="N13" s="129"/>
      <c r="O13" s="129"/>
      <c r="P13" s="129"/>
      <c r="Q13" s="129"/>
      <c r="R13" s="129"/>
      <c r="S13" s="142"/>
      <c r="T13" s="437">
        <v>39821192</v>
      </c>
      <c r="U13" s="437">
        <v>892933</v>
      </c>
      <c r="V13" s="436">
        <f t="shared" si="0"/>
        <v>40714125</v>
      </c>
    </row>
    <row r="14" spans="1:22" s="130" customFormat="1">
      <c r="A14" s="140">
        <v>8</v>
      </c>
      <c r="B14" s="1" t="s">
        <v>103</v>
      </c>
      <c r="C14" s="141"/>
      <c r="D14" s="129"/>
      <c r="E14" s="129"/>
      <c r="F14" s="129"/>
      <c r="G14" s="129"/>
      <c r="H14" s="129"/>
      <c r="I14" s="129"/>
      <c r="J14" s="129"/>
      <c r="K14" s="129"/>
      <c r="L14" s="142"/>
      <c r="M14" s="141"/>
      <c r="N14" s="129"/>
      <c r="O14" s="129"/>
      <c r="P14" s="129"/>
      <c r="Q14" s="129"/>
      <c r="R14" s="129"/>
      <c r="S14" s="142"/>
      <c r="T14" s="437"/>
      <c r="U14" s="437"/>
      <c r="V14" s="436">
        <f t="shared" si="0"/>
        <v>0</v>
      </c>
    </row>
    <row r="15" spans="1:22" s="130" customFormat="1">
      <c r="A15" s="140">
        <v>9</v>
      </c>
      <c r="B15" s="1" t="s">
        <v>104</v>
      </c>
      <c r="C15" s="141"/>
      <c r="D15" s="129"/>
      <c r="E15" s="129"/>
      <c r="F15" s="129"/>
      <c r="G15" s="129"/>
      <c r="H15" s="129"/>
      <c r="I15" s="129"/>
      <c r="J15" s="129"/>
      <c r="K15" s="129"/>
      <c r="L15" s="142"/>
      <c r="M15" s="141"/>
      <c r="N15" s="129"/>
      <c r="O15" s="129"/>
      <c r="P15" s="129"/>
      <c r="Q15" s="129"/>
      <c r="R15" s="129"/>
      <c r="S15" s="142"/>
      <c r="T15" s="437"/>
      <c r="U15" s="437"/>
      <c r="V15" s="436">
        <f t="shared" si="0"/>
        <v>0</v>
      </c>
    </row>
    <row r="16" spans="1:22" s="130" customFormat="1">
      <c r="A16" s="140">
        <v>10</v>
      </c>
      <c r="B16" s="1" t="s">
        <v>105</v>
      </c>
      <c r="C16" s="141"/>
      <c r="D16" s="129"/>
      <c r="E16" s="129"/>
      <c r="F16" s="129"/>
      <c r="G16" s="129"/>
      <c r="H16" s="129"/>
      <c r="I16" s="129"/>
      <c r="J16" s="129"/>
      <c r="K16" s="129"/>
      <c r="L16" s="142"/>
      <c r="M16" s="141"/>
      <c r="N16" s="129"/>
      <c r="O16" s="129"/>
      <c r="P16" s="129"/>
      <c r="Q16" s="129"/>
      <c r="R16" s="129"/>
      <c r="S16" s="142"/>
      <c r="T16" s="437"/>
      <c r="U16" s="437"/>
      <c r="V16" s="436">
        <f t="shared" si="0"/>
        <v>0</v>
      </c>
    </row>
    <row r="17" spans="1:22" s="130" customFormat="1">
      <c r="A17" s="140">
        <v>11</v>
      </c>
      <c r="B17" s="1" t="s">
        <v>106</v>
      </c>
      <c r="C17" s="141"/>
      <c r="D17" s="129"/>
      <c r="E17" s="129"/>
      <c r="F17" s="129"/>
      <c r="G17" s="129"/>
      <c r="H17" s="129"/>
      <c r="I17" s="129"/>
      <c r="J17" s="129"/>
      <c r="K17" s="129"/>
      <c r="L17" s="142"/>
      <c r="M17" s="141"/>
      <c r="N17" s="129"/>
      <c r="O17" s="129"/>
      <c r="P17" s="129"/>
      <c r="Q17" s="129"/>
      <c r="R17" s="129"/>
      <c r="S17" s="142"/>
      <c r="T17" s="437"/>
      <c r="U17" s="437"/>
      <c r="V17" s="436">
        <f t="shared" si="0"/>
        <v>0</v>
      </c>
    </row>
    <row r="18" spans="1:22" s="130" customFormat="1">
      <c r="A18" s="140">
        <v>12</v>
      </c>
      <c r="B18" s="1" t="s">
        <v>107</v>
      </c>
      <c r="C18" s="141"/>
      <c r="D18" s="129"/>
      <c r="E18" s="129"/>
      <c r="F18" s="129"/>
      <c r="G18" s="129"/>
      <c r="H18" s="129"/>
      <c r="I18" s="129"/>
      <c r="J18" s="129"/>
      <c r="K18" s="129"/>
      <c r="L18" s="142"/>
      <c r="M18" s="141"/>
      <c r="N18" s="129"/>
      <c r="O18" s="129"/>
      <c r="P18" s="129"/>
      <c r="Q18" s="129"/>
      <c r="R18" s="129"/>
      <c r="S18" s="142"/>
      <c r="T18" s="437"/>
      <c r="U18" s="437"/>
      <c r="V18" s="436">
        <f t="shared" si="0"/>
        <v>0</v>
      </c>
    </row>
    <row r="19" spans="1:22" s="130" customFormat="1">
      <c r="A19" s="140">
        <v>13</v>
      </c>
      <c r="B19" s="1" t="s">
        <v>108</v>
      </c>
      <c r="C19" s="141"/>
      <c r="D19" s="129"/>
      <c r="E19" s="129"/>
      <c r="F19" s="129"/>
      <c r="G19" s="129"/>
      <c r="H19" s="129"/>
      <c r="I19" s="129"/>
      <c r="J19" s="129"/>
      <c r="K19" s="129"/>
      <c r="L19" s="142"/>
      <c r="M19" s="141"/>
      <c r="N19" s="129"/>
      <c r="O19" s="129"/>
      <c r="P19" s="129"/>
      <c r="Q19" s="129"/>
      <c r="R19" s="129"/>
      <c r="S19" s="142"/>
      <c r="T19" s="437"/>
      <c r="U19" s="437"/>
      <c r="V19" s="436">
        <f t="shared" si="0"/>
        <v>0</v>
      </c>
    </row>
    <row r="20" spans="1:22" s="130" customFormat="1">
      <c r="A20" s="140">
        <v>14</v>
      </c>
      <c r="B20" s="1" t="s">
        <v>109</v>
      </c>
      <c r="C20" s="141"/>
      <c r="D20" s="129"/>
      <c r="E20" s="129"/>
      <c r="F20" s="129"/>
      <c r="G20" s="129"/>
      <c r="H20" s="129"/>
      <c r="I20" s="129"/>
      <c r="J20" s="129"/>
      <c r="K20" s="129"/>
      <c r="L20" s="142"/>
      <c r="M20" s="141"/>
      <c r="N20" s="129"/>
      <c r="O20" s="129"/>
      <c r="P20" s="129"/>
      <c r="Q20" s="129"/>
      <c r="R20" s="129"/>
      <c r="S20" s="142"/>
      <c r="T20" s="437"/>
      <c r="U20" s="437"/>
      <c r="V20" s="436">
        <f t="shared" si="0"/>
        <v>0</v>
      </c>
    </row>
    <row r="21" spans="1:22" ht="13.5" thickBot="1">
      <c r="A21" s="131"/>
      <c r="B21" s="143" t="s">
        <v>110</v>
      </c>
      <c r="C21" s="433">
        <f>SUM(C7:C20)</f>
        <v>0</v>
      </c>
      <c r="D21" s="430">
        <f t="shared" ref="D21:V21" si="1">SUM(D7:D20)</f>
        <v>40714125</v>
      </c>
      <c r="E21" s="430">
        <f t="shared" si="1"/>
        <v>0</v>
      </c>
      <c r="F21" s="430">
        <f t="shared" si="1"/>
        <v>0</v>
      </c>
      <c r="G21" s="430">
        <f t="shared" si="1"/>
        <v>0</v>
      </c>
      <c r="H21" s="430">
        <f t="shared" si="1"/>
        <v>0</v>
      </c>
      <c r="I21" s="430">
        <f t="shared" si="1"/>
        <v>0</v>
      </c>
      <c r="J21" s="430">
        <f t="shared" si="1"/>
        <v>0</v>
      </c>
      <c r="K21" s="430">
        <f t="shared" si="1"/>
        <v>0</v>
      </c>
      <c r="L21" s="434">
        <f t="shared" si="1"/>
        <v>0</v>
      </c>
      <c r="M21" s="433">
        <f t="shared" si="1"/>
        <v>0</v>
      </c>
      <c r="N21" s="430">
        <f t="shared" si="1"/>
        <v>0</v>
      </c>
      <c r="O21" s="430">
        <f t="shared" si="1"/>
        <v>0</v>
      </c>
      <c r="P21" s="430">
        <f t="shared" si="1"/>
        <v>0</v>
      </c>
      <c r="Q21" s="430">
        <f t="shared" si="1"/>
        <v>0</v>
      </c>
      <c r="R21" s="430">
        <f t="shared" si="1"/>
        <v>0</v>
      </c>
      <c r="S21" s="434">
        <f>SUM(S7:S20)</f>
        <v>0</v>
      </c>
      <c r="T21" s="434">
        <f>SUM(T7:T20)</f>
        <v>39821192</v>
      </c>
      <c r="U21" s="434">
        <f t="shared" ref="U21" si="2">SUM(U7:U20)</f>
        <v>892933</v>
      </c>
      <c r="V21" s="435">
        <f t="shared" si="1"/>
        <v>40714125</v>
      </c>
    </row>
    <row r="24" spans="1:22">
      <c r="A24" s="7"/>
      <c r="B24" s="7"/>
      <c r="C24" s="46"/>
      <c r="D24" s="46"/>
      <c r="E24" s="46"/>
    </row>
    <row r="25" spans="1:22">
      <c r="A25" s="144"/>
      <c r="B25" s="144"/>
      <c r="C25" s="7"/>
      <c r="D25" s="46"/>
      <c r="E25" s="46"/>
    </row>
    <row r="26" spans="1:22">
      <c r="A26" s="144"/>
      <c r="B26" s="47"/>
      <c r="C26" s="7"/>
      <c r="D26" s="46"/>
      <c r="E26" s="46"/>
    </row>
    <row r="27" spans="1:22">
      <c r="A27" s="144"/>
      <c r="B27" s="144"/>
      <c r="C27" s="7"/>
      <c r="D27" s="46"/>
      <c r="E27" s="46"/>
    </row>
    <row r="28" spans="1:22">
      <c r="A28" s="144"/>
      <c r="B28" s="47"/>
      <c r="C28" s="7"/>
      <c r="D28" s="46"/>
      <c r="E28" s="4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49" customWidth="1"/>
    <col min="4" max="4" width="14.85546875" style="249" bestFit="1" customWidth="1"/>
    <col min="5" max="5" width="17.7109375" style="249" customWidth="1"/>
    <col min="6" max="6" width="15.85546875" style="249" customWidth="1"/>
    <col min="7" max="7" width="17.42578125" style="249" customWidth="1"/>
    <col min="8" max="8" width="15.28515625" style="249" customWidth="1"/>
    <col min="9" max="16384" width="9.140625" style="32"/>
  </cols>
  <sheetData>
    <row r="1" spans="1:9">
      <c r="A1" s="323" t="s">
        <v>30</v>
      </c>
      <c r="B1" s="324" t="s">
        <v>418</v>
      </c>
    </row>
    <row r="2" spans="1:9">
      <c r="A2" s="323" t="s">
        <v>31</v>
      </c>
      <c r="B2" s="325">
        <f>'1. key ratios '!B2</f>
        <v>43190</v>
      </c>
    </row>
    <row r="4" spans="1:9" ht="13.5" thickBot="1">
      <c r="A4" s="2" t="s">
        <v>259</v>
      </c>
      <c r="B4" s="133" t="s">
        <v>383</v>
      </c>
    </row>
    <row r="5" spans="1:9">
      <c r="A5" s="134"/>
      <c r="B5" s="145"/>
      <c r="C5" s="250" t="s">
        <v>0</v>
      </c>
      <c r="D5" s="250" t="s">
        <v>1</v>
      </c>
      <c r="E5" s="250" t="s">
        <v>2</v>
      </c>
      <c r="F5" s="250" t="s">
        <v>3</v>
      </c>
      <c r="G5" s="251" t="s">
        <v>4</v>
      </c>
      <c r="H5" s="252" t="s">
        <v>5</v>
      </c>
      <c r="I5" s="146"/>
    </row>
    <row r="6" spans="1:9" s="146" customFormat="1" ht="12.75" customHeight="1">
      <c r="A6" s="147"/>
      <c r="B6" s="513" t="s">
        <v>258</v>
      </c>
      <c r="C6" s="515" t="s">
        <v>375</v>
      </c>
      <c r="D6" s="517" t="s">
        <v>374</v>
      </c>
      <c r="E6" s="518"/>
      <c r="F6" s="515" t="s">
        <v>379</v>
      </c>
      <c r="G6" s="515" t="s">
        <v>380</v>
      </c>
      <c r="H6" s="511" t="s">
        <v>378</v>
      </c>
    </row>
    <row r="7" spans="1:9" ht="38.25">
      <c r="A7" s="149"/>
      <c r="B7" s="514"/>
      <c r="C7" s="516"/>
      <c r="D7" s="253" t="s">
        <v>377</v>
      </c>
      <c r="E7" s="253" t="s">
        <v>376</v>
      </c>
      <c r="F7" s="516"/>
      <c r="G7" s="516"/>
      <c r="H7" s="512"/>
      <c r="I7" s="146"/>
    </row>
    <row r="8" spans="1:9">
      <c r="A8" s="147">
        <v>1</v>
      </c>
      <c r="B8" s="1" t="s">
        <v>97</v>
      </c>
      <c r="C8" s="254">
        <f>'11. CRWA '!C8+'11. CRWA '!E8+'11. CRWA '!G8+'11. CRWA '!I8+'11. CRWA '!K8+'11. CRWA '!M8+'11. CRWA '!O8+'11. CRWA '!Q8</f>
        <v>46240705.084472984</v>
      </c>
      <c r="D8" s="254"/>
      <c r="E8" s="254">
        <f>'11. CRWA '!D8+'11. CRWA '!F8+'11. CRWA '!H8+'11. CRWA '!J8+'11. CRWA '!L8+'11. CRWA '!N8+'11. CRWA '!P8+'11. CRWA '!R8</f>
        <v>0</v>
      </c>
      <c r="F8" s="254">
        <f>'11. CRWA '!S8</f>
        <v>32763222.473953236</v>
      </c>
      <c r="G8" s="256">
        <f>F8-'12. CRM'!V7</f>
        <v>32763222.473953236</v>
      </c>
      <c r="H8" s="439">
        <f>IFERROR(G8/(C8+E8),0)</f>
        <v>0.70853639480844965</v>
      </c>
    </row>
    <row r="9" spans="1:9" ht="15" customHeight="1">
      <c r="A9" s="147">
        <v>2</v>
      </c>
      <c r="B9" s="1" t="s">
        <v>98</v>
      </c>
      <c r="C9" s="254">
        <f>'11. CRWA '!C9+'11. CRWA '!E9+'11. CRWA '!G9+'11. CRWA '!I9+'11. CRWA '!K9+'11. CRWA '!M9+'11. CRWA '!O9+'11. CRWA '!Q9</f>
        <v>0</v>
      </c>
      <c r="D9" s="255"/>
      <c r="E9" s="254">
        <f>'11. CRWA '!D9+'11. CRWA '!F9+'11. CRWA '!H9+'11. CRWA '!J9+'11. CRWA '!L9+'11. CRWA '!N9+'11. CRWA '!P9+'11. CRWA '!R9</f>
        <v>0</v>
      </c>
      <c r="F9" s="254">
        <f>'11. CRWA '!S9</f>
        <v>0</v>
      </c>
      <c r="G9" s="256">
        <f>F9-'12. CRM'!V8</f>
        <v>0</v>
      </c>
      <c r="H9" s="439">
        <f t="shared" ref="H9:H21" si="0">IFERROR(G9/(C9+E9),0)</f>
        <v>0</v>
      </c>
    </row>
    <row r="10" spans="1:9">
      <c r="A10" s="147">
        <v>3</v>
      </c>
      <c r="B10" s="1" t="s">
        <v>277</v>
      </c>
      <c r="C10" s="254">
        <f>'11. CRWA '!C10+'11. CRWA '!E10+'11. CRWA '!G10+'11. CRWA '!I10+'11. CRWA '!K10+'11. CRWA '!M10+'11. CRWA '!O10+'11. CRWA '!Q10</f>
        <v>0</v>
      </c>
      <c r="D10" s="255"/>
      <c r="E10" s="254">
        <f>'11. CRWA '!D10+'11. CRWA '!F10+'11. CRWA '!H10+'11. CRWA '!J10+'11. CRWA '!L10+'11. CRWA '!N10+'11. CRWA '!P10+'11. CRWA '!R10</f>
        <v>0</v>
      </c>
      <c r="F10" s="254">
        <f>'11. CRWA '!S10</f>
        <v>0</v>
      </c>
      <c r="G10" s="256">
        <f>F10-'12. CRM'!V9</f>
        <v>0</v>
      </c>
      <c r="H10" s="439">
        <f t="shared" si="0"/>
        <v>0</v>
      </c>
    </row>
    <row r="11" spans="1:9">
      <c r="A11" s="147">
        <v>4</v>
      </c>
      <c r="B11" s="1" t="s">
        <v>99</v>
      </c>
      <c r="C11" s="254">
        <f>'11. CRWA '!C11+'11. CRWA '!E11+'11. CRWA '!G11+'11. CRWA '!I11+'11. CRWA '!K11+'11. CRWA '!M11+'11. CRWA '!O11+'11. CRWA '!Q11</f>
        <v>0</v>
      </c>
      <c r="D11" s="255"/>
      <c r="E11" s="254">
        <f>'11. CRWA '!D11+'11. CRWA '!F11+'11. CRWA '!H11+'11. CRWA '!J11+'11. CRWA '!L11+'11. CRWA '!N11+'11. CRWA '!P11+'11. CRWA '!R11</f>
        <v>0</v>
      </c>
      <c r="F11" s="254">
        <f>'11. CRWA '!S11</f>
        <v>0</v>
      </c>
      <c r="G11" s="256">
        <f>F11-'12. CRM'!V10</f>
        <v>0</v>
      </c>
      <c r="H11" s="439">
        <f t="shared" si="0"/>
        <v>0</v>
      </c>
    </row>
    <row r="12" spans="1:9">
      <c r="A12" s="147">
        <v>5</v>
      </c>
      <c r="B12" s="1" t="s">
        <v>100</v>
      </c>
      <c r="C12" s="254">
        <f>'11. CRWA '!C12+'11. CRWA '!E12+'11. CRWA '!G12+'11. CRWA '!I12+'11. CRWA '!K12+'11. CRWA '!M12+'11. CRWA '!O12+'11. CRWA '!Q12</f>
        <v>0</v>
      </c>
      <c r="D12" s="255"/>
      <c r="E12" s="254">
        <f>'11. CRWA '!D12+'11. CRWA '!F12+'11. CRWA '!H12+'11. CRWA '!J12+'11. CRWA '!L12+'11. CRWA '!N12+'11. CRWA '!P12+'11. CRWA '!R12</f>
        <v>0</v>
      </c>
      <c r="F12" s="254">
        <f>'11. CRWA '!S12</f>
        <v>0</v>
      </c>
      <c r="G12" s="256">
        <f>F12-'12. CRM'!V11</f>
        <v>0</v>
      </c>
      <c r="H12" s="439">
        <f t="shared" si="0"/>
        <v>0</v>
      </c>
    </row>
    <row r="13" spans="1:9">
      <c r="A13" s="147">
        <v>6</v>
      </c>
      <c r="B13" s="1" t="s">
        <v>101</v>
      </c>
      <c r="C13" s="254">
        <f>'11. CRWA '!C13+'11. CRWA '!E13+'11. CRWA '!G13+'11. CRWA '!I13+'11. CRWA '!K13+'11. CRWA '!M13+'11. CRWA '!O13+'11. CRWA '!Q13</f>
        <v>12527321.872145001</v>
      </c>
      <c r="D13" s="255"/>
      <c r="E13" s="254">
        <f>'11. CRWA '!D13+'11. CRWA '!F13+'11. CRWA '!H13+'11. CRWA '!J13+'11. CRWA '!L13+'11. CRWA '!N13+'11. CRWA '!P13+'11. CRWA '!R13</f>
        <v>0</v>
      </c>
      <c r="F13" s="254">
        <f>'11. CRWA '!S13</f>
        <v>9709230.6881450005</v>
      </c>
      <c r="G13" s="256">
        <f>F13-'12. CRM'!V12</f>
        <v>9709230.6881450005</v>
      </c>
      <c r="H13" s="439">
        <f t="shared" si="0"/>
        <v>0.775044401927108</v>
      </c>
    </row>
    <row r="14" spans="1:9">
      <c r="A14" s="147">
        <v>7</v>
      </c>
      <c r="B14" s="1" t="s">
        <v>102</v>
      </c>
      <c r="C14" s="254">
        <f>'11. CRWA '!C14+'11. CRWA '!E14+'11. CRWA '!G14+'11. CRWA '!I14+'11. CRWA '!K14+'11. CRWA '!M14+'11. CRWA '!O14+'11. CRWA '!Q14</f>
        <v>147202761.10431707</v>
      </c>
      <c r="D14" s="255">
        <f>'4. Off-Balance'!E7</f>
        <v>10335571.270000001</v>
      </c>
      <c r="E14" s="254">
        <f>'11. CRWA '!D14+'11. CRWA '!F14+'11. CRWA '!H14+'11. CRWA '!J14+'11. CRWA '!L14+'11. CRWA '!N14+'11. CRWA '!P14+'11. CRWA '!R14</f>
        <v>10280634.075000001</v>
      </c>
      <c r="F14" s="254">
        <f>'11. CRWA '!S14</f>
        <v>158065296.65397558</v>
      </c>
      <c r="G14" s="256">
        <f>F14-'12. CRM'!V13</f>
        <v>117351171.65397558</v>
      </c>
      <c r="H14" s="439">
        <f t="shared" si="0"/>
        <v>0.74516536502375197</v>
      </c>
    </row>
    <row r="15" spans="1:9">
      <c r="A15" s="147">
        <v>8</v>
      </c>
      <c r="B15" s="1" t="s">
        <v>103</v>
      </c>
      <c r="C15" s="254">
        <f>'11. CRWA '!C15+'11. CRWA '!E15+'11. CRWA '!G15+'11. CRWA '!I15+'11. CRWA '!K15+'11. CRWA '!M15+'11. CRWA '!O15+'11. CRWA '!Q15</f>
        <v>3984056.3252660488</v>
      </c>
      <c r="D15" s="255"/>
      <c r="E15" s="254">
        <f>'11. CRWA '!D15+'11. CRWA '!F15+'11. CRWA '!H15+'11. CRWA '!J15+'11. CRWA '!L15+'11. CRWA '!N15+'11. CRWA '!P15+'11. CRWA '!R15</f>
        <v>0</v>
      </c>
      <c r="F15" s="254">
        <f>'11. CRWA '!S15</f>
        <v>3984056.3252660488</v>
      </c>
      <c r="G15" s="256">
        <f>F15-'12. CRM'!V14</f>
        <v>3984056.3252660488</v>
      </c>
      <c r="H15" s="439">
        <f t="shared" si="0"/>
        <v>1</v>
      </c>
    </row>
    <row r="16" spans="1:9">
      <c r="A16" s="147">
        <v>9</v>
      </c>
      <c r="B16" s="1" t="s">
        <v>104</v>
      </c>
      <c r="C16" s="254">
        <f>'11. CRWA '!C16+'11. CRWA '!E16+'11. CRWA '!G16+'11. CRWA '!I16+'11. CRWA '!K16+'11. CRWA '!M16+'11. CRWA '!O16+'11. CRWA '!Q16</f>
        <v>3772155.972000001</v>
      </c>
      <c r="D16" s="255"/>
      <c r="E16" s="254">
        <f>'11. CRWA '!D16+'11. CRWA '!F16+'11. CRWA '!H16+'11. CRWA '!J16+'11. CRWA '!L16+'11. CRWA '!N16+'11. CRWA '!P16+'11. CRWA '!R16</f>
        <v>0</v>
      </c>
      <c r="F16" s="254">
        <f>'11. CRWA '!S16</f>
        <v>2301015.1429200005</v>
      </c>
      <c r="G16" s="256">
        <f>F16-'12. CRM'!V15</f>
        <v>2301015.1429200005</v>
      </c>
      <c r="H16" s="439">
        <f t="shared" si="0"/>
        <v>0.61</v>
      </c>
    </row>
    <row r="17" spans="1:8">
      <c r="A17" s="147">
        <v>10</v>
      </c>
      <c r="B17" s="1" t="s">
        <v>105</v>
      </c>
      <c r="C17" s="254">
        <f>'11. CRWA '!C17+'11. CRWA '!E17+'11. CRWA '!G17+'11. CRWA '!I17+'11. CRWA '!K17+'11. CRWA '!M17+'11. CRWA '!O17+'11. CRWA '!Q17</f>
        <v>1038046.3970000008</v>
      </c>
      <c r="D17" s="255"/>
      <c r="E17" s="254">
        <f>'11. CRWA '!D17+'11. CRWA '!F17+'11. CRWA '!H17+'11. CRWA '!J17+'11. CRWA '!L17+'11. CRWA '!N17+'11. CRWA '!P17+'11. CRWA '!R17</f>
        <v>0</v>
      </c>
      <c r="F17" s="254">
        <f>'11. CRWA '!S17</f>
        <v>1038046.3970000008</v>
      </c>
      <c r="G17" s="256">
        <f>F17-'12. CRM'!V16</f>
        <v>1038046.3970000008</v>
      </c>
      <c r="H17" s="439">
        <f t="shared" si="0"/>
        <v>1</v>
      </c>
    </row>
    <row r="18" spans="1:8">
      <c r="A18" s="147">
        <v>11</v>
      </c>
      <c r="B18" s="1" t="s">
        <v>106</v>
      </c>
      <c r="C18" s="254">
        <f>'11. CRWA '!C18+'11. CRWA '!E18+'11. CRWA '!G18+'11. CRWA '!I18+'11. CRWA '!K18+'11. CRWA '!M18+'11. CRWA '!O18+'11. CRWA '!Q18</f>
        <v>0</v>
      </c>
      <c r="D18" s="255"/>
      <c r="E18" s="254">
        <f>'11. CRWA '!D18+'11. CRWA '!F18+'11. CRWA '!H18+'11. CRWA '!J18+'11. CRWA '!L18+'11. CRWA '!N18+'11. CRWA '!P18+'11. CRWA '!R18</f>
        <v>0</v>
      </c>
      <c r="F18" s="254">
        <f>'11. CRWA '!S18</f>
        <v>0</v>
      </c>
      <c r="G18" s="256">
        <f>F18-'12. CRM'!V17</f>
        <v>0</v>
      </c>
      <c r="H18" s="439">
        <f t="shared" si="0"/>
        <v>0</v>
      </c>
    </row>
    <row r="19" spans="1:8">
      <c r="A19" s="147">
        <v>12</v>
      </c>
      <c r="B19" s="1" t="s">
        <v>107</v>
      </c>
      <c r="C19" s="254">
        <f>'11. CRWA '!C19+'11. CRWA '!E19+'11. CRWA '!G19+'11. CRWA '!I19+'11. CRWA '!K19+'11. CRWA '!M19+'11. CRWA '!O19+'11. CRWA '!Q19</f>
        <v>0</v>
      </c>
      <c r="D19" s="255"/>
      <c r="E19" s="254">
        <f>'11. CRWA '!D19+'11. CRWA '!F19+'11. CRWA '!H19+'11. CRWA '!J19+'11. CRWA '!L19+'11. CRWA '!N19+'11. CRWA '!P19+'11. CRWA '!R19</f>
        <v>0</v>
      </c>
      <c r="F19" s="254">
        <f>'11. CRWA '!S19</f>
        <v>0</v>
      </c>
      <c r="G19" s="256">
        <f>F19-'12. CRM'!V18</f>
        <v>0</v>
      </c>
      <c r="H19" s="439">
        <f t="shared" si="0"/>
        <v>0</v>
      </c>
    </row>
    <row r="20" spans="1:8">
      <c r="A20" s="147">
        <v>13</v>
      </c>
      <c r="B20" s="1" t="s">
        <v>253</v>
      </c>
      <c r="C20" s="254">
        <f>'11. CRWA '!C20+'11. CRWA '!E20+'11. CRWA '!G20+'11. CRWA '!I20+'11. CRWA '!K20+'11. CRWA '!M20+'11. CRWA '!O20+'11. CRWA '!Q20</f>
        <v>0</v>
      </c>
      <c r="D20" s="255"/>
      <c r="E20" s="254">
        <f>'11. CRWA '!D20+'11. CRWA '!F20+'11. CRWA '!H20+'11. CRWA '!J20+'11. CRWA '!L20+'11. CRWA '!N20+'11. CRWA '!P20+'11. CRWA '!R20</f>
        <v>0</v>
      </c>
      <c r="F20" s="254">
        <f>'11. CRWA '!S20</f>
        <v>0</v>
      </c>
      <c r="G20" s="256">
        <f>F20-'12. CRM'!V19</f>
        <v>0</v>
      </c>
      <c r="H20" s="439">
        <f t="shared" si="0"/>
        <v>0</v>
      </c>
    </row>
    <row r="21" spans="1:8">
      <c r="A21" s="147">
        <v>14</v>
      </c>
      <c r="B21" s="1" t="s">
        <v>109</v>
      </c>
      <c r="C21" s="254">
        <f>'11. CRWA '!C21+'11. CRWA '!E21+'11. CRWA '!G21+'11. CRWA '!I21+'11. CRWA '!K21+'11. CRWA '!M21+'11. CRWA '!O21+'11. CRWA '!Q21</f>
        <v>10024203.000510782</v>
      </c>
      <c r="D21" s="255"/>
      <c r="E21" s="254">
        <f>'11. CRWA '!D21+'11. CRWA '!F21+'11. CRWA '!H21+'11. CRWA '!J21+'11. CRWA '!L21+'11. CRWA '!N21+'11. CRWA '!P21+'11. CRWA '!R21</f>
        <v>0</v>
      </c>
      <c r="F21" s="254">
        <f>'11. CRWA '!S21</f>
        <v>6045707.380510781</v>
      </c>
      <c r="G21" s="256">
        <f>F21-'12. CRM'!V20</f>
        <v>6045707.380510781</v>
      </c>
      <c r="H21" s="439">
        <f t="shared" si="0"/>
        <v>0.60311102839824005</v>
      </c>
    </row>
    <row r="22" spans="1:8" ht="13.5" thickBot="1">
      <c r="A22" s="150"/>
      <c r="B22" s="151" t="s">
        <v>110</v>
      </c>
      <c r="C22" s="438">
        <f>SUM(C8:C21)</f>
        <v>224789249.75571191</v>
      </c>
      <c r="D22" s="438">
        <f>SUM(D8:D21)</f>
        <v>10335571.270000001</v>
      </c>
      <c r="E22" s="438">
        <f>SUM(E8:E21)</f>
        <v>10280634.075000001</v>
      </c>
      <c r="F22" s="438">
        <f>SUM(F8:F21)</f>
        <v>213906575.06177065</v>
      </c>
      <c r="G22" s="438">
        <f>SUM(G8:G21)</f>
        <v>173192450.06177065</v>
      </c>
      <c r="H22" s="440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2.75"/>
  <cols>
    <col min="1" max="1" width="10.5703125" style="249" bestFit="1" customWidth="1"/>
    <col min="2" max="2" width="104.140625" style="249" customWidth="1"/>
    <col min="3" max="11" width="12.7109375" style="249" customWidth="1"/>
    <col min="12" max="16384" width="9.140625" style="249"/>
  </cols>
  <sheetData>
    <row r="1" spans="1:11">
      <c r="A1" s="323" t="s">
        <v>30</v>
      </c>
      <c r="B1" s="324" t="s">
        <v>418</v>
      </c>
    </row>
    <row r="2" spans="1:11">
      <c r="A2" s="323" t="s">
        <v>31</v>
      </c>
      <c r="B2" s="325">
        <f>'1. key ratios '!B2</f>
        <v>43190</v>
      </c>
      <c r="C2" s="270"/>
      <c r="D2" s="270"/>
    </row>
    <row r="3" spans="1:11">
      <c r="B3" s="270"/>
      <c r="C3" s="270"/>
      <c r="D3" s="270"/>
    </row>
    <row r="4" spans="1:11" ht="13.5" thickBot="1">
      <c r="A4" s="249" t="s">
        <v>255</v>
      </c>
      <c r="B4" s="296" t="s">
        <v>384</v>
      </c>
      <c r="C4" s="270"/>
      <c r="D4" s="270"/>
    </row>
    <row r="5" spans="1:11" ht="30" customHeight="1">
      <c r="A5" s="519"/>
      <c r="B5" s="520"/>
      <c r="C5" s="521" t="s">
        <v>415</v>
      </c>
      <c r="D5" s="522"/>
      <c r="E5" s="523"/>
      <c r="F5" s="521" t="s">
        <v>416</v>
      </c>
      <c r="G5" s="522"/>
      <c r="H5" s="523"/>
      <c r="I5" s="522" t="s">
        <v>417</v>
      </c>
      <c r="J5" s="522"/>
      <c r="K5" s="523"/>
    </row>
    <row r="6" spans="1:11">
      <c r="A6" s="271"/>
      <c r="B6" s="272"/>
      <c r="C6" s="471" t="s">
        <v>69</v>
      </c>
      <c r="D6" s="372" t="s">
        <v>70</v>
      </c>
      <c r="E6" s="385" t="s">
        <v>71</v>
      </c>
      <c r="F6" s="471" t="s">
        <v>69</v>
      </c>
      <c r="G6" s="372" t="s">
        <v>70</v>
      </c>
      <c r="H6" s="385" t="s">
        <v>71</v>
      </c>
      <c r="I6" s="465" t="s">
        <v>69</v>
      </c>
      <c r="J6" s="194" t="s">
        <v>70</v>
      </c>
      <c r="K6" s="194" t="s">
        <v>71</v>
      </c>
    </row>
    <row r="7" spans="1:11">
      <c r="A7" s="273" t="s">
        <v>387</v>
      </c>
      <c r="B7" s="274"/>
      <c r="C7" s="456"/>
      <c r="D7" s="274"/>
      <c r="E7" s="275"/>
      <c r="F7" s="456"/>
      <c r="G7" s="274"/>
      <c r="H7" s="275"/>
      <c r="I7" s="274"/>
      <c r="J7" s="274"/>
      <c r="K7" s="275"/>
    </row>
    <row r="8" spans="1:11">
      <c r="A8" s="276">
        <v>1</v>
      </c>
      <c r="B8" s="278" t="s">
        <v>385</v>
      </c>
      <c r="C8" s="472"/>
      <c r="D8" s="277"/>
      <c r="E8" s="306"/>
      <c r="F8" s="450">
        <v>15958025.118927773</v>
      </c>
      <c r="G8" s="462">
        <v>28482482.810916666</v>
      </c>
      <c r="H8" s="452">
        <f>F8+G8</f>
        <v>44440507.929844439</v>
      </c>
      <c r="I8" s="466">
        <v>14312544.59571795</v>
      </c>
      <c r="J8" s="462">
        <v>23724033.992564108</v>
      </c>
      <c r="K8" s="452">
        <f>I8+J8</f>
        <v>38036578.588282056</v>
      </c>
    </row>
    <row r="9" spans="1:11">
      <c r="A9" s="273" t="s">
        <v>388</v>
      </c>
      <c r="B9" s="274"/>
      <c r="C9" s="456"/>
      <c r="D9" s="274"/>
      <c r="E9" s="275"/>
      <c r="F9" s="456"/>
      <c r="G9" s="274"/>
      <c r="H9" s="275"/>
      <c r="I9" s="274"/>
      <c r="J9" s="274"/>
      <c r="K9" s="275"/>
    </row>
    <row r="10" spans="1:11">
      <c r="A10" s="279">
        <v>2</v>
      </c>
      <c r="B10" s="280" t="s">
        <v>396</v>
      </c>
      <c r="C10" s="450">
        <v>871686.22965517279</v>
      </c>
      <c r="D10" s="451">
        <v>51641157.016896568</v>
      </c>
      <c r="E10" s="452">
        <f>C10+D10</f>
        <v>52512843.246551745</v>
      </c>
      <c r="F10" s="450">
        <v>261026.28136839066</v>
      </c>
      <c r="G10" s="451">
        <v>4731921.8173390785</v>
      </c>
      <c r="H10" s="452">
        <f>F10+G10</f>
        <v>4992948.0987074692</v>
      </c>
      <c r="I10" s="466">
        <v>40401.988551724149</v>
      </c>
      <c r="J10" s="451">
        <v>1065506.6579827587</v>
      </c>
      <c r="K10" s="452">
        <f>I10+J10</f>
        <v>1105908.6465344829</v>
      </c>
    </row>
    <row r="11" spans="1:11">
      <c r="A11" s="279">
        <v>3</v>
      </c>
      <c r="B11" s="280" t="s">
        <v>390</v>
      </c>
      <c r="C11" s="450">
        <v>5232581.2931034463</v>
      </c>
      <c r="D11" s="451">
        <v>118794277.30795398</v>
      </c>
      <c r="E11" s="452">
        <f>C11+D11</f>
        <v>124026858.60105743</v>
      </c>
      <c r="F11" s="450">
        <v>1975651.0660718386</v>
      </c>
      <c r="G11" s="450">
        <v>14021824.680393685</v>
      </c>
      <c r="H11" s="452">
        <f>F11+G11</f>
        <v>15997475.746465523</v>
      </c>
      <c r="I11" s="466">
        <v>1715105.9201206891</v>
      </c>
      <c r="J11" s="450">
        <v>14363518.339034483</v>
      </c>
      <c r="K11" s="452">
        <f>I11+J11</f>
        <v>16078624.259155173</v>
      </c>
    </row>
    <row r="12" spans="1:11">
      <c r="A12" s="279">
        <v>4</v>
      </c>
      <c r="B12" s="280" t="s">
        <v>391</v>
      </c>
      <c r="C12" s="453"/>
      <c r="D12" s="280"/>
      <c r="E12" s="281"/>
      <c r="F12" s="453"/>
      <c r="G12" s="280"/>
      <c r="H12" s="281"/>
      <c r="I12" s="467"/>
      <c r="J12" s="280"/>
      <c r="K12" s="281"/>
    </row>
    <row r="13" spans="1:11">
      <c r="A13" s="279">
        <v>5</v>
      </c>
      <c r="B13" s="280" t="s">
        <v>399</v>
      </c>
      <c r="C13" s="450">
        <v>1964441.8713793103</v>
      </c>
      <c r="D13" s="451">
        <v>16429267.049080463</v>
      </c>
      <c r="E13" s="452">
        <f>C13+D13</f>
        <v>18393708.920459773</v>
      </c>
      <c r="F13" s="450">
        <v>270328.59743103455</v>
      </c>
      <c r="G13" s="451">
        <v>2870807.0215862072</v>
      </c>
      <c r="H13" s="452">
        <f>F13+G13</f>
        <v>3141135.6190172415</v>
      </c>
      <c r="I13" s="466">
        <v>167473.73412068965</v>
      </c>
      <c r="J13" s="451">
        <v>1429346.7871379312</v>
      </c>
      <c r="K13" s="452">
        <f>I13+J13</f>
        <v>1596820.5212586208</v>
      </c>
    </row>
    <row r="14" spans="1:11">
      <c r="A14" s="279">
        <v>6</v>
      </c>
      <c r="B14" s="280" t="s">
        <v>410</v>
      </c>
      <c r="C14" s="453"/>
      <c r="D14" s="280"/>
      <c r="E14" s="281"/>
      <c r="F14" s="453"/>
      <c r="G14" s="280"/>
      <c r="H14" s="281"/>
      <c r="I14" s="467"/>
      <c r="J14" s="280"/>
      <c r="K14" s="281"/>
    </row>
    <row r="15" spans="1:11">
      <c r="A15" s="279">
        <v>7</v>
      </c>
      <c r="B15" s="280" t="s">
        <v>411</v>
      </c>
      <c r="C15" s="450">
        <v>12646.580000000002</v>
      </c>
      <c r="D15" s="451">
        <v>4179122.976551726</v>
      </c>
      <c r="E15" s="452">
        <f>C15+D15</f>
        <v>4191769.5565517261</v>
      </c>
      <c r="F15" s="450">
        <v>0</v>
      </c>
      <c r="G15" s="451">
        <v>0</v>
      </c>
      <c r="H15" s="452">
        <f>F15+G15</f>
        <v>0</v>
      </c>
      <c r="I15" s="466">
        <v>0</v>
      </c>
      <c r="J15" s="451">
        <v>0</v>
      </c>
      <c r="K15" s="452">
        <f>I15+J15</f>
        <v>0</v>
      </c>
    </row>
    <row r="16" spans="1:11">
      <c r="A16" s="279">
        <v>8</v>
      </c>
      <c r="B16" s="463" t="s">
        <v>392</v>
      </c>
      <c r="C16" s="454">
        <f>SUM(C10:C15)</f>
        <v>8081355.9741379293</v>
      </c>
      <c r="D16" s="455">
        <f>SUM(D10:D15)</f>
        <v>191043824.35048273</v>
      </c>
      <c r="E16" s="452">
        <f>C16+D16</f>
        <v>199125180.32462066</v>
      </c>
      <c r="F16" s="454">
        <f>SUM(F10:F15)</f>
        <v>2507005.9448712636</v>
      </c>
      <c r="G16" s="455">
        <f>SUM(G10:G15)</f>
        <v>21624553.519318968</v>
      </c>
      <c r="H16" s="452">
        <f>F16+G16</f>
        <v>24131559.46419023</v>
      </c>
      <c r="I16" s="468">
        <f>SUM(I10:I15)</f>
        <v>1922981.6427931029</v>
      </c>
      <c r="J16" s="455">
        <f>SUM(J10:J15)</f>
        <v>16858371.784155175</v>
      </c>
      <c r="K16" s="452">
        <f>I16+J16</f>
        <v>18781353.426948279</v>
      </c>
    </row>
    <row r="17" spans="1:11">
      <c r="A17" s="273" t="s">
        <v>389</v>
      </c>
      <c r="B17" s="274"/>
      <c r="C17" s="456"/>
      <c r="D17" s="274"/>
      <c r="E17" s="275"/>
      <c r="F17" s="456"/>
      <c r="G17" s="274"/>
      <c r="H17" s="275"/>
      <c r="I17" s="274"/>
      <c r="J17" s="274"/>
      <c r="K17" s="275"/>
    </row>
    <row r="18" spans="1:11">
      <c r="A18" s="279">
        <v>9</v>
      </c>
      <c r="B18" s="280" t="s">
        <v>395</v>
      </c>
      <c r="C18" s="453"/>
      <c r="D18" s="280"/>
      <c r="E18" s="452">
        <f>C18+D18</f>
        <v>0</v>
      </c>
      <c r="F18" s="453"/>
      <c r="G18" s="280"/>
      <c r="H18" s="452">
        <f>F18+G18</f>
        <v>0</v>
      </c>
      <c r="I18" s="467"/>
      <c r="J18" s="280"/>
      <c r="K18" s="452">
        <f>I18+J18</f>
        <v>0</v>
      </c>
    </row>
    <row r="19" spans="1:11">
      <c r="A19" s="279">
        <v>10</v>
      </c>
      <c r="B19" s="280" t="s">
        <v>412</v>
      </c>
      <c r="C19" s="450">
        <v>28709153.613103461</v>
      </c>
      <c r="D19" s="451">
        <v>153571195.67494249</v>
      </c>
      <c r="E19" s="452">
        <f>C19+D19</f>
        <v>182280349.28804594</v>
      </c>
      <c r="F19" s="450">
        <v>2248190.3872413803</v>
      </c>
      <c r="G19" s="451">
        <v>2499235.6792528732</v>
      </c>
      <c r="H19" s="452">
        <f>F19+G19</f>
        <v>4747426.0664942535</v>
      </c>
      <c r="I19" s="466">
        <v>4476895.0291379318</v>
      </c>
      <c r="J19" s="451">
        <v>10366218.573103448</v>
      </c>
      <c r="K19" s="452">
        <f>I19+J19</f>
        <v>14843113.60224138</v>
      </c>
    </row>
    <row r="20" spans="1:11">
      <c r="A20" s="279">
        <v>11</v>
      </c>
      <c r="B20" s="280" t="s">
        <v>394</v>
      </c>
      <c r="C20" s="457">
        <v>1944969.2528735632</v>
      </c>
      <c r="D20" s="458">
        <v>3446738.4909770121</v>
      </c>
      <c r="E20" s="452">
        <f>C20+D20</f>
        <v>5391707.7438505758</v>
      </c>
      <c r="F20" s="457">
        <v>62864.224137931036</v>
      </c>
      <c r="G20" s="458">
        <v>91709.326091954019</v>
      </c>
      <c r="H20" s="452">
        <f>F20+G20</f>
        <v>154573.55022988506</v>
      </c>
      <c r="I20" s="469">
        <v>46282.327586206899</v>
      </c>
      <c r="J20" s="458">
        <v>113446.31689655173</v>
      </c>
      <c r="K20" s="452">
        <f>I20+J20</f>
        <v>159728.64448275862</v>
      </c>
    </row>
    <row r="21" spans="1:11" ht="13.5" thickBot="1">
      <c r="A21" s="282">
        <v>12</v>
      </c>
      <c r="B21" s="464" t="s">
        <v>393</v>
      </c>
      <c r="C21" s="459">
        <f>SUM(C18:C20)</f>
        <v>30654122.865977023</v>
      </c>
      <c r="D21" s="460">
        <f>SUM(D18:D20)</f>
        <v>157017934.16591951</v>
      </c>
      <c r="E21" s="461">
        <f>C21+D21</f>
        <v>187672057.03189653</v>
      </c>
      <c r="F21" s="459">
        <f>SUM(F18:F20)</f>
        <v>2311054.6113793114</v>
      </c>
      <c r="G21" s="460">
        <f>SUM(G18:G20)</f>
        <v>2590945.0053448272</v>
      </c>
      <c r="H21" s="461">
        <f>F21+G21</f>
        <v>4901999.6167241391</v>
      </c>
      <c r="I21" s="470">
        <f>SUM(I18:I20)</f>
        <v>4523177.3567241384</v>
      </c>
      <c r="J21" s="460">
        <f>SUM(J18:J20)</f>
        <v>10479664.890000001</v>
      </c>
      <c r="K21" s="461">
        <f>I21+J21</f>
        <v>15002842.24672414</v>
      </c>
    </row>
    <row r="22" spans="1:11" ht="38.25" customHeight="1" thickBot="1">
      <c r="A22" s="283"/>
      <c r="B22" s="284"/>
      <c r="C22" s="284"/>
      <c r="D22" s="284"/>
      <c r="E22" s="284"/>
      <c r="F22" s="524" t="s">
        <v>414</v>
      </c>
      <c r="G22" s="525"/>
      <c r="H22" s="525"/>
      <c r="I22" s="524" t="s">
        <v>400</v>
      </c>
      <c r="J22" s="525"/>
      <c r="K22" s="526"/>
    </row>
    <row r="23" spans="1:11">
      <c r="A23" s="285">
        <v>13</v>
      </c>
      <c r="B23" s="286" t="s">
        <v>385</v>
      </c>
      <c r="C23" s="287"/>
      <c r="D23" s="287"/>
      <c r="E23" s="287"/>
      <c r="F23" s="441">
        <f>F8</f>
        <v>15958025.118927773</v>
      </c>
      <c r="G23" s="442">
        <f>G8</f>
        <v>28482482.810916666</v>
      </c>
      <c r="H23" s="443">
        <f>F23+G23</f>
        <v>44440507.929844439</v>
      </c>
      <c r="I23" s="441">
        <f>I8</f>
        <v>14312544.59571795</v>
      </c>
      <c r="J23" s="442">
        <f>J8</f>
        <v>23724033.992564108</v>
      </c>
      <c r="K23" s="443">
        <f t="shared" ref="K23" si="0">I23+J23</f>
        <v>38036578.588282056</v>
      </c>
    </row>
    <row r="24" spans="1:11" ht="13.5" thickBot="1">
      <c r="A24" s="288">
        <v>14</v>
      </c>
      <c r="B24" s="289" t="s">
        <v>397</v>
      </c>
      <c r="C24" s="290"/>
      <c r="D24" s="291"/>
      <c r="E24" s="292"/>
      <c r="F24" s="444">
        <f>F16-F21</f>
        <v>195951.33349195216</v>
      </c>
      <c r="G24" s="445">
        <f>G16-G21</f>
        <v>19033608.513974141</v>
      </c>
      <c r="H24" s="446">
        <f>F24+G24</f>
        <v>19229559.847466093</v>
      </c>
      <c r="I24" s="444">
        <f>I16-I21</f>
        <v>-2600195.7139310353</v>
      </c>
      <c r="J24" s="445">
        <f>J16-J21</f>
        <v>6378706.8941551745</v>
      </c>
      <c r="K24" s="446">
        <f>I24+J24</f>
        <v>3778511.1802241392</v>
      </c>
    </row>
    <row r="25" spans="1:11" ht="13.5" thickBot="1">
      <c r="A25" s="293">
        <v>15</v>
      </c>
      <c r="B25" s="294" t="s">
        <v>398</v>
      </c>
      <c r="C25" s="295"/>
      <c r="D25" s="295"/>
      <c r="E25" s="295"/>
      <c r="F25" s="447">
        <f>F23/F24</f>
        <v>81.438716616762292</v>
      </c>
      <c r="G25" s="448">
        <f t="shared" ref="G25:H25" si="1">G23/G24</f>
        <v>1.4964310519471558</v>
      </c>
      <c r="H25" s="449">
        <f t="shared" si="1"/>
        <v>2.3110517496166421</v>
      </c>
      <c r="I25" s="447">
        <f>I23/I24</f>
        <v>-5.5044105022694305</v>
      </c>
      <c r="J25" s="448">
        <f>J23/J24</f>
        <v>3.7192544486253949</v>
      </c>
      <c r="K25" s="449">
        <f>K23/K24</f>
        <v>10.066551817381614</v>
      </c>
    </row>
    <row r="27" spans="1:11" ht="25.5">
      <c r="B27" s="269" t="s">
        <v>413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2"/>
  </cols>
  <sheetData>
    <row r="1" spans="1:14">
      <c r="A1" s="323" t="s">
        <v>30</v>
      </c>
      <c r="B1" s="324" t="s">
        <v>418</v>
      </c>
    </row>
    <row r="2" spans="1:14" ht="14.25" customHeight="1">
      <c r="A2" s="323" t="s">
        <v>31</v>
      </c>
      <c r="B2" s="325">
        <f>'1. key ratios '!B2</f>
        <v>43190</v>
      </c>
    </row>
    <row r="3" spans="1:14" ht="14.25" customHeight="1"/>
    <row r="4" spans="1:14" ht="13.5" thickBot="1">
      <c r="A4" s="4" t="s">
        <v>271</v>
      </c>
      <c r="B4" s="215" t="s">
        <v>28</v>
      </c>
    </row>
    <row r="5" spans="1:14" s="157" customFormat="1">
      <c r="A5" s="153"/>
      <c r="B5" s="154"/>
      <c r="C5" s="155" t="s">
        <v>0</v>
      </c>
      <c r="D5" s="155" t="s">
        <v>1</v>
      </c>
      <c r="E5" s="155" t="s">
        <v>2</v>
      </c>
      <c r="F5" s="155" t="s">
        <v>3</v>
      </c>
      <c r="G5" s="155" t="s">
        <v>4</v>
      </c>
      <c r="H5" s="155" t="s">
        <v>5</v>
      </c>
      <c r="I5" s="155" t="s">
        <v>8</v>
      </c>
      <c r="J5" s="155" t="s">
        <v>9</v>
      </c>
      <c r="K5" s="155" t="s">
        <v>10</v>
      </c>
      <c r="L5" s="155" t="s">
        <v>11</v>
      </c>
      <c r="M5" s="155" t="s">
        <v>12</v>
      </c>
      <c r="N5" s="156" t="s">
        <v>13</v>
      </c>
    </row>
    <row r="6" spans="1:14" ht="25.5">
      <c r="A6" s="158"/>
      <c r="B6" s="159"/>
      <c r="C6" s="160" t="s">
        <v>270</v>
      </c>
      <c r="D6" s="161" t="s">
        <v>269</v>
      </c>
      <c r="E6" s="162" t="s">
        <v>268</v>
      </c>
      <c r="F6" s="163">
        <v>0</v>
      </c>
      <c r="G6" s="163">
        <v>0.2</v>
      </c>
      <c r="H6" s="163">
        <v>0.35</v>
      </c>
      <c r="I6" s="163">
        <v>0.5</v>
      </c>
      <c r="J6" s="163">
        <v>0.75</v>
      </c>
      <c r="K6" s="163">
        <v>1</v>
      </c>
      <c r="L6" s="163">
        <v>1.5</v>
      </c>
      <c r="M6" s="163">
        <v>2.5</v>
      </c>
      <c r="N6" s="214" t="s">
        <v>283</v>
      </c>
    </row>
    <row r="7" spans="1:14" ht="15">
      <c r="A7" s="164">
        <v>1</v>
      </c>
      <c r="B7" s="165" t="s">
        <v>267</v>
      </c>
      <c r="C7" s="166">
        <f>SUM(C8:C13)</f>
        <v>0</v>
      </c>
      <c r="D7" s="159"/>
      <c r="E7" s="167">
        <f t="shared" ref="E7:M7" si="0">SUM(E8:E13)</f>
        <v>0</v>
      </c>
      <c r="F7" s="168">
        <f>SUM(F8:F13)</f>
        <v>0</v>
      </c>
      <c r="G7" s="168">
        <f t="shared" si="0"/>
        <v>0</v>
      </c>
      <c r="H7" s="168">
        <f t="shared" si="0"/>
        <v>0</v>
      </c>
      <c r="I7" s="168">
        <f t="shared" si="0"/>
        <v>0</v>
      </c>
      <c r="J7" s="168">
        <f t="shared" si="0"/>
        <v>0</v>
      </c>
      <c r="K7" s="168">
        <f t="shared" si="0"/>
        <v>0</v>
      </c>
      <c r="L7" s="168">
        <f t="shared" si="0"/>
        <v>0</v>
      </c>
      <c r="M7" s="168">
        <f t="shared" si="0"/>
        <v>0</v>
      </c>
      <c r="N7" s="169">
        <f>SUM(N8:N13)</f>
        <v>0</v>
      </c>
    </row>
    <row r="8" spans="1:14" ht="14.25">
      <c r="A8" s="164">
        <v>1.1000000000000001</v>
      </c>
      <c r="B8" s="170" t="s">
        <v>265</v>
      </c>
      <c r="C8" s="168">
        <v>0</v>
      </c>
      <c r="D8" s="171">
        <v>0.02</v>
      </c>
      <c r="E8" s="167">
        <f>C8*D8</f>
        <v>0</v>
      </c>
      <c r="F8" s="168"/>
      <c r="G8" s="168"/>
      <c r="H8" s="168"/>
      <c r="I8" s="168"/>
      <c r="J8" s="168"/>
      <c r="K8" s="168"/>
      <c r="L8" s="168"/>
      <c r="M8" s="168"/>
      <c r="N8" s="169">
        <f>SUMPRODUCT($F$6:$M$6,F8:M8)</f>
        <v>0</v>
      </c>
    </row>
    <row r="9" spans="1:14" ht="14.25">
      <c r="A9" s="164">
        <v>1.2</v>
      </c>
      <c r="B9" s="170" t="s">
        <v>264</v>
      </c>
      <c r="C9" s="168">
        <v>0</v>
      </c>
      <c r="D9" s="171">
        <v>0.05</v>
      </c>
      <c r="E9" s="167">
        <f>C9*D9</f>
        <v>0</v>
      </c>
      <c r="F9" s="168"/>
      <c r="G9" s="168"/>
      <c r="H9" s="168"/>
      <c r="I9" s="168"/>
      <c r="J9" s="168"/>
      <c r="K9" s="168"/>
      <c r="L9" s="168"/>
      <c r="M9" s="168"/>
      <c r="N9" s="169">
        <f t="shared" ref="N9:N12" si="1">SUMPRODUCT($F$6:$M$6,F9:M9)</f>
        <v>0</v>
      </c>
    </row>
    <row r="10" spans="1:14" ht="14.25">
      <c r="A10" s="164">
        <v>1.3</v>
      </c>
      <c r="B10" s="170" t="s">
        <v>263</v>
      </c>
      <c r="C10" s="168">
        <v>0</v>
      </c>
      <c r="D10" s="171">
        <v>0.08</v>
      </c>
      <c r="E10" s="167">
        <f>C10*D10</f>
        <v>0</v>
      </c>
      <c r="F10" s="168"/>
      <c r="G10" s="168"/>
      <c r="H10" s="168"/>
      <c r="I10" s="168"/>
      <c r="J10" s="168"/>
      <c r="K10" s="168"/>
      <c r="L10" s="168"/>
      <c r="M10" s="168"/>
      <c r="N10" s="169">
        <f>SUMPRODUCT($F$6:$M$6,F10:M10)</f>
        <v>0</v>
      </c>
    </row>
    <row r="11" spans="1:14" ht="14.25">
      <c r="A11" s="164">
        <v>1.4</v>
      </c>
      <c r="B11" s="170" t="s">
        <v>262</v>
      </c>
      <c r="C11" s="168">
        <v>0</v>
      </c>
      <c r="D11" s="171">
        <v>0.11</v>
      </c>
      <c r="E11" s="167">
        <f>C11*D11</f>
        <v>0</v>
      </c>
      <c r="F11" s="168"/>
      <c r="G11" s="168"/>
      <c r="H11" s="168"/>
      <c r="I11" s="168"/>
      <c r="J11" s="168"/>
      <c r="K11" s="168"/>
      <c r="L11" s="168"/>
      <c r="M11" s="168"/>
      <c r="N11" s="169">
        <f t="shared" si="1"/>
        <v>0</v>
      </c>
    </row>
    <row r="12" spans="1:14" ht="14.25">
      <c r="A12" s="164">
        <v>1.5</v>
      </c>
      <c r="B12" s="170" t="s">
        <v>261</v>
      </c>
      <c r="C12" s="168">
        <v>0</v>
      </c>
      <c r="D12" s="171">
        <v>0.14000000000000001</v>
      </c>
      <c r="E12" s="167">
        <f>C12*D12</f>
        <v>0</v>
      </c>
      <c r="F12" s="168"/>
      <c r="G12" s="168"/>
      <c r="H12" s="168"/>
      <c r="I12" s="168"/>
      <c r="J12" s="168"/>
      <c r="K12" s="168"/>
      <c r="L12" s="168"/>
      <c r="M12" s="168"/>
      <c r="N12" s="169">
        <f t="shared" si="1"/>
        <v>0</v>
      </c>
    </row>
    <row r="13" spans="1:14" ht="14.25">
      <c r="A13" s="164">
        <v>1.6</v>
      </c>
      <c r="B13" s="172" t="s">
        <v>260</v>
      </c>
      <c r="C13" s="168">
        <v>0</v>
      </c>
      <c r="D13" s="173"/>
      <c r="E13" s="168"/>
      <c r="F13" s="168"/>
      <c r="G13" s="168"/>
      <c r="H13" s="168"/>
      <c r="I13" s="168"/>
      <c r="J13" s="168"/>
      <c r="K13" s="168"/>
      <c r="L13" s="168"/>
      <c r="M13" s="168"/>
      <c r="N13" s="169">
        <f>SUMPRODUCT($F$6:$M$6,F13:M13)</f>
        <v>0</v>
      </c>
    </row>
    <row r="14" spans="1:14" ht="15">
      <c r="A14" s="164">
        <v>2</v>
      </c>
      <c r="B14" s="174" t="s">
        <v>266</v>
      </c>
      <c r="C14" s="166">
        <f>SUM(C15:C20)</f>
        <v>0</v>
      </c>
      <c r="D14" s="159"/>
      <c r="E14" s="167">
        <f t="shared" ref="E14:M14" si="2">SUM(E15:E20)</f>
        <v>0</v>
      </c>
      <c r="F14" s="168">
        <f t="shared" si="2"/>
        <v>0</v>
      </c>
      <c r="G14" s="168">
        <f t="shared" si="2"/>
        <v>0</v>
      </c>
      <c r="H14" s="168">
        <f t="shared" si="2"/>
        <v>0</v>
      </c>
      <c r="I14" s="168">
        <f t="shared" si="2"/>
        <v>0</v>
      </c>
      <c r="J14" s="168">
        <f t="shared" si="2"/>
        <v>0</v>
      </c>
      <c r="K14" s="168">
        <f t="shared" si="2"/>
        <v>0</v>
      </c>
      <c r="L14" s="168">
        <f t="shared" si="2"/>
        <v>0</v>
      </c>
      <c r="M14" s="168">
        <f t="shared" si="2"/>
        <v>0</v>
      </c>
      <c r="N14" s="169">
        <f>SUM(N15:N20)</f>
        <v>0</v>
      </c>
    </row>
    <row r="15" spans="1:14" ht="14.25">
      <c r="A15" s="164">
        <v>2.1</v>
      </c>
      <c r="B15" s="172" t="s">
        <v>265</v>
      </c>
      <c r="C15" s="168"/>
      <c r="D15" s="171">
        <v>5.0000000000000001E-3</v>
      </c>
      <c r="E15" s="167">
        <f>C15*D15</f>
        <v>0</v>
      </c>
      <c r="F15" s="168"/>
      <c r="G15" s="168"/>
      <c r="H15" s="168"/>
      <c r="I15" s="168"/>
      <c r="J15" s="168"/>
      <c r="K15" s="168"/>
      <c r="L15" s="168"/>
      <c r="M15" s="168"/>
      <c r="N15" s="169">
        <f>SUMPRODUCT($F$6:$M$6,F15:M15)</f>
        <v>0</v>
      </c>
    </row>
    <row r="16" spans="1:14" ht="14.25">
      <c r="A16" s="164">
        <v>2.2000000000000002</v>
      </c>
      <c r="B16" s="172" t="s">
        <v>264</v>
      </c>
      <c r="C16" s="168"/>
      <c r="D16" s="171">
        <v>0.01</v>
      </c>
      <c r="E16" s="167">
        <f>C16*D16</f>
        <v>0</v>
      </c>
      <c r="F16" s="168"/>
      <c r="G16" s="168"/>
      <c r="H16" s="168"/>
      <c r="I16" s="168"/>
      <c r="J16" s="168"/>
      <c r="K16" s="168"/>
      <c r="L16" s="168"/>
      <c r="M16" s="168"/>
      <c r="N16" s="169">
        <f t="shared" ref="N16:N20" si="3">SUMPRODUCT($F$6:$M$6,F16:M16)</f>
        <v>0</v>
      </c>
    </row>
    <row r="17" spans="1:14" ht="14.25">
      <c r="A17" s="164">
        <v>2.2999999999999998</v>
      </c>
      <c r="B17" s="172" t="s">
        <v>263</v>
      </c>
      <c r="C17" s="168"/>
      <c r="D17" s="171">
        <v>0.02</v>
      </c>
      <c r="E17" s="167">
        <f>C17*D17</f>
        <v>0</v>
      </c>
      <c r="F17" s="168"/>
      <c r="G17" s="168"/>
      <c r="H17" s="168"/>
      <c r="I17" s="168"/>
      <c r="J17" s="168"/>
      <c r="K17" s="168"/>
      <c r="L17" s="168"/>
      <c r="M17" s="168"/>
      <c r="N17" s="169">
        <f t="shared" si="3"/>
        <v>0</v>
      </c>
    </row>
    <row r="18" spans="1:14" ht="14.25">
      <c r="A18" s="164">
        <v>2.4</v>
      </c>
      <c r="B18" s="172" t="s">
        <v>262</v>
      </c>
      <c r="C18" s="168"/>
      <c r="D18" s="171">
        <v>0.03</v>
      </c>
      <c r="E18" s="167">
        <f>C18*D18</f>
        <v>0</v>
      </c>
      <c r="F18" s="168"/>
      <c r="G18" s="168"/>
      <c r="H18" s="168"/>
      <c r="I18" s="168"/>
      <c r="J18" s="168"/>
      <c r="K18" s="168"/>
      <c r="L18" s="168"/>
      <c r="M18" s="168"/>
      <c r="N18" s="169">
        <f t="shared" si="3"/>
        <v>0</v>
      </c>
    </row>
    <row r="19" spans="1:14" ht="14.25">
      <c r="A19" s="164">
        <v>2.5</v>
      </c>
      <c r="B19" s="172" t="s">
        <v>261</v>
      </c>
      <c r="C19" s="168"/>
      <c r="D19" s="171">
        <v>0.04</v>
      </c>
      <c r="E19" s="167">
        <f>C19*D19</f>
        <v>0</v>
      </c>
      <c r="F19" s="168"/>
      <c r="G19" s="168"/>
      <c r="H19" s="168"/>
      <c r="I19" s="168"/>
      <c r="J19" s="168"/>
      <c r="K19" s="168"/>
      <c r="L19" s="168"/>
      <c r="M19" s="168"/>
      <c r="N19" s="169">
        <f t="shared" si="3"/>
        <v>0</v>
      </c>
    </row>
    <row r="20" spans="1:14" ht="14.25">
      <c r="A20" s="164">
        <v>2.6</v>
      </c>
      <c r="B20" s="172" t="s">
        <v>260</v>
      </c>
      <c r="C20" s="168"/>
      <c r="D20" s="173"/>
      <c r="E20" s="175"/>
      <c r="F20" s="168"/>
      <c r="G20" s="168"/>
      <c r="H20" s="168"/>
      <c r="I20" s="168"/>
      <c r="J20" s="168"/>
      <c r="K20" s="168"/>
      <c r="L20" s="168"/>
      <c r="M20" s="168"/>
      <c r="N20" s="169">
        <f t="shared" si="3"/>
        <v>0</v>
      </c>
    </row>
    <row r="21" spans="1:14" ht="15.75" thickBot="1">
      <c r="A21" s="176"/>
      <c r="B21" s="177" t="s">
        <v>110</v>
      </c>
      <c r="C21" s="152">
        <f>C14+C7</f>
        <v>0</v>
      </c>
      <c r="D21" s="178"/>
      <c r="E21" s="179">
        <f>E14+E7</f>
        <v>0</v>
      </c>
      <c r="F21" s="180">
        <f>F7+F14</f>
        <v>0</v>
      </c>
      <c r="G21" s="180">
        <f t="shared" ref="G21:L21" si="4">G7+G14</f>
        <v>0</v>
      </c>
      <c r="H21" s="180">
        <f t="shared" si="4"/>
        <v>0</v>
      </c>
      <c r="I21" s="180">
        <f t="shared" si="4"/>
        <v>0</v>
      </c>
      <c r="J21" s="180">
        <f t="shared" si="4"/>
        <v>0</v>
      </c>
      <c r="K21" s="180">
        <f t="shared" si="4"/>
        <v>0</v>
      </c>
      <c r="L21" s="180">
        <f t="shared" si="4"/>
        <v>0</v>
      </c>
      <c r="M21" s="180">
        <f>M7+M14</f>
        <v>0</v>
      </c>
      <c r="N21" s="181">
        <f>N14+N7</f>
        <v>0</v>
      </c>
    </row>
    <row r="22" spans="1:14">
      <c r="E22" s="182"/>
      <c r="F22" s="182"/>
      <c r="G22" s="182"/>
      <c r="H22" s="182"/>
      <c r="I22" s="182"/>
      <c r="J22" s="182"/>
      <c r="K22" s="182"/>
      <c r="L22" s="182"/>
      <c r="M22" s="18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323" t="s">
        <v>30</v>
      </c>
      <c r="B1" s="324" t="s">
        <v>418</v>
      </c>
    </row>
    <row r="2" spans="1:8">
      <c r="A2" s="323" t="s">
        <v>31</v>
      </c>
      <c r="B2" s="325">
        <v>43190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26" t="s">
        <v>426</v>
      </c>
      <c r="D5" s="326" t="s">
        <v>422</v>
      </c>
      <c r="E5" s="326" t="s">
        <v>423</v>
      </c>
      <c r="F5" s="326" t="s">
        <v>424</v>
      </c>
      <c r="G5" s="327" t="s">
        <v>425</v>
      </c>
    </row>
    <row r="6" spans="1:8">
      <c r="B6" s="194" t="s">
        <v>143</v>
      </c>
      <c r="C6" s="277"/>
      <c r="D6" s="277"/>
      <c r="E6" s="277"/>
      <c r="F6" s="277"/>
      <c r="G6" s="306"/>
    </row>
    <row r="7" spans="1:8">
      <c r="A7" s="13"/>
      <c r="B7" s="195" t="s">
        <v>137</v>
      </c>
      <c r="C7" s="277"/>
      <c r="D7" s="277"/>
      <c r="E7" s="277"/>
      <c r="F7" s="277"/>
      <c r="G7" s="306"/>
    </row>
    <row r="8" spans="1:8" ht="15">
      <c r="A8" s="315">
        <v>1</v>
      </c>
      <c r="B8" s="14" t="s">
        <v>142</v>
      </c>
      <c r="C8" s="15">
        <v>33805966.12862774</v>
      </c>
      <c r="D8" s="16">
        <v>33798891.000000007</v>
      </c>
      <c r="E8" s="16">
        <v>33304365.575274922</v>
      </c>
      <c r="F8" s="16">
        <v>29831161</v>
      </c>
      <c r="G8" s="334">
        <v>30196908.477123287</v>
      </c>
    </row>
    <row r="9" spans="1:8" ht="15">
      <c r="A9" s="315">
        <v>2</v>
      </c>
      <c r="B9" s="14" t="s">
        <v>141</v>
      </c>
      <c r="C9" s="15">
        <v>33805966.12862774</v>
      </c>
      <c r="D9" s="16">
        <v>33798891.000000007</v>
      </c>
      <c r="E9" s="16">
        <v>33304365.575274922</v>
      </c>
      <c r="F9" s="16">
        <v>29831161</v>
      </c>
      <c r="G9" s="334">
        <v>30196908.477123287</v>
      </c>
    </row>
    <row r="10" spans="1:8" ht="15">
      <c r="A10" s="315">
        <v>3</v>
      </c>
      <c r="B10" s="14" t="s">
        <v>140</v>
      </c>
      <c r="C10" s="15">
        <v>74601271.754399866</v>
      </c>
      <c r="D10" s="16">
        <v>77346317.921800017</v>
      </c>
      <c r="E10" s="16">
        <v>75053023.888674915</v>
      </c>
      <c r="F10" s="16">
        <v>70706826.032000005</v>
      </c>
      <c r="G10" s="334">
        <v>72368323.112641022</v>
      </c>
    </row>
    <row r="11" spans="1:8" ht="15">
      <c r="A11" s="316"/>
      <c r="B11" s="194" t="s">
        <v>139</v>
      </c>
      <c r="C11" s="277"/>
      <c r="D11" s="277"/>
      <c r="E11" s="277"/>
      <c r="F11" s="277"/>
      <c r="G11" s="306"/>
    </row>
    <row r="12" spans="1:8" ht="15" customHeight="1">
      <c r="A12" s="315">
        <v>4</v>
      </c>
      <c r="B12" s="14" t="s">
        <v>272</v>
      </c>
      <c r="C12" s="266">
        <v>188270221.59022591</v>
      </c>
      <c r="D12" s="16">
        <v>176975779.50913534</v>
      </c>
      <c r="E12" s="16">
        <v>260634055.51675004</v>
      </c>
      <c r="F12" s="16">
        <v>230633569.53269121</v>
      </c>
      <c r="G12" s="334">
        <v>252581192.18097571</v>
      </c>
    </row>
    <row r="13" spans="1:8" ht="15">
      <c r="A13" s="316"/>
      <c r="B13" s="194" t="s">
        <v>138</v>
      </c>
      <c r="C13" s="277"/>
      <c r="D13" s="277"/>
      <c r="E13" s="277"/>
      <c r="F13" s="277"/>
      <c r="G13" s="306"/>
    </row>
    <row r="14" spans="1:8" s="17" customFormat="1" ht="15">
      <c r="A14" s="315"/>
      <c r="B14" s="195" t="s">
        <v>137</v>
      </c>
      <c r="C14" s="267"/>
      <c r="D14" s="16"/>
      <c r="E14" s="16"/>
      <c r="F14" s="16"/>
      <c r="G14" s="334"/>
    </row>
    <row r="15" spans="1:8" ht="15">
      <c r="A15" s="317">
        <v>5</v>
      </c>
      <c r="B15" s="14" t="s">
        <v>401</v>
      </c>
      <c r="C15" s="328">
        <v>0.17956087714289271</v>
      </c>
      <c r="D15" s="328">
        <v>0.19098031998359041</v>
      </c>
      <c r="E15" s="329">
        <v>0.12778209474292804</v>
      </c>
      <c r="F15" s="329">
        <v>0.12934440142622677</v>
      </c>
      <c r="G15" s="335">
        <v>0.11955327400421425</v>
      </c>
    </row>
    <row r="16" spans="1:8" ht="15" customHeight="1">
      <c r="A16" s="317">
        <v>6</v>
      </c>
      <c r="B16" s="14" t="s">
        <v>402</v>
      </c>
      <c r="C16" s="328">
        <v>0.17956087714289271</v>
      </c>
      <c r="D16" s="328">
        <v>0.19098031998359041</v>
      </c>
      <c r="E16" s="329">
        <v>0.12778209474292804</v>
      </c>
      <c r="F16" s="329">
        <v>0.12934440142622677</v>
      </c>
      <c r="G16" s="335">
        <v>0.11955327400421425</v>
      </c>
    </row>
    <row r="17" spans="1:7" ht="15">
      <c r="A17" s="317">
        <v>7</v>
      </c>
      <c r="B17" s="14" t="s">
        <v>403</v>
      </c>
      <c r="C17" s="328">
        <v>0.39624573192871204</v>
      </c>
      <c r="D17" s="328">
        <v>0.43704465173895429</v>
      </c>
      <c r="E17" s="329">
        <v>0.28796322775191407</v>
      </c>
      <c r="F17" s="329">
        <v>0.30657647182613479</v>
      </c>
      <c r="G17" s="335">
        <v>0.28651509040621181</v>
      </c>
    </row>
    <row r="18" spans="1:7" ht="15">
      <c r="A18" s="316"/>
      <c r="B18" s="196" t="s">
        <v>136</v>
      </c>
      <c r="C18" s="277"/>
      <c r="D18" s="277"/>
      <c r="E18" s="277"/>
      <c r="F18" s="277"/>
      <c r="G18" s="306"/>
    </row>
    <row r="19" spans="1:7" ht="15" customHeight="1">
      <c r="A19" s="318">
        <v>8</v>
      </c>
      <c r="B19" s="14" t="s">
        <v>135</v>
      </c>
      <c r="C19" s="330">
        <v>6.0972556944248316E-2</v>
      </c>
      <c r="D19" s="330">
        <v>6.8086078929586694E-2</v>
      </c>
      <c r="E19" s="331">
        <v>7.1210644235306611E-2</v>
      </c>
      <c r="F19" s="331">
        <v>7.4614027202763833E-2</v>
      </c>
      <c r="G19" s="336">
        <v>6.2667502944554587E-2</v>
      </c>
    </row>
    <row r="20" spans="1:7" ht="15">
      <c r="A20" s="318">
        <v>9</v>
      </c>
      <c r="B20" s="14" t="s">
        <v>134</v>
      </c>
      <c r="C20" s="330">
        <v>3.2811927275777607E-2</v>
      </c>
      <c r="D20" s="330">
        <v>3.7985605874120046E-2</v>
      </c>
      <c r="E20" s="331">
        <v>3.8013957253716264E-2</v>
      </c>
      <c r="F20" s="331">
        <v>3.8280406562383434E-2</v>
      </c>
      <c r="G20" s="336">
        <v>3.7391804218420158E-2</v>
      </c>
    </row>
    <row r="21" spans="1:7" ht="15">
      <c r="A21" s="318">
        <v>10</v>
      </c>
      <c r="B21" s="14" t="s">
        <v>133</v>
      </c>
      <c r="C21" s="330">
        <v>1.0133530434942031E-3</v>
      </c>
      <c r="D21" s="330">
        <v>8.6098154889238301E-3</v>
      </c>
      <c r="E21" s="331">
        <v>1.2961696224989647E-2</v>
      </c>
      <c r="F21" s="331">
        <v>1.4719059605273453E-2</v>
      </c>
      <c r="G21" s="336">
        <v>3.8949523594323434E-3</v>
      </c>
    </row>
    <row r="22" spans="1:7" ht="15">
      <c r="A22" s="318">
        <v>11</v>
      </c>
      <c r="B22" s="14" t="s">
        <v>132</v>
      </c>
      <c r="C22" s="330">
        <v>2.8160629668470712E-2</v>
      </c>
      <c r="D22" s="330">
        <v>3.0100473055466648E-2</v>
      </c>
      <c r="E22" s="331">
        <v>3.3196686981590333E-2</v>
      </c>
      <c r="F22" s="331">
        <v>3.6333620640380405E-2</v>
      </c>
      <c r="G22" s="336">
        <v>2.5275698726134426E-2</v>
      </c>
    </row>
    <row r="23" spans="1:7" ht="15">
      <c r="A23" s="318">
        <v>12</v>
      </c>
      <c r="B23" s="14" t="s">
        <v>278</v>
      </c>
      <c r="C23" s="330">
        <v>-3.6322596263122571E-4</v>
      </c>
      <c r="D23" s="330">
        <v>1.1040593903696772E-2</v>
      </c>
      <c r="E23" s="331">
        <v>1.2111338126306334E-2</v>
      </c>
      <c r="F23" s="331">
        <v>-5.6212533737458855E-3</v>
      </c>
      <c r="G23" s="336">
        <v>-3.953640607977039E-3</v>
      </c>
    </row>
    <row r="24" spans="1:7" ht="15">
      <c r="A24" s="318">
        <v>13</v>
      </c>
      <c r="B24" s="14" t="s">
        <v>279</v>
      </c>
      <c r="C24" s="330">
        <v>-2.3722960595315861E-3</v>
      </c>
      <c r="D24" s="330">
        <v>9.738638876474752E-2</v>
      </c>
      <c r="E24" s="331">
        <v>0.11184047276224994</v>
      </c>
      <c r="F24" s="331">
        <v>-5.4856980298019727E-2</v>
      </c>
      <c r="G24" s="336">
        <v>-3.875861851489272E-2</v>
      </c>
    </row>
    <row r="25" spans="1:7" ht="15">
      <c r="A25" s="316"/>
      <c r="B25" s="196" t="s">
        <v>358</v>
      </c>
      <c r="C25" s="277"/>
      <c r="D25" s="277"/>
      <c r="E25" s="277"/>
      <c r="F25" s="277"/>
      <c r="G25" s="306"/>
    </row>
    <row r="26" spans="1:7" ht="15">
      <c r="A26" s="318">
        <v>14</v>
      </c>
      <c r="B26" s="14" t="s">
        <v>131</v>
      </c>
      <c r="C26" s="330">
        <v>3.2523287524236742E-2</v>
      </c>
      <c r="D26" s="330">
        <v>3.6879738571800359E-2</v>
      </c>
      <c r="E26" s="331">
        <v>4.8103352632829159E-2</v>
      </c>
      <c r="F26" s="331">
        <v>1.9648482255350409E-2</v>
      </c>
      <c r="G26" s="336">
        <v>1.6705242559562763E-2</v>
      </c>
    </row>
    <row r="27" spans="1:7" ht="15" customHeight="1">
      <c r="A27" s="318">
        <v>15</v>
      </c>
      <c r="B27" s="14" t="s">
        <v>130</v>
      </c>
      <c r="C27" s="330">
        <v>3.1555164562058112E-2</v>
      </c>
      <c r="D27" s="330">
        <v>3.2707862749913601E-2</v>
      </c>
      <c r="E27" s="331">
        <v>4.7223469079717695E-2</v>
      </c>
      <c r="F27" s="331">
        <v>5.288726173601184E-2</v>
      </c>
      <c r="G27" s="336">
        <v>3.3229624217789494E-2</v>
      </c>
    </row>
    <row r="28" spans="1:7" ht="15">
      <c r="A28" s="318">
        <v>16</v>
      </c>
      <c r="B28" s="14" t="s">
        <v>129</v>
      </c>
      <c r="C28" s="330">
        <v>0.85165065329947731</v>
      </c>
      <c r="D28" s="330">
        <v>0.836136904565148</v>
      </c>
      <c r="E28" s="331">
        <v>0.79431042298196952</v>
      </c>
      <c r="F28" s="331">
        <v>0.77709208090587778</v>
      </c>
      <c r="G28" s="336">
        <v>0.81117634982626829</v>
      </c>
    </row>
    <row r="29" spans="1:7" ht="15" customHeight="1">
      <c r="A29" s="318">
        <v>17</v>
      </c>
      <c r="B29" s="14" t="s">
        <v>128</v>
      </c>
      <c r="C29" s="330">
        <v>0.78593019535798925</v>
      </c>
      <c r="D29" s="330">
        <v>0.80227480704940901</v>
      </c>
      <c r="E29" s="331">
        <v>0.82645826564339508</v>
      </c>
      <c r="F29" s="331">
        <v>0.84471117030643139</v>
      </c>
      <c r="G29" s="336">
        <v>0.86354114682944938</v>
      </c>
    </row>
    <row r="30" spans="1:7" ht="15">
      <c r="A30" s="318">
        <v>18</v>
      </c>
      <c r="B30" s="14" t="s">
        <v>127</v>
      </c>
      <c r="C30" s="330">
        <v>3.5225289464820932E-2</v>
      </c>
      <c r="D30" s="330">
        <v>-0.14219729229125894</v>
      </c>
      <c r="E30" s="331">
        <v>-0.32488990178671701</v>
      </c>
      <c r="F30" s="331">
        <v>-7.6525747836459157E-2</v>
      </c>
      <c r="G30" s="336">
        <v>7.132490264759675E-2</v>
      </c>
    </row>
    <row r="31" spans="1:7" ht="15" customHeight="1">
      <c r="A31" s="316"/>
      <c r="B31" s="196" t="s">
        <v>359</v>
      </c>
      <c r="C31" s="277"/>
      <c r="D31" s="277"/>
      <c r="E31" s="277"/>
      <c r="F31" s="277"/>
      <c r="G31" s="306"/>
    </row>
    <row r="32" spans="1:7" ht="15" customHeight="1">
      <c r="A32" s="318">
        <v>19</v>
      </c>
      <c r="B32" s="14" t="s">
        <v>126</v>
      </c>
      <c r="C32" s="330">
        <v>0.22512337347380904</v>
      </c>
      <c r="D32" s="330">
        <v>0.25952056676663338</v>
      </c>
      <c r="E32" s="330">
        <v>0.3616643699270819</v>
      </c>
      <c r="F32" s="330">
        <v>0.33430433684431354</v>
      </c>
      <c r="G32" s="337">
        <v>0.30121355438146324</v>
      </c>
    </row>
    <row r="33" spans="1:7" ht="15" customHeight="1">
      <c r="A33" s="318">
        <v>20</v>
      </c>
      <c r="B33" s="14" t="s">
        <v>125</v>
      </c>
      <c r="C33" s="330">
        <v>0.94876758861134969</v>
      </c>
      <c r="D33" s="330">
        <v>0.94472390040748155</v>
      </c>
      <c r="E33" s="330">
        <v>0.95114559223378159</v>
      </c>
      <c r="F33" s="330">
        <v>0.97292739350266733</v>
      </c>
      <c r="G33" s="337">
        <v>0.97063489738154229</v>
      </c>
    </row>
    <row r="34" spans="1:7" ht="15" customHeight="1">
      <c r="A34" s="318">
        <v>21</v>
      </c>
      <c r="B34" s="14" t="s">
        <v>124</v>
      </c>
      <c r="C34" s="330">
        <v>8.4066099888103901E-2</v>
      </c>
      <c r="D34" s="330">
        <v>6.282863838986201E-2</v>
      </c>
      <c r="E34" s="330">
        <v>6.0294029848746829E-2</v>
      </c>
      <c r="F34" s="330">
        <v>4.094044620252011E-2</v>
      </c>
      <c r="G34" s="337">
        <v>7.2217268394052181E-2</v>
      </c>
    </row>
    <row r="35" spans="1:7" ht="15" customHeight="1">
      <c r="A35" s="319"/>
      <c r="B35" s="196" t="s">
        <v>405</v>
      </c>
      <c r="C35" s="277"/>
      <c r="D35" s="277"/>
      <c r="E35" s="277"/>
      <c r="F35" s="277"/>
      <c r="G35" s="306"/>
    </row>
    <row r="36" spans="1:7" ht="15">
      <c r="A36" s="318">
        <v>22</v>
      </c>
      <c r="B36" s="14" t="s">
        <v>385</v>
      </c>
      <c r="C36" s="332">
        <v>25897147.377500001</v>
      </c>
      <c r="D36" s="332">
        <v>56246205.127999999</v>
      </c>
      <c r="E36" s="18"/>
      <c r="F36" s="18"/>
      <c r="G36" s="338"/>
    </row>
    <row r="37" spans="1:7" ht="15" customHeight="1">
      <c r="A37" s="318">
        <v>23</v>
      </c>
      <c r="B37" s="14" t="s">
        <v>397</v>
      </c>
      <c r="C37" s="332">
        <v>21806954.133700002</v>
      </c>
      <c r="D37" s="332">
        <v>22317977.258450001</v>
      </c>
      <c r="E37" s="18"/>
      <c r="F37" s="18"/>
      <c r="G37" s="338"/>
    </row>
    <row r="38" spans="1:7" ht="15.75" thickBot="1">
      <c r="A38" s="320">
        <v>24</v>
      </c>
      <c r="B38" s="197" t="s">
        <v>386</v>
      </c>
      <c r="C38" s="333">
        <v>1.1875637110401907</v>
      </c>
      <c r="D38" s="333">
        <v>2.5202196631284828</v>
      </c>
      <c r="E38" s="19"/>
      <c r="F38" s="19"/>
      <c r="G38" s="20"/>
    </row>
    <row r="39" spans="1:7">
      <c r="A39" s="21"/>
    </row>
    <row r="40" spans="1:7" ht="38.25">
      <c r="B40" s="269" t="s">
        <v>406</v>
      </c>
    </row>
    <row r="41" spans="1:7" ht="51">
      <c r="B41" s="269" t="s">
        <v>404</v>
      </c>
    </row>
    <row r="43" spans="1:7">
      <c r="B43" s="26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7" sqref="C7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323" t="s">
        <v>30</v>
      </c>
      <c r="B1" s="324" t="s">
        <v>418</v>
      </c>
    </row>
    <row r="2" spans="1:8">
      <c r="A2" s="323" t="s">
        <v>31</v>
      </c>
      <c r="B2" s="325">
        <f>'1. key ratios '!B2</f>
        <v>43190</v>
      </c>
    </row>
    <row r="3" spans="1:8">
      <c r="A3" s="2"/>
    </row>
    <row r="4" spans="1:8" ht="15" thickBot="1">
      <c r="A4" s="22" t="s">
        <v>32</v>
      </c>
      <c r="B4" s="23" t="s">
        <v>33</v>
      </c>
      <c r="C4" s="22"/>
      <c r="D4" s="24"/>
      <c r="E4" s="24"/>
      <c r="F4" s="25"/>
      <c r="G4" s="25"/>
      <c r="H4" s="339" t="s">
        <v>73</v>
      </c>
    </row>
    <row r="5" spans="1:8">
      <c r="A5" s="26"/>
      <c r="B5" s="27"/>
      <c r="C5" s="475" t="s">
        <v>68</v>
      </c>
      <c r="D5" s="476"/>
      <c r="E5" s="477"/>
      <c r="F5" s="475" t="s">
        <v>72</v>
      </c>
      <c r="G5" s="476"/>
      <c r="H5" s="478"/>
    </row>
    <row r="6" spans="1:8">
      <c r="A6" s="28" t="s">
        <v>6</v>
      </c>
      <c r="B6" s="340" t="s">
        <v>34</v>
      </c>
      <c r="C6" s="341" t="s">
        <v>69</v>
      </c>
      <c r="D6" s="341" t="s">
        <v>70</v>
      </c>
      <c r="E6" s="341" t="s">
        <v>71</v>
      </c>
      <c r="F6" s="341" t="s">
        <v>69</v>
      </c>
      <c r="G6" s="341" t="s">
        <v>70</v>
      </c>
      <c r="H6" s="342" t="s">
        <v>71</v>
      </c>
    </row>
    <row r="7" spans="1:8">
      <c r="A7" s="28">
        <v>1</v>
      </c>
      <c r="B7" s="343" t="s">
        <v>35</v>
      </c>
      <c r="C7" s="344">
        <v>1493255.67</v>
      </c>
      <c r="D7" s="344">
        <v>2485239.9500000002</v>
      </c>
      <c r="E7" s="345">
        <f>C7+D7</f>
        <v>3978495.62</v>
      </c>
      <c r="F7" s="346">
        <v>1301584.1199999999</v>
      </c>
      <c r="G7" s="344">
        <v>3589195.6053999998</v>
      </c>
      <c r="H7" s="347">
        <f>F7+G7</f>
        <v>4890779.7253999999</v>
      </c>
    </row>
    <row r="8" spans="1:8">
      <c r="A8" s="28">
        <v>2</v>
      </c>
      <c r="B8" s="343" t="s">
        <v>36</v>
      </c>
      <c r="C8" s="344">
        <v>544122.73</v>
      </c>
      <c r="D8" s="344">
        <v>22168304.129999999</v>
      </c>
      <c r="E8" s="345">
        <f t="shared" ref="E8:E19" si="0">C8+D8</f>
        <v>22712426.859999999</v>
      </c>
      <c r="F8" s="346">
        <v>508696.18</v>
      </c>
      <c r="G8" s="344">
        <v>42152828.833999991</v>
      </c>
      <c r="H8" s="347">
        <f t="shared" ref="H8:H40" si="1">F8+G8</f>
        <v>42661525.013999991</v>
      </c>
    </row>
    <row r="9" spans="1:8">
      <c r="A9" s="28">
        <v>3</v>
      </c>
      <c r="B9" s="343" t="s">
        <v>37</v>
      </c>
      <c r="C9" s="344">
        <v>3522613.98</v>
      </c>
      <c r="D9" s="344">
        <v>6960782.8021450005</v>
      </c>
      <c r="E9" s="345">
        <f t="shared" si="0"/>
        <v>10483396.782145001</v>
      </c>
      <c r="F9" s="346">
        <v>1200123.99</v>
      </c>
      <c r="G9" s="344">
        <v>68820506.130162001</v>
      </c>
      <c r="H9" s="347">
        <f t="shared" si="1"/>
        <v>70020630.120161995</v>
      </c>
    </row>
    <row r="10" spans="1:8">
      <c r="A10" s="28">
        <v>4</v>
      </c>
      <c r="B10" s="343" t="s">
        <v>38</v>
      </c>
      <c r="C10" s="344">
        <v>0</v>
      </c>
      <c r="D10" s="344">
        <v>0</v>
      </c>
      <c r="E10" s="345">
        <f t="shared" si="0"/>
        <v>0</v>
      </c>
      <c r="F10" s="346">
        <v>0</v>
      </c>
      <c r="G10" s="344">
        <v>0</v>
      </c>
      <c r="H10" s="347">
        <f t="shared" si="1"/>
        <v>0</v>
      </c>
    </row>
    <row r="11" spans="1:8">
      <c r="A11" s="28">
        <v>5</v>
      </c>
      <c r="B11" s="343" t="s">
        <v>39</v>
      </c>
      <c r="C11" s="344">
        <v>14060365.456050472</v>
      </c>
      <c r="D11" s="344">
        <v>9968287.9024210572</v>
      </c>
      <c r="E11" s="345">
        <f t="shared" si="0"/>
        <v>24028653.358471528</v>
      </c>
      <c r="F11" s="346">
        <v>1002100.6610410959</v>
      </c>
      <c r="G11" s="344">
        <v>0</v>
      </c>
      <c r="H11" s="347">
        <f t="shared" si="1"/>
        <v>1002100.6610410959</v>
      </c>
    </row>
    <row r="12" spans="1:8">
      <c r="A12" s="28">
        <v>6.1</v>
      </c>
      <c r="B12" s="348" t="s">
        <v>40</v>
      </c>
      <c r="C12" s="344">
        <v>23429720.079999991</v>
      </c>
      <c r="D12" s="344">
        <v>134506398.95999998</v>
      </c>
      <c r="E12" s="345">
        <f t="shared" si="0"/>
        <v>157936119.03999996</v>
      </c>
      <c r="F12" s="346">
        <v>35977979.100000001</v>
      </c>
      <c r="G12" s="344">
        <v>154559483.06057999</v>
      </c>
      <c r="H12" s="347">
        <f t="shared" si="1"/>
        <v>190537462.16057998</v>
      </c>
    </row>
    <row r="13" spans="1:8">
      <c r="A13" s="28">
        <v>6.2</v>
      </c>
      <c r="B13" s="348" t="s">
        <v>41</v>
      </c>
      <c r="C13" s="349">
        <v>-1946430.6713999994</v>
      </c>
      <c r="D13" s="349">
        <v>-3037269.5551999994</v>
      </c>
      <c r="E13" s="350">
        <f t="shared" si="0"/>
        <v>-4983700.2265999988</v>
      </c>
      <c r="F13" s="351">
        <v>-2826243.0229999996</v>
      </c>
      <c r="G13" s="349">
        <v>-3505245.2440073597</v>
      </c>
      <c r="H13" s="352">
        <f t="shared" si="1"/>
        <v>-6331488.2670073593</v>
      </c>
    </row>
    <row r="14" spans="1:8">
      <c r="A14" s="28">
        <v>6</v>
      </c>
      <c r="B14" s="343" t="s">
        <v>42</v>
      </c>
      <c r="C14" s="345">
        <f>C12+C13</f>
        <v>21483289.408599991</v>
      </c>
      <c r="D14" s="345">
        <f>D12+D13</f>
        <v>131469129.40479998</v>
      </c>
      <c r="E14" s="345">
        <f t="shared" si="0"/>
        <v>152952418.81339997</v>
      </c>
      <c r="F14" s="345">
        <f>F12+F13</f>
        <v>33151736.077000003</v>
      </c>
      <c r="G14" s="345">
        <f>G12+G13</f>
        <v>151054237.81657264</v>
      </c>
      <c r="H14" s="347">
        <f t="shared" si="1"/>
        <v>184205973.89357263</v>
      </c>
    </row>
    <row r="15" spans="1:8">
      <c r="A15" s="28">
        <v>7</v>
      </c>
      <c r="B15" s="343" t="s">
        <v>43</v>
      </c>
      <c r="C15" s="344">
        <v>474120.13000000006</v>
      </c>
      <c r="D15" s="344">
        <v>1601044.2167520009</v>
      </c>
      <c r="E15" s="345">
        <f t="shared" si="0"/>
        <v>2075164.346752001</v>
      </c>
      <c r="F15" s="346">
        <v>333886.38999999996</v>
      </c>
      <c r="G15" s="344">
        <v>2899442.9346679989</v>
      </c>
      <c r="H15" s="347">
        <f t="shared" si="1"/>
        <v>3233329.3246679991</v>
      </c>
    </row>
    <row r="16" spans="1:8">
      <c r="A16" s="28">
        <v>8</v>
      </c>
      <c r="B16" s="343" t="s">
        <v>205</v>
      </c>
      <c r="C16" s="344">
        <v>0</v>
      </c>
      <c r="D16" s="344">
        <v>0</v>
      </c>
      <c r="E16" s="345">
        <f t="shared" si="0"/>
        <v>0</v>
      </c>
      <c r="F16" s="346">
        <v>0</v>
      </c>
      <c r="G16" s="344">
        <v>0</v>
      </c>
      <c r="H16" s="347">
        <f t="shared" si="1"/>
        <v>0</v>
      </c>
    </row>
    <row r="17" spans="1:8">
      <c r="A17" s="28">
        <v>9</v>
      </c>
      <c r="B17" s="343" t="s">
        <v>44</v>
      </c>
      <c r="C17" s="344">
        <v>0</v>
      </c>
      <c r="D17" s="344">
        <v>0</v>
      </c>
      <c r="E17" s="345">
        <f t="shared" si="0"/>
        <v>0</v>
      </c>
      <c r="F17" s="346">
        <v>0</v>
      </c>
      <c r="G17" s="344">
        <v>0</v>
      </c>
      <c r="H17" s="347">
        <f t="shared" si="1"/>
        <v>0</v>
      </c>
    </row>
    <row r="18" spans="1:8">
      <c r="A18" s="28">
        <v>10</v>
      </c>
      <c r="B18" s="343" t="s">
        <v>45</v>
      </c>
      <c r="C18" s="344">
        <v>1707029.5</v>
      </c>
      <c r="D18" s="344">
        <v>0</v>
      </c>
      <c r="E18" s="345">
        <f t="shared" si="0"/>
        <v>1707029.5</v>
      </c>
      <c r="F18" s="346">
        <v>2366014.84</v>
      </c>
      <c r="G18" s="344">
        <v>0</v>
      </c>
      <c r="H18" s="347">
        <f t="shared" si="1"/>
        <v>2366014.84</v>
      </c>
    </row>
    <row r="19" spans="1:8">
      <c r="A19" s="28">
        <v>11</v>
      </c>
      <c r="B19" s="343" t="s">
        <v>46</v>
      </c>
      <c r="C19" s="344">
        <v>4362592.7305107806</v>
      </c>
      <c r="D19" s="344">
        <v>278572.33999999997</v>
      </c>
      <c r="E19" s="345">
        <f t="shared" si="0"/>
        <v>4641165.0705107804</v>
      </c>
      <c r="F19" s="346">
        <v>2776439.7800000003</v>
      </c>
      <c r="G19" s="344">
        <v>1322617.4474859992</v>
      </c>
      <c r="H19" s="347">
        <f t="shared" si="1"/>
        <v>4099057.2274859995</v>
      </c>
    </row>
    <row r="20" spans="1:8">
      <c r="A20" s="28">
        <v>12</v>
      </c>
      <c r="B20" s="353" t="s">
        <v>47</v>
      </c>
      <c r="C20" s="345">
        <f>SUM(C7:C11)+SUM(C14:C19)</f>
        <v>47647389.605161242</v>
      </c>
      <c r="D20" s="345">
        <f>SUM(D7:D11)+SUM(D14:D19)</f>
        <v>174931360.74611807</v>
      </c>
      <c r="E20" s="345">
        <f>C20+D20</f>
        <v>222578750.35127932</v>
      </c>
      <c r="F20" s="345">
        <f>SUM(F7:F11)+SUM(F14:F19)</f>
        <v>42640582.0380411</v>
      </c>
      <c r="G20" s="345">
        <f>SUM(G7:G11)+SUM(G14:G19)</f>
        <v>269838828.76828861</v>
      </c>
      <c r="H20" s="347">
        <f t="shared" si="1"/>
        <v>312479410.80632973</v>
      </c>
    </row>
    <row r="21" spans="1:8">
      <c r="A21" s="28"/>
      <c r="B21" s="340" t="s">
        <v>48</v>
      </c>
      <c r="C21" s="354"/>
      <c r="D21" s="354"/>
      <c r="E21" s="354"/>
      <c r="F21" s="355"/>
      <c r="G21" s="354"/>
      <c r="H21" s="356"/>
    </row>
    <row r="22" spans="1:8">
      <c r="A22" s="28">
        <v>13</v>
      </c>
      <c r="B22" s="343" t="s">
        <v>49</v>
      </c>
      <c r="C22" s="344">
        <v>0</v>
      </c>
      <c r="D22" s="344">
        <v>53822498.359999992</v>
      </c>
      <c r="E22" s="345">
        <f>C22+D22</f>
        <v>53822498.359999992</v>
      </c>
      <c r="F22" s="346">
        <v>0</v>
      </c>
      <c r="G22" s="344">
        <v>147788076.08518201</v>
      </c>
      <c r="H22" s="347">
        <f t="shared" si="1"/>
        <v>147788076.08518201</v>
      </c>
    </row>
    <row r="23" spans="1:8">
      <c r="A23" s="28">
        <v>14</v>
      </c>
      <c r="B23" s="343" t="s">
        <v>50</v>
      </c>
      <c r="C23" s="344">
        <v>4952588.5099999961</v>
      </c>
      <c r="D23" s="344">
        <v>13758738.949999992</v>
      </c>
      <c r="E23" s="345">
        <f t="shared" ref="E23:E40" si="2">C23+D23</f>
        <v>18711327.459999986</v>
      </c>
      <c r="F23" s="346">
        <v>4124975.4800000004</v>
      </c>
      <c r="G23" s="344">
        <v>18441433.997816004</v>
      </c>
      <c r="H23" s="347">
        <f t="shared" si="1"/>
        <v>22566409.477816004</v>
      </c>
    </row>
    <row r="24" spans="1:8">
      <c r="A24" s="28">
        <v>15</v>
      </c>
      <c r="B24" s="343" t="s">
        <v>51</v>
      </c>
      <c r="C24" s="344">
        <v>0</v>
      </c>
      <c r="D24" s="344">
        <v>0</v>
      </c>
      <c r="E24" s="345">
        <f t="shared" si="2"/>
        <v>0</v>
      </c>
      <c r="F24" s="346">
        <v>0</v>
      </c>
      <c r="G24" s="344">
        <v>0</v>
      </c>
      <c r="H24" s="347">
        <f t="shared" si="1"/>
        <v>0</v>
      </c>
    </row>
    <row r="25" spans="1:8">
      <c r="A25" s="28">
        <v>16</v>
      </c>
      <c r="B25" s="343" t="s">
        <v>52</v>
      </c>
      <c r="C25" s="344">
        <v>694713.51</v>
      </c>
      <c r="D25" s="344">
        <v>45714147.909999989</v>
      </c>
      <c r="E25" s="345">
        <f t="shared" si="2"/>
        <v>46408861.419999987</v>
      </c>
      <c r="F25" s="346">
        <v>1822000</v>
      </c>
      <c r="G25" s="344">
        <v>64306119.797668003</v>
      </c>
      <c r="H25" s="347">
        <f t="shared" si="1"/>
        <v>66128119.797668003</v>
      </c>
    </row>
    <row r="26" spans="1:8">
      <c r="A26" s="28">
        <v>17</v>
      </c>
      <c r="B26" s="343" t="s">
        <v>53</v>
      </c>
      <c r="C26" s="354"/>
      <c r="D26" s="354"/>
      <c r="E26" s="345">
        <f t="shared" si="2"/>
        <v>0</v>
      </c>
      <c r="F26" s="355"/>
      <c r="G26" s="354"/>
      <c r="H26" s="347">
        <f t="shared" si="1"/>
        <v>0</v>
      </c>
    </row>
    <row r="27" spans="1:8">
      <c r="A27" s="28">
        <v>18</v>
      </c>
      <c r="B27" s="343" t="s">
        <v>54</v>
      </c>
      <c r="C27" s="344">
        <v>0</v>
      </c>
      <c r="D27" s="344">
        <v>25201707.721511997</v>
      </c>
      <c r="E27" s="345">
        <f t="shared" si="2"/>
        <v>25201707.721511997</v>
      </c>
      <c r="F27" s="346">
        <v>0</v>
      </c>
      <c r="G27" s="344">
        <v>0</v>
      </c>
      <c r="H27" s="347">
        <f t="shared" si="1"/>
        <v>0</v>
      </c>
    </row>
    <row r="28" spans="1:8">
      <c r="A28" s="28">
        <v>19</v>
      </c>
      <c r="B28" s="343" t="s">
        <v>55</v>
      </c>
      <c r="C28" s="344">
        <v>16302.02</v>
      </c>
      <c r="D28" s="344">
        <v>1249987.8399999999</v>
      </c>
      <c r="E28" s="345">
        <f t="shared" si="2"/>
        <v>1266289.8599999999</v>
      </c>
      <c r="F28" s="346">
        <v>4184.18</v>
      </c>
      <c r="G28" s="344">
        <v>3560782.5172959999</v>
      </c>
      <c r="H28" s="347">
        <f t="shared" si="1"/>
        <v>3564966.6972960001</v>
      </c>
    </row>
    <row r="29" spans="1:8">
      <c r="A29" s="28">
        <v>20</v>
      </c>
      <c r="B29" s="343" t="s">
        <v>56</v>
      </c>
      <c r="C29" s="344">
        <v>3992183.75</v>
      </c>
      <c r="D29" s="344">
        <v>437028.41980000003</v>
      </c>
      <c r="E29" s="345">
        <f t="shared" si="2"/>
        <v>4429212.1698000003</v>
      </c>
      <c r="F29" s="346">
        <v>2321826.5500000003</v>
      </c>
      <c r="G29" s="344">
        <v>235897.88296887997</v>
      </c>
      <c r="H29" s="347">
        <f t="shared" si="1"/>
        <v>2557724.43296888</v>
      </c>
    </row>
    <row r="30" spans="1:8">
      <c r="A30" s="28">
        <v>21</v>
      </c>
      <c r="B30" s="343" t="s">
        <v>57</v>
      </c>
      <c r="C30" s="344">
        <v>0</v>
      </c>
      <c r="D30" s="344">
        <v>38630400</v>
      </c>
      <c r="E30" s="345">
        <f t="shared" si="2"/>
        <v>38630400</v>
      </c>
      <c r="F30" s="346">
        <v>0</v>
      </c>
      <c r="G30" s="344">
        <v>39123200</v>
      </c>
      <c r="H30" s="347">
        <f t="shared" si="1"/>
        <v>39123200</v>
      </c>
    </row>
    <row r="31" spans="1:8">
      <c r="A31" s="28">
        <v>22</v>
      </c>
      <c r="B31" s="353" t="s">
        <v>58</v>
      </c>
      <c r="C31" s="345">
        <f>SUM(C22:C30)</f>
        <v>9655787.7899999954</v>
      </c>
      <c r="D31" s="345">
        <f>SUM(D22:D30)</f>
        <v>178814509.20131198</v>
      </c>
      <c r="E31" s="345">
        <f>C31+D31</f>
        <v>188470296.99131197</v>
      </c>
      <c r="F31" s="345">
        <f>SUM(F22:F30)</f>
        <v>8272986.2100000009</v>
      </c>
      <c r="G31" s="345">
        <f>SUM(G22:G30)</f>
        <v>273455510.28093088</v>
      </c>
      <c r="H31" s="347">
        <f t="shared" si="1"/>
        <v>281728496.49093086</v>
      </c>
    </row>
    <row r="32" spans="1:8">
      <c r="A32" s="28"/>
      <c r="B32" s="340" t="s">
        <v>59</v>
      </c>
      <c r="C32" s="354"/>
      <c r="D32" s="354"/>
      <c r="E32" s="344"/>
      <c r="F32" s="355"/>
      <c r="G32" s="354"/>
      <c r="H32" s="356"/>
    </row>
    <row r="33" spans="1:8">
      <c r="A33" s="28">
        <v>23</v>
      </c>
      <c r="B33" s="343" t="s">
        <v>60</v>
      </c>
      <c r="C33" s="344">
        <v>30000000</v>
      </c>
      <c r="D33" s="354"/>
      <c r="E33" s="345">
        <f t="shared" si="2"/>
        <v>30000000</v>
      </c>
      <c r="F33" s="346">
        <v>30000000</v>
      </c>
      <c r="G33" s="354"/>
      <c r="H33" s="347">
        <f t="shared" si="1"/>
        <v>30000000</v>
      </c>
    </row>
    <row r="34" spans="1:8">
      <c r="A34" s="28">
        <v>24</v>
      </c>
      <c r="B34" s="343" t="s">
        <v>61</v>
      </c>
      <c r="C34" s="344">
        <v>0</v>
      </c>
      <c r="D34" s="354"/>
      <c r="E34" s="345">
        <f t="shared" si="2"/>
        <v>0</v>
      </c>
      <c r="F34" s="346">
        <v>0</v>
      </c>
      <c r="G34" s="354"/>
      <c r="H34" s="347">
        <f t="shared" si="1"/>
        <v>0</v>
      </c>
    </row>
    <row r="35" spans="1:8">
      <c r="A35" s="28">
        <v>25</v>
      </c>
      <c r="B35" s="357" t="s">
        <v>62</v>
      </c>
      <c r="C35" s="344">
        <v>0</v>
      </c>
      <c r="D35" s="354"/>
      <c r="E35" s="345">
        <f t="shared" si="2"/>
        <v>0</v>
      </c>
      <c r="F35" s="346">
        <v>0</v>
      </c>
      <c r="G35" s="354"/>
      <c r="H35" s="347">
        <f t="shared" si="1"/>
        <v>0</v>
      </c>
    </row>
    <row r="36" spans="1:8">
      <c r="A36" s="28">
        <v>26</v>
      </c>
      <c r="B36" s="343" t="s">
        <v>63</v>
      </c>
      <c r="C36" s="344">
        <v>0</v>
      </c>
      <c r="D36" s="354"/>
      <c r="E36" s="345">
        <f t="shared" si="2"/>
        <v>0</v>
      </c>
      <c r="F36" s="346">
        <v>0</v>
      </c>
      <c r="G36" s="354"/>
      <c r="H36" s="347">
        <f t="shared" si="1"/>
        <v>0</v>
      </c>
    </row>
    <row r="37" spans="1:8">
      <c r="A37" s="28">
        <v>27</v>
      </c>
      <c r="B37" s="343" t="s">
        <v>64</v>
      </c>
      <c r="C37" s="344">
        <v>0</v>
      </c>
      <c r="D37" s="354"/>
      <c r="E37" s="345">
        <f t="shared" si="2"/>
        <v>0</v>
      </c>
      <c r="F37" s="346">
        <v>0</v>
      </c>
      <c r="G37" s="354"/>
      <c r="H37" s="347">
        <f t="shared" si="1"/>
        <v>0</v>
      </c>
    </row>
    <row r="38" spans="1:8">
      <c r="A38" s="28">
        <v>28</v>
      </c>
      <c r="B38" s="343" t="s">
        <v>65</v>
      </c>
      <c r="C38" s="344">
        <v>4108453.3186277347</v>
      </c>
      <c r="D38" s="354"/>
      <c r="E38" s="345">
        <f t="shared" si="2"/>
        <v>4108453.3186277347</v>
      </c>
      <c r="F38" s="346">
        <v>750914.02104109386</v>
      </c>
      <c r="G38" s="354"/>
      <c r="H38" s="347">
        <f t="shared" si="1"/>
        <v>750914.02104109386</v>
      </c>
    </row>
    <row r="39" spans="1:8">
      <c r="A39" s="28">
        <v>29</v>
      </c>
      <c r="B39" s="343" t="s">
        <v>66</v>
      </c>
      <c r="C39" s="344">
        <v>0</v>
      </c>
      <c r="D39" s="354"/>
      <c r="E39" s="345">
        <f t="shared" si="2"/>
        <v>0</v>
      </c>
      <c r="F39" s="346">
        <v>0</v>
      </c>
      <c r="G39" s="354"/>
      <c r="H39" s="347">
        <f t="shared" si="1"/>
        <v>0</v>
      </c>
    </row>
    <row r="40" spans="1:8">
      <c r="A40" s="28">
        <v>30</v>
      </c>
      <c r="B40" s="358" t="s">
        <v>273</v>
      </c>
      <c r="C40" s="359">
        <v>34108453.318627737</v>
      </c>
      <c r="D40" s="354"/>
      <c r="E40" s="345">
        <f t="shared" si="2"/>
        <v>34108453.318627737</v>
      </c>
      <c r="F40" s="360">
        <v>30750914.021041095</v>
      </c>
      <c r="G40" s="354"/>
      <c r="H40" s="347">
        <f t="shared" si="1"/>
        <v>30750914.021041095</v>
      </c>
    </row>
    <row r="41" spans="1:8" ht="15" thickBot="1">
      <c r="A41" s="29">
        <v>31</v>
      </c>
      <c r="B41" s="30" t="s">
        <v>67</v>
      </c>
      <c r="C41" s="361">
        <f>C31+C40</f>
        <v>43764241.108627737</v>
      </c>
      <c r="D41" s="361">
        <f>D31+D40</f>
        <v>178814509.20131198</v>
      </c>
      <c r="E41" s="361">
        <f>C41+D41</f>
        <v>222578750.30993971</v>
      </c>
      <c r="F41" s="361">
        <f>F31+F40</f>
        <v>39023900.231041096</v>
      </c>
      <c r="G41" s="361">
        <f>G31+G40</f>
        <v>273455510.28093088</v>
      </c>
      <c r="H41" s="362">
        <f>F41+G41</f>
        <v>312479410.51197195</v>
      </c>
    </row>
    <row r="43" spans="1:8">
      <c r="B43" s="31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323" t="s">
        <v>30</v>
      </c>
      <c r="B1" s="324" t="s">
        <v>418</v>
      </c>
      <c r="C1" s="3"/>
    </row>
    <row r="2" spans="1:8">
      <c r="A2" s="323" t="s">
        <v>31</v>
      </c>
      <c r="B2" s="325">
        <f>'1. key ratios '!B2</f>
        <v>43190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3" t="s">
        <v>200</v>
      </c>
      <c r="B4" s="198" t="s">
        <v>22</v>
      </c>
      <c r="C4" s="22"/>
      <c r="D4" s="24"/>
      <c r="E4" s="24"/>
      <c r="F4" s="25"/>
      <c r="G4" s="25"/>
      <c r="H4" s="384" t="s">
        <v>73</v>
      </c>
    </row>
    <row r="5" spans="1:8">
      <c r="A5" s="35" t="s">
        <v>6</v>
      </c>
      <c r="B5" s="36"/>
      <c r="C5" s="475" t="s">
        <v>68</v>
      </c>
      <c r="D5" s="476"/>
      <c r="E5" s="477"/>
      <c r="F5" s="475" t="s">
        <v>72</v>
      </c>
      <c r="G5" s="476"/>
      <c r="H5" s="478"/>
    </row>
    <row r="6" spans="1:8">
      <c r="A6" s="37" t="s">
        <v>6</v>
      </c>
      <c r="B6" s="363"/>
      <c r="C6" s="372" t="s">
        <v>69</v>
      </c>
      <c r="D6" s="372" t="s">
        <v>70</v>
      </c>
      <c r="E6" s="372" t="s">
        <v>71</v>
      </c>
      <c r="F6" s="372" t="s">
        <v>69</v>
      </c>
      <c r="G6" s="372" t="s">
        <v>70</v>
      </c>
      <c r="H6" s="385" t="s">
        <v>71</v>
      </c>
    </row>
    <row r="7" spans="1:8">
      <c r="A7" s="38"/>
      <c r="B7" s="198" t="s">
        <v>199</v>
      </c>
      <c r="C7" s="373"/>
      <c r="D7" s="373"/>
      <c r="E7" s="373"/>
      <c r="F7" s="373"/>
      <c r="G7" s="373"/>
      <c r="H7" s="386"/>
    </row>
    <row r="8" spans="1:8">
      <c r="A8" s="38">
        <v>1</v>
      </c>
      <c r="B8" s="364" t="s">
        <v>198</v>
      </c>
      <c r="C8" s="374">
        <v>94144.01</v>
      </c>
      <c r="D8" s="374">
        <v>738.15</v>
      </c>
      <c r="E8" s="350">
        <f t="shared" ref="E8:E22" si="0">C8+D8</f>
        <v>94882.159999999989</v>
      </c>
      <c r="F8" s="376">
        <v>187392.86000000002</v>
      </c>
      <c r="G8" s="376">
        <v>0</v>
      </c>
      <c r="H8" s="352">
        <f t="shared" ref="H8:H22" si="1">F8+G8</f>
        <v>187392.86000000002</v>
      </c>
    </row>
    <row r="9" spans="1:8">
      <c r="A9" s="38">
        <v>2</v>
      </c>
      <c r="B9" s="364" t="s">
        <v>197</v>
      </c>
      <c r="C9" s="375">
        <f>C10+C11+C12+C13+C14+C15+C16+C17+C18</f>
        <v>2598550.54</v>
      </c>
      <c r="D9" s="375">
        <f>D10+D11+D12+D13+D14+D15+D16+D17+D18</f>
        <v>214423.74000000002</v>
      </c>
      <c r="E9" s="350">
        <f t="shared" si="0"/>
        <v>2812974.2800000003</v>
      </c>
      <c r="F9" s="375">
        <f>F10+F11+F12+F13+F14+F15+F16+F17+F18</f>
        <v>378398.76391780784</v>
      </c>
      <c r="G9" s="375">
        <f>G10+G11+G12+G13+G14+G15+G16+G17+G18</f>
        <v>4146593.5160821928</v>
      </c>
      <c r="H9" s="352">
        <f t="shared" si="1"/>
        <v>4524992.28</v>
      </c>
    </row>
    <row r="10" spans="1:8">
      <c r="A10" s="38">
        <v>2.1</v>
      </c>
      <c r="B10" s="365" t="s">
        <v>196</v>
      </c>
      <c r="C10" s="376">
        <v>0</v>
      </c>
      <c r="D10" s="376">
        <v>17218.32</v>
      </c>
      <c r="E10" s="350">
        <f t="shared" si="0"/>
        <v>17218.32</v>
      </c>
      <c r="F10" s="376">
        <v>0</v>
      </c>
      <c r="G10" s="376">
        <v>0</v>
      </c>
      <c r="H10" s="352">
        <f t="shared" si="1"/>
        <v>0</v>
      </c>
    </row>
    <row r="11" spans="1:8">
      <c r="A11" s="38">
        <v>2.2000000000000002</v>
      </c>
      <c r="B11" s="365" t="s">
        <v>195</v>
      </c>
      <c r="C11" s="376">
        <v>1867940.95</v>
      </c>
      <c r="D11" s="376">
        <v>0</v>
      </c>
      <c r="E11" s="350">
        <f t="shared" si="0"/>
        <v>1867940.95</v>
      </c>
      <c r="F11" s="376">
        <v>306878.35999999987</v>
      </c>
      <c r="G11" s="376">
        <v>3488228.4300000006</v>
      </c>
      <c r="H11" s="352">
        <f t="shared" si="1"/>
        <v>3795106.7900000005</v>
      </c>
    </row>
    <row r="12" spans="1:8">
      <c r="A12" s="38">
        <v>2.2999999999999998</v>
      </c>
      <c r="B12" s="365" t="s">
        <v>194</v>
      </c>
      <c r="C12" s="376"/>
      <c r="D12" s="376"/>
      <c r="E12" s="350">
        <f t="shared" si="0"/>
        <v>0</v>
      </c>
      <c r="F12" s="376"/>
      <c r="G12" s="376"/>
      <c r="H12" s="352">
        <f t="shared" si="1"/>
        <v>0</v>
      </c>
    </row>
    <row r="13" spans="1:8">
      <c r="A13" s="38">
        <v>2.4</v>
      </c>
      <c r="B13" s="365" t="s">
        <v>193</v>
      </c>
      <c r="C13" s="376"/>
      <c r="D13" s="376"/>
      <c r="E13" s="350">
        <f t="shared" si="0"/>
        <v>0</v>
      </c>
      <c r="F13" s="376"/>
      <c r="G13" s="376"/>
      <c r="H13" s="352">
        <f t="shared" si="1"/>
        <v>0</v>
      </c>
    </row>
    <row r="14" spans="1:8">
      <c r="A14" s="38">
        <v>2.5</v>
      </c>
      <c r="B14" s="365" t="s">
        <v>192</v>
      </c>
      <c r="C14" s="376"/>
      <c r="D14" s="376"/>
      <c r="E14" s="350">
        <f t="shared" si="0"/>
        <v>0</v>
      </c>
      <c r="F14" s="376"/>
      <c r="G14" s="376"/>
      <c r="H14" s="352">
        <f t="shared" si="1"/>
        <v>0</v>
      </c>
    </row>
    <row r="15" spans="1:8">
      <c r="A15" s="38">
        <v>2.6</v>
      </c>
      <c r="B15" s="365" t="s">
        <v>191</v>
      </c>
      <c r="C15" s="376"/>
      <c r="D15" s="376"/>
      <c r="E15" s="350">
        <f t="shared" si="0"/>
        <v>0</v>
      </c>
      <c r="F15" s="376"/>
      <c r="G15" s="376"/>
      <c r="H15" s="352">
        <f t="shared" si="1"/>
        <v>0</v>
      </c>
    </row>
    <row r="16" spans="1:8">
      <c r="A16" s="38">
        <v>2.7</v>
      </c>
      <c r="B16" s="365" t="s">
        <v>190</v>
      </c>
      <c r="C16" s="376"/>
      <c r="D16" s="376"/>
      <c r="E16" s="350">
        <f t="shared" si="0"/>
        <v>0</v>
      </c>
      <c r="F16" s="376"/>
      <c r="G16" s="376"/>
      <c r="H16" s="352">
        <f t="shared" si="1"/>
        <v>0</v>
      </c>
    </row>
    <row r="17" spans="1:8">
      <c r="A17" s="38">
        <v>2.8</v>
      </c>
      <c r="B17" s="365" t="s">
        <v>189</v>
      </c>
      <c r="C17" s="376">
        <v>730609.59</v>
      </c>
      <c r="D17" s="376">
        <v>197205.42</v>
      </c>
      <c r="E17" s="350">
        <f t="shared" si="0"/>
        <v>927815.01</v>
      </c>
      <c r="F17" s="376">
        <v>71520.403917807984</v>
      </c>
      <c r="G17" s="376">
        <v>658365.08608219202</v>
      </c>
      <c r="H17" s="352">
        <f t="shared" si="1"/>
        <v>729885.49</v>
      </c>
    </row>
    <row r="18" spans="1:8">
      <c r="A18" s="38">
        <v>2.9</v>
      </c>
      <c r="B18" s="365" t="s">
        <v>188</v>
      </c>
      <c r="C18" s="376">
        <v>0</v>
      </c>
      <c r="D18" s="376">
        <v>0</v>
      </c>
      <c r="E18" s="350">
        <f t="shared" si="0"/>
        <v>0</v>
      </c>
      <c r="F18" s="376">
        <v>0</v>
      </c>
      <c r="G18" s="376">
        <v>0</v>
      </c>
      <c r="H18" s="352">
        <f t="shared" si="1"/>
        <v>0</v>
      </c>
    </row>
    <row r="19" spans="1:8">
      <c r="A19" s="38">
        <v>3</v>
      </c>
      <c r="B19" s="364" t="s">
        <v>187</v>
      </c>
      <c r="C19" s="376">
        <v>0</v>
      </c>
      <c r="D19" s="376">
        <v>0</v>
      </c>
      <c r="E19" s="350">
        <f t="shared" si="0"/>
        <v>0</v>
      </c>
      <c r="F19" s="376">
        <v>0</v>
      </c>
      <c r="G19" s="376">
        <v>0</v>
      </c>
      <c r="H19" s="352">
        <f t="shared" si="1"/>
        <v>0</v>
      </c>
    </row>
    <row r="20" spans="1:8">
      <c r="A20" s="38">
        <v>4</v>
      </c>
      <c r="B20" s="364" t="s">
        <v>186</v>
      </c>
      <c r="C20" s="376">
        <v>350950.12</v>
      </c>
      <c r="D20" s="376">
        <v>142668.01193400001</v>
      </c>
      <c r="E20" s="350">
        <f t="shared" si="0"/>
        <v>493618.131934</v>
      </c>
      <c r="F20" s="376">
        <v>16644</v>
      </c>
      <c r="G20" s="376">
        <v>0</v>
      </c>
      <c r="H20" s="352">
        <f t="shared" si="1"/>
        <v>16644</v>
      </c>
    </row>
    <row r="21" spans="1:8">
      <c r="A21" s="38">
        <v>5</v>
      </c>
      <c r="B21" s="364" t="s">
        <v>185</v>
      </c>
      <c r="C21" s="376">
        <v>0</v>
      </c>
      <c r="D21" s="376"/>
      <c r="E21" s="350">
        <f t="shared" si="0"/>
        <v>0</v>
      </c>
      <c r="F21" s="376">
        <v>0</v>
      </c>
      <c r="G21" s="376"/>
      <c r="H21" s="352">
        <f t="shared" si="1"/>
        <v>0</v>
      </c>
    </row>
    <row r="22" spans="1:8">
      <c r="A22" s="38">
        <v>6</v>
      </c>
      <c r="B22" s="366" t="s">
        <v>184</v>
      </c>
      <c r="C22" s="375">
        <f>C8+C9+C19+C20+C21</f>
        <v>3043644.67</v>
      </c>
      <c r="D22" s="375">
        <f>D8+D9+D19+D20+D21</f>
        <v>357829.90193400002</v>
      </c>
      <c r="E22" s="350">
        <f t="shared" si="0"/>
        <v>3401474.5719340001</v>
      </c>
      <c r="F22" s="375">
        <f>F8+F9+F19+F20+F21</f>
        <v>582435.62391780782</v>
      </c>
      <c r="G22" s="375">
        <f>G8+G9+G19+G20+G21</f>
        <v>4146593.5160821928</v>
      </c>
      <c r="H22" s="352">
        <f t="shared" si="1"/>
        <v>4729029.1400000006</v>
      </c>
    </row>
    <row r="23" spans="1:8">
      <c r="A23" s="38"/>
      <c r="B23" s="198" t="s">
        <v>183</v>
      </c>
      <c r="C23" s="376"/>
      <c r="D23" s="376"/>
      <c r="E23" s="349"/>
      <c r="F23" s="376"/>
      <c r="G23" s="376"/>
      <c r="H23" s="387"/>
    </row>
    <row r="24" spans="1:8">
      <c r="A24" s="38">
        <v>7</v>
      </c>
      <c r="B24" s="364" t="s">
        <v>182</v>
      </c>
      <c r="C24" s="376">
        <v>19743.02</v>
      </c>
      <c r="D24" s="376">
        <v>0</v>
      </c>
      <c r="E24" s="350">
        <f t="shared" ref="E24:E31" si="2">C24+D24</f>
        <v>19743.02</v>
      </c>
      <c r="F24" s="376">
        <v>3144.5099999999998</v>
      </c>
      <c r="G24" s="376">
        <v>0</v>
      </c>
      <c r="H24" s="352">
        <f t="shared" ref="H24:H31" si="3">F24+G24</f>
        <v>3144.5099999999998</v>
      </c>
    </row>
    <row r="25" spans="1:8">
      <c r="A25" s="38">
        <v>8</v>
      </c>
      <c r="B25" s="364" t="s">
        <v>181</v>
      </c>
      <c r="C25" s="376">
        <v>508457.44999999995</v>
      </c>
      <c r="D25" s="376">
        <v>0</v>
      </c>
      <c r="E25" s="350">
        <f t="shared" si="2"/>
        <v>508457.44999999995</v>
      </c>
      <c r="F25" s="376">
        <v>3505.6500000000378</v>
      </c>
      <c r="G25" s="376">
        <v>479202</v>
      </c>
      <c r="H25" s="352">
        <f t="shared" si="3"/>
        <v>482707.65</v>
      </c>
    </row>
    <row r="26" spans="1:8">
      <c r="A26" s="38">
        <v>9</v>
      </c>
      <c r="B26" s="364" t="s">
        <v>180</v>
      </c>
      <c r="C26" s="376">
        <v>44463.26</v>
      </c>
      <c r="D26" s="376">
        <v>242016.38</v>
      </c>
      <c r="E26" s="350">
        <f t="shared" si="2"/>
        <v>286479.64</v>
      </c>
      <c r="F26" s="376">
        <v>0</v>
      </c>
      <c r="G26" s="376">
        <v>1628976.1199999999</v>
      </c>
      <c r="H26" s="352">
        <f t="shared" si="3"/>
        <v>1628976.1199999999</v>
      </c>
    </row>
    <row r="27" spans="1:8">
      <c r="A27" s="38">
        <v>10</v>
      </c>
      <c r="B27" s="364" t="s">
        <v>179</v>
      </c>
      <c r="C27" s="376">
        <v>0</v>
      </c>
      <c r="D27" s="376">
        <v>0</v>
      </c>
      <c r="E27" s="350">
        <f t="shared" si="2"/>
        <v>0</v>
      </c>
      <c r="F27" s="376">
        <v>341.25287671232184</v>
      </c>
      <c r="G27" s="376"/>
      <c r="H27" s="352">
        <f t="shared" si="3"/>
        <v>341.25287671232184</v>
      </c>
    </row>
    <row r="28" spans="1:8">
      <c r="A28" s="38">
        <v>11</v>
      </c>
      <c r="B28" s="364" t="s">
        <v>178</v>
      </c>
      <c r="C28" s="376">
        <v>29058.58</v>
      </c>
      <c r="D28" s="376">
        <v>986739.51</v>
      </c>
      <c r="E28" s="350">
        <f t="shared" si="2"/>
        <v>1015798.09</v>
      </c>
      <c r="F28" s="376">
        <v>0</v>
      </c>
      <c r="G28" s="376">
        <v>706499.17</v>
      </c>
      <c r="H28" s="352">
        <f t="shared" si="3"/>
        <v>706499.17</v>
      </c>
    </row>
    <row r="29" spans="1:8">
      <c r="A29" s="38">
        <v>12</v>
      </c>
      <c r="B29" s="364" t="s">
        <v>177</v>
      </c>
      <c r="C29" s="376">
        <v>0</v>
      </c>
      <c r="D29" s="376"/>
      <c r="E29" s="350">
        <f t="shared" si="2"/>
        <v>0</v>
      </c>
      <c r="F29" s="376">
        <v>0</v>
      </c>
      <c r="G29" s="376"/>
      <c r="H29" s="352">
        <f t="shared" si="3"/>
        <v>0</v>
      </c>
    </row>
    <row r="30" spans="1:8">
      <c r="A30" s="38">
        <v>13</v>
      </c>
      <c r="B30" s="367" t="s">
        <v>176</v>
      </c>
      <c r="C30" s="375">
        <f>C24+C25+C26+C27+C28+C29</f>
        <v>601722.30999999994</v>
      </c>
      <c r="D30" s="375">
        <f>D24+D25+D26+D27+D28+D29</f>
        <v>1228755.8900000001</v>
      </c>
      <c r="E30" s="350">
        <f t="shared" si="2"/>
        <v>1830478.2000000002</v>
      </c>
      <c r="F30" s="375">
        <f>F24+F25+F26+F27+F28+F29</f>
        <v>6991.4128767123602</v>
      </c>
      <c r="G30" s="375">
        <f>G24+G25+G26+G27+G28+G29</f>
        <v>2814677.29</v>
      </c>
      <c r="H30" s="352">
        <f t="shared" si="3"/>
        <v>2821668.7028767122</v>
      </c>
    </row>
    <row r="31" spans="1:8">
      <c r="A31" s="38">
        <v>14</v>
      </c>
      <c r="B31" s="367" t="s">
        <v>175</v>
      </c>
      <c r="C31" s="375">
        <f>C22-C30</f>
        <v>2441922.36</v>
      </c>
      <c r="D31" s="375">
        <f>D22-D30</f>
        <v>-870925.98806600017</v>
      </c>
      <c r="E31" s="350">
        <f t="shared" si="2"/>
        <v>1570996.3719339997</v>
      </c>
      <c r="F31" s="375">
        <f>F22-F30</f>
        <v>575444.21104109543</v>
      </c>
      <c r="G31" s="375">
        <f>G22-G30</f>
        <v>1331916.2260821927</v>
      </c>
      <c r="H31" s="352">
        <f t="shared" si="3"/>
        <v>1907360.4371232882</v>
      </c>
    </row>
    <row r="32" spans="1:8">
      <c r="A32" s="38"/>
      <c r="B32" s="368"/>
      <c r="C32" s="377"/>
      <c r="D32" s="377"/>
      <c r="E32" s="377"/>
      <c r="F32" s="377"/>
      <c r="G32" s="377"/>
      <c r="H32" s="388"/>
    </row>
    <row r="33" spans="1:8">
      <c r="A33" s="38"/>
      <c r="B33" s="368" t="s">
        <v>174</v>
      </c>
      <c r="C33" s="376"/>
      <c r="D33" s="376"/>
      <c r="E33" s="349"/>
      <c r="F33" s="376"/>
      <c r="G33" s="376"/>
      <c r="H33" s="387"/>
    </row>
    <row r="34" spans="1:8">
      <c r="A34" s="38">
        <v>15</v>
      </c>
      <c r="B34" s="369" t="s">
        <v>173</v>
      </c>
      <c r="C34" s="378">
        <f>C35-C36</f>
        <v>72488.28999999995</v>
      </c>
      <c r="D34" s="378">
        <f>D35-D36</f>
        <v>0</v>
      </c>
      <c r="E34" s="350">
        <f t="shared" ref="E34:E45" si="4">C34+D34</f>
        <v>72488.28999999995</v>
      </c>
      <c r="F34" s="378">
        <f>F35-F36</f>
        <v>-19854.760000000038</v>
      </c>
      <c r="G34" s="378">
        <f>G35-G36</f>
        <v>0</v>
      </c>
      <c r="H34" s="352">
        <f t="shared" ref="H34:H45" si="5">F34+G34</f>
        <v>-19854.760000000038</v>
      </c>
    </row>
    <row r="35" spans="1:8">
      <c r="A35" s="38">
        <v>15.1</v>
      </c>
      <c r="B35" s="365" t="s">
        <v>172</v>
      </c>
      <c r="C35" s="376">
        <v>310398.23</v>
      </c>
      <c r="D35" s="376"/>
      <c r="E35" s="350">
        <f t="shared" si="4"/>
        <v>310398.23</v>
      </c>
      <c r="F35" s="376">
        <v>212261.61999999997</v>
      </c>
      <c r="G35" s="376"/>
      <c r="H35" s="352">
        <f t="shared" si="5"/>
        <v>212261.61999999997</v>
      </c>
    </row>
    <row r="36" spans="1:8">
      <c r="A36" s="38">
        <v>15.2</v>
      </c>
      <c r="B36" s="365" t="s">
        <v>171</v>
      </c>
      <c r="C36" s="376">
        <v>237909.94000000003</v>
      </c>
      <c r="D36" s="376"/>
      <c r="E36" s="350">
        <f t="shared" si="4"/>
        <v>237909.94000000003</v>
      </c>
      <c r="F36" s="376">
        <v>232116.38</v>
      </c>
      <c r="G36" s="376"/>
      <c r="H36" s="352">
        <f t="shared" si="5"/>
        <v>232116.38</v>
      </c>
    </row>
    <row r="37" spans="1:8">
      <c r="A37" s="38">
        <v>16</v>
      </c>
      <c r="B37" s="364" t="s">
        <v>170</v>
      </c>
      <c r="C37" s="376">
        <v>0</v>
      </c>
      <c r="D37" s="376"/>
      <c r="E37" s="350">
        <f t="shared" si="4"/>
        <v>0</v>
      </c>
      <c r="F37" s="376">
        <v>0</v>
      </c>
      <c r="G37" s="376"/>
      <c r="H37" s="352">
        <f t="shared" si="5"/>
        <v>0</v>
      </c>
    </row>
    <row r="38" spans="1:8">
      <c r="A38" s="38">
        <v>17</v>
      </c>
      <c r="B38" s="364" t="s">
        <v>169</v>
      </c>
      <c r="C38" s="376">
        <v>0</v>
      </c>
      <c r="D38" s="376"/>
      <c r="E38" s="350">
        <f t="shared" si="4"/>
        <v>0</v>
      </c>
      <c r="F38" s="376">
        <v>0</v>
      </c>
      <c r="G38" s="376"/>
      <c r="H38" s="352">
        <f t="shared" si="5"/>
        <v>0</v>
      </c>
    </row>
    <row r="39" spans="1:8">
      <c r="A39" s="38">
        <v>18</v>
      </c>
      <c r="B39" s="364" t="s">
        <v>168</v>
      </c>
      <c r="C39" s="376">
        <v>0</v>
      </c>
      <c r="D39" s="376"/>
      <c r="E39" s="350">
        <f t="shared" si="4"/>
        <v>0</v>
      </c>
      <c r="F39" s="376">
        <v>0</v>
      </c>
      <c r="G39" s="376"/>
      <c r="H39" s="352">
        <f t="shared" si="5"/>
        <v>0</v>
      </c>
    </row>
    <row r="40" spans="1:8">
      <c r="A40" s="38">
        <v>19</v>
      </c>
      <c r="B40" s="364" t="s">
        <v>167</v>
      </c>
      <c r="C40" s="376">
        <v>105584.88999999998</v>
      </c>
      <c r="D40" s="376"/>
      <c r="E40" s="350">
        <f t="shared" si="4"/>
        <v>105584.88999999998</v>
      </c>
      <c r="F40" s="376">
        <v>154581.35999999999</v>
      </c>
      <c r="G40" s="376"/>
      <c r="H40" s="352">
        <f t="shared" si="5"/>
        <v>154581.35999999999</v>
      </c>
    </row>
    <row r="41" spans="1:8">
      <c r="A41" s="38">
        <v>20</v>
      </c>
      <c r="B41" s="364" t="s">
        <v>166</v>
      </c>
      <c r="C41" s="376">
        <v>-91115.730000000447</v>
      </c>
      <c r="D41" s="376"/>
      <c r="E41" s="350">
        <f t="shared" si="4"/>
        <v>-91115.730000000447</v>
      </c>
      <c r="F41" s="376">
        <v>-58989.790000000037</v>
      </c>
      <c r="G41" s="376"/>
      <c r="H41" s="352">
        <f t="shared" si="5"/>
        <v>-58989.790000000037</v>
      </c>
    </row>
    <row r="42" spans="1:8">
      <c r="A42" s="38">
        <v>21</v>
      </c>
      <c r="B42" s="364" t="s">
        <v>165</v>
      </c>
      <c r="C42" s="376">
        <v>0</v>
      </c>
      <c r="D42" s="376"/>
      <c r="E42" s="350">
        <f t="shared" si="4"/>
        <v>0</v>
      </c>
      <c r="F42" s="376">
        <v>0</v>
      </c>
      <c r="G42" s="376"/>
      <c r="H42" s="352">
        <f t="shared" si="5"/>
        <v>0</v>
      </c>
    </row>
    <row r="43" spans="1:8">
      <c r="A43" s="38">
        <v>22</v>
      </c>
      <c r="B43" s="364" t="s">
        <v>164</v>
      </c>
      <c r="C43" s="376">
        <v>58434.600000000006</v>
      </c>
      <c r="D43" s="376"/>
      <c r="E43" s="350">
        <f t="shared" si="4"/>
        <v>58434.600000000006</v>
      </c>
      <c r="F43" s="376">
        <v>88489.710000000021</v>
      </c>
      <c r="G43" s="376"/>
      <c r="H43" s="352">
        <f t="shared" si="5"/>
        <v>88489.710000000021</v>
      </c>
    </row>
    <row r="44" spans="1:8">
      <c r="A44" s="38">
        <v>23</v>
      </c>
      <c r="B44" s="364" t="s">
        <v>163</v>
      </c>
      <c r="C44" s="376">
        <v>0</v>
      </c>
      <c r="D44" s="376"/>
      <c r="E44" s="350">
        <f t="shared" si="4"/>
        <v>0</v>
      </c>
      <c r="F44" s="376">
        <v>0</v>
      </c>
      <c r="G44" s="376"/>
      <c r="H44" s="352">
        <f t="shared" si="5"/>
        <v>0</v>
      </c>
    </row>
    <row r="45" spans="1:8">
      <c r="A45" s="38">
        <v>24</v>
      </c>
      <c r="B45" s="367" t="s">
        <v>280</v>
      </c>
      <c r="C45" s="375">
        <f>C34+C37+C38+C39+C40+C41+C42+C43+C44</f>
        <v>145392.04999999949</v>
      </c>
      <c r="D45" s="375">
        <f>D34+D37+D38+D39+D40+D41+D42+D43+D44</f>
        <v>0</v>
      </c>
      <c r="E45" s="350">
        <f t="shared" si="4"/>
        <v>145392.04999999949</v>
      </c>
      <c r="F45" s="375">
        <f>F34+F37+F38+F39+F40+F41+F42+F43+F44</f>
        <v>164226.51999999993</v>
      </c>
      <c r="G45" s="375">
        <f>G34+G37+G38+G39+G40+G41+G42+G43+G44</f>
        <v>0</v>
      </c>
      <c r="H45" s="352">
        <f t="shared" si="5"/>
        <v>164226.51999999993</v>
      </c>
    </row>
    <row r="46" spans="1:8">
      <c r="A46" s="38"/>
      <c r="B46" s="198" t="s">
        <v>162</v>
      </c>
      <c r="C46" s="376"/>
      <c r="D46" s="376"/>
      <c r="E46" s="376"/>
      <c r="F46" s="376"/>
      <c r="G46" s="376"/>
      <c r="H46" s="389"/>
    </row>
    <row r="47" spans="1:8">
      <c r="A47" s="38">
        <v>25</v>
      </c>
      <c r="B47" s="364" t="s">
        <v>161</v>
      </c>
      <c r="C47" s="376">
        <v>0</v>
      </c>
      <c r="D47" s="376"/>
      <c r="E47" s="350">
        <f t="shared" ref="E47:E54" si="6">C47+D47</f>
        <v>0</v>
      </c>
      <c r="F47" s="376">
        <v>0</v>
      </c>
      <c r="G47" s="376"/>
      <c r="H47" s="352">
        <f t="shared" ref="H47:H54" si="7">F47+G47</f>
        <v>0</v>
      </c>
    </row>
    <row r="48" spans="1:8">
      <c r="A48" s="38">
        <v>26</v>
      </c>
      <c r="B48" s="364" t="s">
        <v>160</v>
      </c>
      <c r="C48" s="376">
        <v>53250.060000000005</v>
      </c>
      <c r="D48" s="376"/>
      <c r="E48" s="350">
        <f t="shared" si="6"/>
        <v>53250.060000000005</v>
      </c>
      <c r="F48" s="376">
        <v>73730.13</v>
      </c>
      <c r="G48" s="376"/>
      <c r="H48" s="352">
        <f t="shared" si="7"/>
        <v>73730.13</v>
      </c>
    </row>
    <row r="49" spans="1:8">
      <c r="A49" s="38">
        <v>27</v>
      </c>
      <c r="B49" s="364" t="s">
        <v>159</v>
      </c>
      <c r="C49" s="376">
        <v>1065576.01</v>
      </c>
      <c r="D49" s="376"/>
      <c r="E49" s="350">
        <f t="shared" si="6"/>
        <v>1065576.01</v>
      </c>
      <c r="F49" s="376">
        <v>1105656.6900000002</v>
      </c>
      <c r="G49" s="376"/>
      <c r="H49" s="352">
        <f t="shared" si="7"/>
        <v>1105656.6900000002</v>
      </c>
    </row>
    <row r="50" spans="1:8">
      <c r="A50" s="38">
        <v>28</v>
      </c>
      <c r="B50" s="364" t="s">
        <v>158</v>
      </c>
      <c r="C50" s="376">
        <v>1801.1799999999998</v>
      </c>
      <c r="D50" s="376"/>
      <c r="E50" s="350">
        <f t="shared" si="6"/>
        <v>1801.1799999999998</v>
      </c>
      <c r="F50" s="376">
        <v>3289.4900000000002</v>
      </c>
      <c r="G50" s="376"/>
      <c r="H50" s="352">
        <f t="shared" si="7"/>
        <v>3289.4900000000002</v>
      </c>
    </row>
    <row r="51" spans="1:8">
      <c r="A51" s="38">
        <v>29</v>
      </c>
      <c r="B51" s="364" t="s">
        <v>157</v>
      </c>
      <c r="C51" s="376">
        <v>171864.84</v>
      </c>
      <c r="D51" s="376"/>
      <c r="E51" s="350">
        <f t="shared" si="6"/>
        <v>171864.84</v>
      </c>
      <c r="F51" s="376">
        <v>171204.81</v>
      </c>
      <c r="G51" s="376"/>
      <c r="H51" s="352">
        <f t="shared" si="7"/>
        <v>171204.81</v>
      </c>
    </row>
    <row r="52" spans="1:8">
      <c r="A52" s="38">
        <v>30</v>
      </c>
      <c r="B52" s="364" t="s">
        <v>156</v>
      </c>
      <c r="C52" s="376">
        <v>458480.16</v>
      </c>
      <c r="D52" s="376"/>
      <c r="E52" s="350">
        <f t="shared" si="6"/>
        <v>458480.16</v>
      </c>
      <c r="F52" s="376">
        <v>482773.86</v>
      </c>
      <c r="G52" s="376"/>
      <c r="H52" s="352">
        <f t="shared" si="7"/>
        <v>482773.86</v>
      </c>
    </row>
    <row r="53" spans="1:8">
      <c r="A53" s="38">
        <v>31</v>
      </c>
      <c r="B53" s="367" t="s">
        <v>281</v>
      </c>
      <c r="C53" s="375">
        <f>C47+C48+C49+C50+C51+C52</f>
        <v>1750972.25</v>
      </c>
      <c r="D53" s="375">
        <f>D47+D48+D49+D50+D51+D52</f>
        <v>0</v>
      </c>
      <c r="E53" s="350">
        <f t="shared" si="6"/>
        <v>1750972.25</v>
      </c>
      <c r="F53" s="375">
        <f>F47+F48+F49+F50+F51+F52</f>
        <v>1836654.9800000004</v>
      </c>
      <c r="G53" s="375">
        <f>G47+G48+G49+G50+G51+G52</f>
        <v>0</v>
      </c>
      <c r="H53" s="352">
        <f t="shared" si="7"/>
        <v>1836654.9800000004</v>
      </c>
    </row>
    <row r="54" spans="1:8">
      <c r="A54" s="38">
        <v>32</v>
      </c>
      <c r="B54" s="367" t="s">
        <v>282</v>
      </c>
      <c r="C54" s="375">
        <f>C45-C53</f>
        <v>-1605580.2000000004</v>
      </c>
      <c r="D54" s="375">
        <f>D45-D53</f>
        <v>0</v>
      </c>
      <c r="E54" s="350">
        <f t="shared" si="6"/>
        <v>-1605580.2000000004</v>
      </c>
      <c r="F54" s="375">
        <f>F45-F53</f>
        <v>-1672428.4600000004</v>
      </c>
      <c r="G54" s="375">
        <f>G45-G53</f>
        <v>0</v>
      </c>
      <c r="H54" s="352">
        <f t="shared" si="7"/>
        <v>-1672428.4600000004</v>
      </c>
    </row>
    <row r="55" spans="1:8">
      <c r="A55" s="38"/>
      <c r="B55" s="368"/>
      <c r="C55" s="377"/>
      <c r="D55" s="377"/>
      <c r="E55" s="377"/>
      <c r="F55" s="377"/>
      <c r="G55" s="377"/>
      <c r="H55" s="388"/>
    </row>
    <row r="56" spans="1:8">
      <c r="A56" s="38">
        <v>33</v>
      </c>
      <c r="B56" s="367" t="s">
        <v>155</v>
      </c>
      <c r="C56" s="375">
        <f>C31+C54</f>
        <v>836342.15999999945</v>
      </c>
      <c r="D56" s="375">
        <f>D31+D54</f>
        <v>-870925.98806600017</v>
      </c>
      <c r="E56" s="350">
        <f>C56+D56</f>
        <v>-34583.828066000715</v>
      </c>
      <c r="F56" s="375">
        <f>F31+F54</f>
        <v>-1096984.248958905</v>
      </c>
      <c r="G56" s="375">
        <f>G31+G54</f>
        <v>1331916.2260821927</v>
      </c>
      <c r="H56" s="352">
        <f>F56+G56</f>
        <v>234931.97712328774</v>
      </c>
    </row>
    <row r="57" spans="1:8">
      <c r="A57" s="38"/>
      <c r="B57" s="368"/>
      <c r="C57" s="377"/>
      <c r="D57" s="377"/>
      <c r="E57" s="377"/>
      <c r="F57" s="377"/>
      <c r="G57" s="377"/>
      <c r="H57" s="388"/>
    </row>
    <row r="58" spans="1:8">
      <c r="A58" s="38">
        <v>34</v>
      </c>
      <c r="B58" s="364" t="s">
        <v>154</v>
      </c>
      <c r="C58" s="376">
        <v>-6278.94</v>
      </c>
      <c r="D58" s="376"/>
      <c r="E58" s="350">
        <f>C58+D58</f>
        <v>-6278.94</v>
      </c>
      <c r="F58" s="376">
        <v>416445.87</v>
      </c>
      <c r="G58" s="376"/>
      <c r="H58" s="352">
        <f>F58+G58</f>
        <v>416445.87</v>
      </c>
    </row>
    <row r="59" spans="1:8" s="199" customFormat="1">
      <c r="A59" s="38">
        <v>35</v>
      </c>
      <c r="B59" s="364" t="s">
        <v>153</v>
      </c>
      <c r="C59" s="376">
        <v>-15961.185483473706</v>
      </c>
      <c r="D59" s="376"/>
      <c r="E59" s="381">
        <f>C59+D59</f>
        <v>-15961.185483473706</v>
      </c>
      <c r="F59" s="383">
        <v>0</v>
      </c>
      <c r="G59" s="383"/>
      <c r="H59" s="390">
        <f>F59+G59</f>
        <v>0</v>
      </c>
    </row>
    <row r="60" spans="1:8">
      <c r="A60" s="38">
        <v>36</v>
      </c>
      <c r="B60" s="364" t="s">
        <v>152</v>
      </c>
      <c r="C60" s="376">
        <v>7919.5754834737054</v>
      </c>
      <c r="D60" s="376"/>
      <c r="E60" s="350">
        <f>C60+D60</f>
        <v>7919.5754834737054</v>
      </c>
      <c r="F60" s="376">
        <v>14114.620000000003</v>
      </c>
      <c r="G60" s="376"/>
      <c r="H60" s="352">
        <f>F60+G60</f>
        <v>14114.620000000003</v>
      </c>
    </row>
    <row r="61" spans="1:8">
      <c r="A61" s="38">
        <v>37</v>
      </c>
      <c r="B61" s="367" t="s">
        <v>151</v>
      </c>
      <c r="C61" s="375">
        <f>C58+C59+C60</f>
        <v>-14320.55</v>
      </c>
      <c r="D61" s="375">
        <f>D58+D59+D60</f>
        <v>0</v>
      </c>
      <c r="E61" s="350">
        <f>C61+D61</f>
        <v>-14320.55</v>
      </c>
      <c r="F61" s="375">
        <f>F58+F59+F60</f>
        <v>430560.49</v>
      </c>
      <c r="G61" s="375">
        <f>G58+G59+G60</f>
        <v>0</v>
      </c>
      <c r="H61" s="352">
        <f>F61+G61</f>
        <v>430560.49</v>
      </c>
    </row>
    <row r="62" spans="1:8">
      <c r="A62" s="38"/>
      <c r="B62" s="370"/>
      <c r="C62" s="376"/>
      <c r="D62" s="376"/>
      <c r="E62" s="376"/>
      <c r="F62" s="376"/>
      <c r="G62" s="376"/>
      <c r="H62" s="389"/>
    </row>
    <row r="63" spans="1:8">
      <c r="A63" s="38">
        <v>38</v>
      </c>
      <c r="B63" s="371" t="s">
        <v>150</v>
      </c>
      <c r="C63" s="375">
        <f>C56-C61</f>
        <v>850662.7099999995</v>
      </c>
      <c r="D63" s="375">
        <f>D56-D61</f>
        <v>-870925.98806600017</v>
      </c>
      <c r="E63" s="350">
        <f>C63+D63</f>
        <v>-20263.278066000668</v>
      </c>
      <c r="F63" s="375">
        <f>F56-F61</f>
        <v>-1527544.738958905</v>
      </c>
      <c r="G63" s="375">
        <f>G56-G61</f>
        <v>1331916.2260821927</v>
      </c>
      <c r="H63" s="352">
        <f>F63+G63</f>
        <v>-195628.51287671225</v>
      </c>
    </row>
    <row r="64" spans="1:8">
      <c r="A64" s="37">
        <v>39</v>
      </c>
      <c r="B64" s="364" t="s">
        <v>149</v>
      </c>
      <c r="C64" s="379"/>
      <c r="D64" s="379"/>
      <c r="E64" s="350">
        <f>C64+D64</f>
        <v>0</v>
      </c>
      <c r="F64" s="379">
        <v>102722</v>
      </c>
      <c r="G64" s="379"/>
      <c r="H64" s="352">
        <f>F64+G64</f>
        <v>102722</v>
      </c>
    </row>
    <row r="65" spans="1:8">
      <c r="A65" s="38">
        <v>40</v>
      </c>
      <c r="B65" s="367" t="s">
        <v>148</v>
      </c>
      <c r="C65" s="375">
        <f>C63-C64</f>
        <v>850662.7099999995</v>
      </c>
      <c r="D65" s="375">
        <f>D63-D64</f>
        <v>-870925.98806600017</v>
      </c>
      <c r="E65" s="350">
        <f>C65+D65</f>
        <v>-20263.278066000668</v>
      </c>
      <c r="F65" s="375">
        <f>F63-F64</f>
        <v>-1630266.738958905</v>
      </c>
      <c r="G65" s="375">
        <f>G63-G64</f>
        <v>1331916.2260821927</v>
      </c>
      <c r="H65" s="352">
        <f>F65+G65</f>
        <v>-298350.51287671225</v>
      </c>
    </row>
    <row r="66" spans="1:8">
      <c r="A66" s="37">
        <v>41</v>
      </c>
      <c r="B66" s="364" t="s">
        <v>147</v>
      </c>
      <c r="C66" s="379"/>
      <c r="D66" s="379"/>
      <c r="E66" s="350">
        <f>C66+D66</f>
        <v>0</v>
      </c>
      <c r="F66" s="379"/>
      <c r="G66" s="379"/>
      <c r="H66" s="352">
        <f>F66+G66</f>
        <v>0</v>
      </c>
    </row>
    <row r="67" spans="1:8" ht="13.5" thickBot="1">
      <c r="A67" s="39">
        <v>42</v>
      </c>
      <c r="B67" s="40" t="s">
        <v>146</v>
      </c>
      <c r="C67" s="380">
        <f>C65+C66</f>
        <v>850662.7099999995</v>
      </c>
      <c r="D67" s="380">
        <f>D65+D66</f>
        <v>-870925.98806600017</v>
      </c>
      <c r="E67" s="382">
        <f>C67+D67</f>
        <v>-20263.278066000668</v>
      </c>
      <c r="F67" s="380">
        <f>F65+F66</f>
        <v>-1630266.738958905</v>
      </c>
      <c r="G67" s="380">
        <f>G65+G66</f>
        <v>1331916.2260821927</v>
      </c>
      <c r="H67" s="391">
        <f>F67+G67</f>
        <v>-298350.51287671225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/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323" t="s">
        <v>30</v>
      </c>
      <c r="B1" s="324" t="s">
        <v>418</v>
      </c>
    </row>
    <row r="2" spans="1:8">
      <c r="A2" s="323" t="s">
        <v>31</v>
      </c>
      <c r="B2" s="325">
        <f>'1. key ratios '!B2</f>
        <v>43190</v>
      </c>
    </row>
    <row r="3" spans="1:8">
      <c r="A3" s="4"/>
    </row>
    <row r="4" spans="1:8" ht="15" thickBot="1">
      <c r="A4" s="4" t="s">
        <v>74</v>
      </c>
      <c r="B4" s="4"/>
      <c r="C4" s="392"/>
      <c r="D4" s="392"/>
      <c r="E4" s="392"/>
      <c r="F4" s="393"/>
      <c r="G4" s="393"/>
      <c r="H4" s="394" t="s">
        <v>73</v>
      </c>
    </row>
    <row r="5" spans="1:8">
      <c r="A5" s="479" t="s">
        <v>6</v>
      </c>
      <c r="B5" s="481" t="s">
        <v>347</v>
      </c>
      <c r="C5" s="475" t="s">
        <v>68</v>
      </c>
      <c r="D5" s="476"/>
      <c r="E5" s="477"/>
      <c r="F5" s="475" t="s">
        <v>72</v>
      </c>
      <c r="G5" s="476"/>
      <c r="H5" s="478"/>
    </row>
    <row r="6" spans="1:8">
      <c r="A6" s="480"/>
      <c r="B6" s="482"/>
      <c r="C6" s="341" t="s">
        <v>294</v>
      </c>
      <c r="D6" s="341" t="s">
        <v>123</v>
      </c>
      <c r="E6" s="341" t="s">
        <v>110</v>
      </c>
      <c r="F6" s="341" t="s">
        <v>294</v>
      </c>
      <c r="G6" s="341" t="s">
        <v>123</v>
      </c>
      <c r="H6" s="342" t="s">
        <v>110</v>
      </c>
    </row>
    <row r="7" spans="1:8" s="17" customFormat="1">
      <c r="A7" s="183">
        <v>1</v>
      </c>
      <c r="B7" s="395" t="s">
        <v>381</v>
      </c>
      <c r="C7" s="378">
        <f>SUM(C8:C11)</f>
        <v>2236067.39</v>
      </c>
      <c r="D7" s="378">
        <f>SUM(D8:D11)</f>
        <v>8099503.8800000008</v>
      </c>
      <c r="E7" s="378">
        <f>C7+D7</f>
        <v>10335571.270000001</v>
      </c>
      <c r="F7" s="378">
        <f>SUM(F8:F11)</f>
        <v>1154378.1300000001</v>
      </c>
      <c r="G7" s="378">
        <f>SUM(G8:G11)</f>
        <v>9505012.6012439989</v>
      </c>
      <c r="H7" s="352">
        <f t="shared" ref="H7:H53" si="0">F7+G7</f>
        <v>10659390.731244</v>
      </c>
    </row>
    <row r="8" spans="1:8" s="17" customFormat="1">
      <c r="A8" s="183">
        <v>1.1000000000000001</v>
      </c>
      <c r="B8" s="396" t="s">
        <v>312</v>
      </c>
      <c r="C8" s="397">
        <v>2138265</v>
      </c>
      <c r="D8" s="397">
        <v>8087431.8800000008</v>
      </c>
      <c r="E8" s="378">
        <f t="shared" ref="E8:E53" si="1">C8+D8</f>
        <v>10225696.880000001</v>
      </c>
      <c r="F8" s="397">
        <v>951200</v>
      </c>
      <c r="G8" s="397">
        <v>9478407.0312439986</v>
      </c>
      <c r="H8" s="352">
        <f t="shared" si="0"/>
        <v>10429607.031243999</v>
      </c>
    </row>
    <row r="9" spans="1:8" s="17" customFormat="1">
      <c r="A9" s="183">
        <v>1.2</v>
      </c>
      <c r="B9" s="396" t="s">
        <v>313</v>
      </c>
      <c r="C9" s="397"/>
      <c r="D9" s="397"/>
      <c r="E9" s="378">
        <f t="shared" si="1"/>
        <v>0</v>
      </c>
      <c r="F9" s="397"/>
      <c r="G9" s="397"/>
      <c r="H9" s="352">
        <f t="shared" si="0"/>
        <v>0</v>
      </c>
    </row>
    <row r="10" spans="1:8" s="17" customFormat="1">
      <c r="A10" s="183">
        <v>1.3</v>
      </c>
      <c r="B10" s="396" t="s">
        <v>314</v>
      </c>
      <c r="C10" s="397">
        <v>97802.39</v>
      </c>
      <c r="D10" s="397">
        <v>12071.999999999998</v>
      </c>
      <c r="E10" s="378">
        <f t="shared" si="1"/>
        <v>109874.39</v>
      </c>
      <c r="F10" s="397">
        <v>203178.13000000006</v>
      </c>
      <c r="G10" s="397">
        <v>26605.57</v>
      </c>
      <c r="H10" s="352">
        <f t="shared" si="0"/>
        <v>229783.70000000007</v>
      </c>
    </row>
    <row r="11" spans="1:8" s="17" customFormat="1">
      <c r="A11" s="183">
        <v>1.4</v>
      </c>
      <c r="B11" s="396" t="s">
        <v>295</v>
      </c>
      <c r="C11" s="397"/>
      <c r="D11" s="397"/>
      <c r="E11" s="378">
        <f t="shared" si="1"/>
        <v>0</v>
      </c>
      <c r="F11" s="397"/>
      <c r="G11" s="397"/>
      <c r="H11" s="352">
        <f t="shared" si="0"/>
        <v>0</v>
      </c>
    </row>
    <row r="12" spans="1:8" s="17" customFormat="1" ht="29.25" customHeight="1">
      <c r="A12" s="183">
        <v>2</v>
      </c>
      <c r="B12" s="185" t="s">
        <v>316</v>
      </c>
      <c r="C12" s="378"/>
      <c r="D12" s="378"/>
      <c r="E12" s="378">
        <f t="shared" si="1"/>
        <v>0</v>
      </c>
      <c r="F12" s="378"/>
      <c r="G12" s="378"/>
      <c r="H12" s="352">
        <f t="shared" si="0"/>
        <v>0</v>
      </c>
    </row>
    <row r="13" spans="1:8" s="17" customFormat="1" ht="19.899999999999999" customHeight="1">
      <c r="A13" s="183">
        <v>3</v>
      </c>
      <c r="B13" s="185" t="s">
        <v>315</v>
      </c>
      <c r="C13" s="378">
        <f>C14+C15</f>
        <v>0</v>
      </c>
      <c r="D13" s="378">
        <f>D14+D15</f>
        <v>0</v>
      </c>
      <c r="E13" s="378">
        <f t="shared" si="1"/>
        <v>0</v>
      </c>
      <c r="F13" s="378">
        <f>F14+F15</f>
        <v>0</v>
      </c>
      <c r="G13" s="378">
        <f>G14+G15</f>
        <v>0</v>
      </c>
      <c r="H13" s="352">
        <f t="shared" si="0"/>
        <v>0</v>
      </c>
    </row>
    <row r="14" spans="1:8" s="17" customFormat="1">
      <c r="A14" s="183">
        <v>3.1</v>
      </c>
      <c r="B14" s="231" t="s">
        <v>296</v>
      </c>
      <c r="C14" s="397"/>
      <c r="D14" s="397"/>
      <c r="E14" s="378">
        <f t="shared" si="1"/>
        <v>0</v>
      </c>
      <c r="F14" s="397"/>
      <c r="G14" s="397"/>
      <c r="H14" s="352">
        <f t="shared" si="0"/>
        <v>0</v>
      </c>
    </row>
    <row r="15" spans="1:8" s="17" customFormat="1">
      <c r="A15" s="183">
        <v>3.2</v>
      </c>
      <c r="B15" s="231" t="s">
        <v>297</v>
      </c>
      <c r="C15" s="397"/>
      <c r="D15" s="397"/>
      <c r="E15" s="378">
        <f t="shared" si="1"/>
        <v>0</v>
      </c>
      <c r="F15" s="397"/>
      <c r="G15" s="397"/>
      <c r="H15" s="352">
        <f t="shared" si="0"/>
        <v>0</v>
      </c>
    </row>
    <row r="16" spans="1:8" s="17" customFormat="1">
      <c r="A16" s="183">
        <v>4</v>
      </c>
      <c r="B16" s="233" t="s">
        <v>326</v>
      </c>
      <c r="C16" s="378">
        <f>C17+C18</f>
        <v>0</v>
      </c>
      <c r="D16" s="378">
        <f>D17+D18</f>
        <v>85845714.389209986</v>
      </c>
      <c r="E16" s="378">
        <f t="shared" si="1"/>
        <v>85845714.389209986</v>
      </c>
      <c r="F16" s="378">
        <f>F17+F18</f>
        <v>585360</v>
      </c>
      <c r="G16" s="378">
        <f>G17+G18</f>
        <v>122844330.063244</v>
      </c>
      <c r="H16" s="352">
        <f t="shared" si="0"/>
        <v>123429690.063244</v>
      </c>
    </row>
    <row r="17" spans="1:8" s="17" customFormat="1">
      <c r="A17" s="183">
        <v>4.0999999999999996</v>
      </c>
      <c r="B17" s="231" t="s">
        <v>317</v>
      </c>
      <c r="C17" s="397"/>
      <c r="D17" s="397">
        <v>84777780.602809981</v>
      </c>
      <c r="E17" s="378">
        <f t="shared" si="1"/>
        <v>84777780.602809981</v>
      </c>
      <c r="F17" s="397"/>
      <c r="G17" s="397">
        <v>119471310</v>
      </c>
      <c r="H17" s="352">
        <f t="shared" si="0"/>
        <v>119471310</v>
      </c>
    </row>
    <row r="18" spans="1:8" s="17" customFormat="1">
      <c r="A18" s="183">
        <v>4.2</v>
      </c>
      <c r="B18" s="231" t="s">
        <v>311</v>
      </c>
      <c r="C18" s="397"/>
      <c r="D18" s="397">
        <v>1067933.7864000001</v>
      </c>
      <c r="E18" s="378">
        <f t="shared" si="1"/>
        <v>1067933.7864000001</v>
      </c>
      <c r="F18" s="397">
        <v>585360</v>
      </c>
      <c r="G18" s="397">
        <v>3373020.0632439996</v>
      </c>
      <c r="H18" s="352">
        <f t="shared" si="0"/>
        <v>3958380.0632439996</v>
      </c>
    </row>
    <row r="19" spans="1:8" s="17" customFormat="1">
      <c r="A19" s="183">
        <v>5</v>
      </c>
      <c r="B19" s="185" t="s">
        <v>325</v>
      </c>
      <c r="C19" s="378">
        <f>C20+C21+C22+SUM(C28:C31)</f>
        <v>33600</v>
      </c>
      <c r="D19" s="378">
        <f>D20+D21+D22+SUM(D28:D31)</f>
        <v>403034727.80563462</v>
      </c>
      <c r="E19" s="378">
        <f t="shared" si="1"/>
        <v>403068327.80563462</v>
      </c>
      <c r="F19" s="378">
        <f>F20+F21+F22+SUM(F28:F31)</f>
        <v>21251410</v>
      </c>
      <c r="G19" s="378">
        <f>G20+G21+G22+SUM(G28:G31)</f>
        <v>623921875.28811145</v>
      </c>
      <c r="H19" s="352">
        <f t="shared" si="0"/>
        <v>645173285.28811145</v>
      </c>
    </row>
    <row r="20" spans="1:8" s="17" customFormat="1">
      <c r="A20" s="183">
        <v>5.0999999999999996</v>
      </c>
      <c r="B20" s="398" t="s">
        <v>300</v>
      </c>
      <c r="C20" s="397">
        <v>33600</v>
      </c>
      <c r="D20" s="397">
        <v>40992900.229999997</v>
      </c>
      <c r="E20" s="378">
        <f t="shared" si="1"/>
        <v>41026500.229999997</v>
      </c>
      <c r="F20" s="397">
        <v>32000</v>
      </c>
      <c r="G20" s="397">
        <v>112873713.116072</v>
      </c>
      <c r="H20" s="352">
        <f t="shared" si="0"/>
        <v>112905713.116072</v>
      </c>
    </row>
    <row r="21" spans="1:8" s="17" customFormat="1">
      <c r="A21" s="183">
        <v>5.2</v>
      </c>
      <c r="B21" s="398" t="s">
        <v>299</v>
      </c>
      <c r="C21" s="397"/>
      <c r="D21" s="397"/>
      <c r="E21" s="378">
        <f t="shared" si="1"/>
        <v>0</v>
      </c>
      <c r="F21" s="397"/>
      <c r="G21" s="397"/>
      <c r="H21" s="352">
        <f t="shared" si="0"/>
        <v>0</v>
      </c>
    </row>
    <row r="22" spans="1:8" s="17" customFormat="1">
      <c r="A22" s="183">
        <v>5.3</v>
      </c>
      <c r="B22" s="398" t="s">
        <v>298</v>
      </c>
      <c r="C22" s="399">
        <f>SUM(C23:C27)</f>
        <v>0</v>
      </c>
      <c r="D22" s="399">
        <f>SUM(D23:D27)</f>
        <v>157279131.75084475</v>
      </c>
      <c r="E22" s="378">
        <f t="shared" si="1"/>
        <v>157279131.75084475</v>
      </c>
      <c r="F22" s="399">
        <f>SUM(F23:F27)</f>
        <v>0</v>
      </c>
      <c r="G22" s="399">
        <f>SUM(G23:G27)</f>
        <v>401151615.28534162</v>
      </c>
      <c r="H22" s="352">
        <f t="shared" si="0"/>
        <v>401151615.28534162</v>
      </c>
    </row>
    <row r="23" spans="1:8" s="17" customFormat="1">
      <c r="A23" s="183" t="s">
        <v>15</v>
      </c>
      <c r="B23" s="400" t="s">
        <v>75</v>
      </c>
      <c r="C23" s="397"/>
      <c r="D23" s="397">
        <v>12588606.432447447</v>
      </c>
      <c r="E23" s="378">
        <f t="shared" si="1"/>
        <v>12588606.432447447</v>
      </c>
      <c r="F23" s="397"/>
      <c r="G23" s="397">
        <v>17378379.784241386</v>
      </c>
      <c r="H23" s="352">
        <f t="shared" si="0"/>
        <v>17378379.784241386</v>
      </c>
    </row>
    <row r="24" spans="1:8" s="17" customFormat="1">
      <c r="A24" s="183" t="s">
        <v>16</v>
      </c>
      <c r="B24" s="400" t="s">
        <v>76</v>
      </c>
      <c r="C24" s="397"/>
      <c r="D24" s="397">
        <v>124973722.96758915</v>
      </c>
      <c r="E24" s="378">
        <f t="shared" si="1"/>
        <v>124973722.96758915</v>
      </c>
      <c r="F24" s="397"/>
      <c r="G24" s="397">
        <v>353416331.87270093</v>
      </c>
      <c r="H24" s="352">
        <f t="shared" si="0"/>
        <v>353416331.87270093</v>
      </c>
    </row>
    <row r="25" spans="1:8" s="17" customFormat="1">
      <c r="A25" s="183" t="s">
        <v>17</v>
      </c>
      <c r="B25" s="400" t="s">
        <v>77</v>
      </c>
      <c r="C25" s="397"/>
      <c r="D25" s="397">
        <v>1027854.285689682</v>
      </c>
      <c r="E25" s="378">
        <f t="shared" si="1"/>
        <v>1027854.285689682</v>
      </c>
      <c r="F25" s="397"/>
      <c r="G25" s="397">
        <v>1624835.7695330209</v>
      </c>
      <c r="H25" s="352">
        <f t="shared" si="0"/>
        <v>1624835.7695330209</v>
      </c>
    </row>
    <row r="26" spans="1:8" s="17" customFormat="1">
      <c r="A26" s="183" t="s">
        <v>18</v>
      </c>
      <c r="B26" s="400" t="s">
        <v>78</v>
      </c>
      <c r="C26" s="397"/>
      <c r="D26" s="397">
        <v>18612664.885347776</v>
      </c>
      <c r="E26" s="378">
        <f t="shared" si="1"/>
        <v>18612664.885347776</v>
      </c>
      <c r="F26" s="397"/>
      <c r="G26" s="397">
        <v>28645394.317822896</v>
      </c>
      <c r="H26" s="352">
        <f t="shared" si="0"/>
        <v>28645394.317822896</v>
      </c>
    </row>
    <row r="27" spans="1:8" s="17" customFormat="1">
      <c r="A27" s="183" t="s">
        <v>19</v>
      </c>
      <c r="B27" s="400" t="s">
        <v>79</v>
      </c>
      <c r="C27" s="397"/>
      <c r="D27" s="397">
        <v>76283.179770678878</v>
      </c>
      <c r="E27" s="378">
        <f t="shared" si="1"/>
        <v>76283.179770678878</v>
      </c>
      <c r="F27" s="397"/>
      <c r="G27" s="397">
        <v>86673.541043397039</v>
      </c>
      <c r="H27" s="352">
        <f t="shared" si="0"/>
        <v>86673.541043397039</v>
      </c>
    </row>
    <row r="28" spans="1:8" s="17" customFormat="1">
      <c r="A28" s="183">
        <v>5.4</v>
      </c>
      <c r="B28" s="398" t="s">
        <v>301</v>
      </c>
      <c r="C28" s="397"/>
      <c r="D28" s="397">
        <v>2691418.2067804467</v>
      </c>
      <c r="E28" s="378">
        <f t="shared" si="1"/>
        <v>2691418.2067804467</v>
      </c>
      <c r="F28" s="397"/>
      <c r="G28" s="397">
        <v>600136.48699832591</v>
      </c>
      <c r="H28" s="352">
        <f t="shared" si="0"/>
        <v>600136.48699832591</v>
      </c>
    </row>
    <row r="29" spans="1:8" s="17" customFormat="1">
      <c r="A29" s="183">
        <v>5.5</v>
      </c>
      <c r="B29" s="398" t="s">
        <v>302</v>
      </c>
      <c r="C29" s="397"/>
      <c r="D29" s="397">
        <v>8836314.6180094257</v>
      </c>
      <c r="E29" s="378">
        <f t="shared" si="1"/>
        <v>8836314.6180094257</v>
      </c>
      <c r="F29" s="397">
        <v>10124400</v>
      </c>
      <c r="G29" s="397">
        <v>95991593.193623632</v>
      </c>
      <c r="H29" s="352">
        <f t="shared" si="0"/>
        <v>106115993.19362363</v>
      </c>
    </row>
    <row r="30" spans="1:8" s="17" customFormat="1">
      <c r="A30" s="183">
        <v>5.6</v>
      </c>
      <c r="B30" s="398" t="s">
        <v>303</v>
      </c>
      <c r="C30" s="397"/>
      <c r="D30" s="397">
        <v>0</v>
      </c>
      <c r="E30" s="378">
        <f t="shared" si="1"/>
        <v>0</v>
      </c>
      <c r="F30" s="397"/>
      <c r="G30" s="397">
        <v>0</v>
      </c>
      <c r="H30" s="352">
        <f t="shared" si="0"/>
        <v>0</v>
      </c>
    </row>
    <row r="31" spans="1:8" s="17" customFormat="1">
      <c r="A31" s="183">
        <v>5.7</v>
      </c>
      <c r="B31" s="398" t="s">
        <v>79</v>
      </c>
      <c r="C31" s="397"/>
      <c r="D31" s="397">
        <v>193234963</v>
      </c>
      <c r="E31" s="378">
        <f t="shared" si="1"/>
        <v>193234963</v>
      </c>
      <c r="F31" s="397">
        <v>11095010</v>
      </c>
      <c r="G31" s="397">
        <v>13304817.206075888</v>
      </c>
      <c r="H31" s="352">
        <f t="shared" si="0"/>
        <v>24399827.206075888</v>
      </c>
    </row>
    <row r="32" spans="1:8" s="17" customFormat="1">
      <c r="A32" s="183">
        <v>6</v>
      </c>
      <c r="B32" s="185" t="s">
        <v>331</v>
      </c>
      <c r="C32" s="378">
        <f>SUM(C33:C39)</f>
        <v>0</v>
      </c>
      <c r="D32" s="378">
        <f>SUM(D33:D39)</f>
        <v>0</v>
      </c>
      <c r="E32" s="378">
        <f t="shared" si="1"/>
        <v>0</v>
      </c>
      <c r="F32" s="378">
        <f>SUM(F33:F39)</f>
        <v>0</v>
      </c>
      <c r="G32" s="378">
        <f>SUM(G33:G39)</f>
        <v>0</v>
      </c>
      <c r="H32" s="352">
        <f t="shared" si="0"/>
        <v>0</v>
      </c>
    </row>
    <row r="33" spans="1:8" s="17" customFormat="1">
      <c r="A33" s="183">
        <v>6.1</v>
      </c>
      <c r="B33" s="232" t="s">
        <v>321</v>
      </c>
      <c r="C33" s="397"/>
      <c r="D33" s="397"/>
      <c r="E33" s="378">
        <f t="shared" si="1"/>
        <v>0</v>
      </c>
      <c r="F33" s="397"/>
      <c r="G33" s="397"/>
      <c r="H33" s="352">
        <f t="shared" si="0"/>
        <v>0</v>
      </c>
    </row>
    <row r="34" spans="1:8" s="17" customFormat="1">
      <c r="A34" s="183">
        <v>6.2</v>
      </c>
      <c r="B34" s="232" t="s">
        <v>322</v>
      </c>
      <c r="C34" s="397"/>
      <c r="D34" s="397"/>
      <c r="E34" s="378">
        <f t="shared" si="1"/>
        <v>0</v>
      </c>
      <c r="F34" s="397"/>
      <c r="G34" s="397"/>
      <c r="H34" s="352">
        <f t="shared" si="0"/>
        <v>0</v>
      </c>
    </row>
    <row r="35" spans="1:8" s="17" customFormat="1">
      <c r="A35" s="183">
        <v>6.3</v>
      </c>
      <c r="B35" s="232" t="s">
        <v>318</v>
      </c>
      <c r="C35" s="397"/>
      <c r="D35" s="397"/>
      <c r="E35" s="378">
        <f t="shared" si="1"/>
        <v>0</v>
      </c>
      <c r="F35" s="397"/>
      <c r="G35" s="397"/>
      <c r="H35" s="352">
        <f t="shared" si="0"/>
        <v>0</v>
      </c>
    </row>
    <row r="36" spans="1:8" s="17" customFormat="1">
      <c r="A36" s="183">
        <v>6.4</v>
      </c>
      <c r="B36" s="232" t="s">
        <v>319</v>
      </c>
      <c r="C36" s="397"/>
      <c r="D36" s="397"/>
      <c r="E36" s="378">
        <f t="shared" si="1"/>
        <v>0</v>
      </c>
      <c r="F36" s="397"/>
      <c r="G36" s="397"/>
      <c r="H36" s="352">
        <f t="shared" si="0"/>
        <v>0</v>
      </c>
    </row>
    <row r="37" spans="1:8" s="17" customFormat="1">
      <c r="A37" s="183">
        <v>6.5</v>
      </c>
      <c r="B37" s="232" t="s">
        <v>320</v>
      </c>
      <c r="C37" s="397"/>
      <c r="D37" s="397"/>
      <c r="E37" s="378">
        <f t="shared" si="1"/>
        <v>0</v>
      </c>
      <c r="F37" s="397"/>
      <c r="G37" s="397"/>
      <c r="H37" s="352">
        <f t="shared" si="0"/>
        <v>0</v>
      </c>
    </row>
    <row r="38" spans="1:8" s="17" customFormat="1">
      <c r="A38" s="183">
        <v>6.6</v>
      </c>
      <c r="B38" s="232" t="s">
        <v>323</v>
      </c>
      <c r="C38" s="397"/>
      <c r="D38" s="397"/>
      <c r="E38" s="378">
        <f t="shared" si="1"/>
        <v>0</v>
      </c>
      <c r="F38" s="397"/>
      <c r="G38" s="397"/>
      <c r="H38" s="352">
        <f t="shared" si="0"/>
        <v>0</v>
      </c>
    </row>
    <row r="39" spans="1:8" s="17" customFormat="1">
      <c r="A39" s="183">
        <v>6.7</v>
      </c>
      <c r="B39" s="232" t="s">
        <v>324</v>
      </c>
      <c r="C39" s="397"/>
      <c r="D39" s="397"/>
      <c r="E39" s="378">
        <f t="shared" si="1"/>
        <v>0</v>
      </c>
      <c r="F39" s="397"/>
      <c r="G39" s="397"/>
      <c r="H39" s="352">
        <f t="shared" si="0"/>
        <v>0</v>
      </c>
    </row>
    <row r="40" spans="1:8" s="17" customFormat="1">
      <c r="A40" s="183">
        <v>7</v>
      </c>
      <c r="B40" s="185" t="s">
        <v>327</v>
      </c>
      <c r="C40" s="378">
        <f>SUM(C41:C44)</f>
        <v>23414.995045871554</v>
      </c>
      <c r="D40" s="378">
        <f>SUM(D41:D44)</f>
        <v>11539.47</v>
      </c>
      <c r="E40" s="378">
        <f t="shared" si="1"/>
        <v>34954.465045871555</v>
      </c>
      <c r="F40" s="378">
        <f>SUM(F41:F44)</f>
        <v>15291.605084745475</v>
      </c>
      <c r="G40" s="378">
        <f>SUM(G41:G44)</f>
        <v>2026252.6209962426</v>
      </c>
      <c r="H40" s="352">
        <f t="shared" si="0"/>
        <v>2041544.2260809881</v>
      </c>
    </row>
    <row r="41" spans="1:8" s="17" customFormat="1">
      <c r="A41" s="183">
        <v>7.1</v>
      </c>
      <c r="B41" s="184" t="s">
        <v>328</v>
      </c>
      <c r="C41" s="397"/>
      <c r="D41" s="397"/>
      <c r="E41" s="378">
        <f t="shared" si="1"/>
        <v>0</v>
      </c>
      <c r="F41" s="397"/>
      <c r="G41" s="397"/>
      <c r="H41" s="352">
        <f t="shared" si="0"/>
        <v>0</v>
      </c>
    </row>
    <row r="42" spans="1:8" s="17" customFormat="1" ht="25.5">
      <c r="A42" s="183">
        <v>7.2</v>
      </c>
      <c r="B42" s="184" t="s">
        <v>329</v>
      </c>
      <c r="C42" s="397"/>
      <c r="D42" s="397"/>
      <c r="E42" s="378">
        <f t="shared" si="1"/>
        <v>0</v>
      </c>
      <c r="F42" s="397"/>
      <c r="G42" s="397"/>
      <c r="H42" s="352">
        <f t="shared" si="0"/>
        <v>0</v>
      </c>
    </row>
    <row r="43" spans="1:8" s="17" customFormat="1" ht="25.5">
      <c r="A43" s="183">
        <v>7.3</v>
      </c>
      <c r="B43" s="184" t="s">
        <v>332</v>
      </c>
      <c r="C43" s="397"/>
      <c r="D43" s="397"/>
      <c r="E43" s="378">
        <f t="shared" si="1"/>
        <v>0</v>
      </c>
      <c r="F43" s="397"/>
      <c r="G43" s="397"/>
      <c r="H43" s="352">
        <f t="shared" si="0"/>
        <v>0</v>
      </c>
    </row>
    <row r="44" spans="1:8" s="17" customFormat="1" ht="25.5">
      <c r="A44" s="183">
        <v>7.4</v>
      </c>
      <c r="B44" s="184" t="s">
        <v>333</v>
      </c>
      <c r="C44" s="397">
        <v>23414.995045871554</v>
      </c>
      <c r="D44" s="397">
        <v>11539.47</v>
      </c>
      <c r="E44" s="378">
        <f t="shared" si="1"/>
        <v>34954.465045871555</v>
      </c>
      <c r="F44" s="397">
        <v>15291.605084745475</v>
      </c>
      <c r="G44" s="397">
        <v>2026252.6209962426</v>
      </c>
      <c r="H44" s="352">
        <f t="shared" si="0"/>
        <v>2041544.2260809881</v>
      </c>
    </row>
    <row r="45" spans="1:8" s="17" customFormat="1">
      <c r="A45" s="183">
        <v>8</v>
      </c>
      <c r="B45" s="185" t="s">
        <v>310</v>
      </c>
      <c r="C45" s="378">
        <f>SUM(C46:C52)</f>
        <v>16850</v>
      </c>
      <c r="D45" s="378">
        <f>SUM(D46:D52)</f>
        <v>1905433.0695237601</v>
      </c>
      <c r="E45" s="378">
        <f t="shared" si="1"/>
        <v>1922283.0695237601</v>
      </c>
      <c r="F45" s="378">
        <f>SUM(F46:F52)</f>
        <v>0</v>
      </c>
      <c r="G45" s="378">
        <f>SUM(G46:G52)</f>
        <v>0</v>
      </c>
      <c r="H45" s="352">
        <f t="shared" si="0"/>
        <v>0</v>
      </c>
    </row>
    <row r="46" spans="1:8" s="17" customFormat="1">
      <c r="A46" s="183">
        <v>8.1</v>
      </c>
      <c r="B46" s="231" t="s">
        <v>334</v>
      </c>
      <c r="C46" s="397"/>
      <c r="D46" s="397"/>
      <c r="E46" s="378">
        <f t="shared" si="1"/>
        <v>0</v>
      </c>
      <c r="F46" s="397"/>
      <c r="G46" s="397"/>
      <c r="H46" s="352">
        <f t="shared" si="0"/>
        <v>0</v>
      </c>
    </row>
    <row r="47" spans="1:8" s="17" customFormat="1">
      <c r="A47" s="183">
        <v>8.1999999999999993</v>
      </c>
      <c r="B47" s="231" t="s">
        <v>335</v>
      </c>
      <c r="C47" s="397">
        <v>13550</v>
      </c>
      <c r="D47" s="397">
        <v>970145.25047976011</v>
      </c>
      <c r="E47" s="378">
        <f t="shared" si="1"/>
        <v>983695.25047976011</v>
      </c>
      <c r="F47" s="397"/>
      <c r="G47" s="397"/>
      <c r="H47" s="352">
        <f t="shared" si="0"/>
        <v>0</v>
      </c>
    </row>
    <row r="48" spans="1:8" s="17" customFormat="1">
      <c r="A48" s="183">
        <v>8.3000000000000007</v>
      </c>
      <c r="B48" s="231" t="s">
        <v>336</v>
      </c>
      <c r="C48" s="397">
        <v>2100</v>
      </c>
      <c r="D48" s="397">
        <v>417669.49269599997</v>
      </c>
      <c r="E48" s="378">
        <f t="shared" si="1"/>
        <v>419769.49269599997</v>
      </c>
      <c r="F48" s="397"/>
      <c r="G48" s="397"/>
      <c r="H48" s="352">
        <f t="shared" si="0"/>
        <v>0</v>
      </c>
    </row>
    <row r="49" spans="1:8" s="17" customFormat="1">
      <c r="A49" s="183">
        <v>8.4</v>
      </c>
      <c r="B49" s="231" t="s">
        <v>337</v>
      </c>
      <c r="C49" s="397">
        <v>1200</v>
      </c>
      <c r="D49" s="397">
        <v>297058.62634799996</v>
      </c>
      <c r="E49" s="378">
        <f t="shared" si="1"/>
        <v>298258.62634799996</v>
      </c>
      <c r="F49" s="397"/>
      <c r="G49" s="397"/>
      <c r="H49" s="352">
        <f t="shared" si="0"/>
        <v>0</v>
      </c>
    </row>
    <row r="50" spans="1:8" s="17" customFormat="1">
      <c r="A50" s="183">
        <v>8.5</v>
      </c>
      <c r="B50" s="231" t="s">
        <v>338</v>
      </c>
      <c r="C50" s="397">
        <v>0</v>
      </c>
      <c r="D50" s="397">
        <v>176447.76</v>
      </c>
      <c r="E50" s="378">
        <f t="shared" si="1"/>
        <v>176447.76</v>
      </c>
      <c r="F50" s="397"/>
      <c r="G50" s="397"/>
      <c r="H50" s="352">
        <f t="shared" si="0"/>
        <v>0</v>
      </c>
    </row>
    <row r="51" spans="1:8" s="17" customFormat="1">
      <c r="A51" s="183">
        <v>8.6</v>
      </c>
      <c r="B51" s="231" t="s">
        <v>339</v>
      </c>
      <c r="C51" s="397"/>
      <c r="D51" s="397">
        <v>44111.94</v>
      </c>
      <c r="E51" s="378">
        <f t="shared" si="1"/>
        <v>44111.94</v>
      </c>
      <c r="F51" s="397"/>
      <c r="G51" s="397"/>
      <c r="H51" s="352">
        <f t="shared" si="0"/>
        <v>0</v>
      </c>
    </row>
    <row r="52" spans="1:8" s="17" customFormat="1">
      <c r="A52" s="183">
        <v>8.6999999999999993</v>
      </c>
      <c r="B52" s="231" t="s">
        <v>340</v>
      </c>
      <c r="C52" s="397"/>
      <c r="D52" s="397"/>
      <c r="E52" s="378">
        <f t="shared" si="1"/>
        <v>0</v>
      </c>
      <c r="F52" s="397"/>
      <c r="G52" s="397"/>
      <c r="H52" s="352">
        <f t="shared" si="0"/>
        <v>0</v>
      </c>
    </row>
    <row r="53" spans="1:8" s="17" customFormat="1" ht="15" thickBot="1">
      <c r="A53" s="186">
        <v>9</v>
      </c>
      <c r="B53" s="187" t="s">
        <v>330</v>
      </c>
      <c r="C53" s="401"/>
      <c r="D53" s="401"/>
      <c r="E53" s="401">
        <f t="shared" si="1"/>
        <v>0</v>
      </c>
      <c r="F53" s="401"/>
      <c r="G53" s="401"/>
      <c r="H53" s="391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2" customWidth="1"/>
    <col min="12" max="16384" width="9.140625" style="32"/>
  </cols>
  <sheetData>
    <row r="1" spans="1:8">
      <c r="A1" s="323" t="s">
        <v>30</v>
      </c>
      <c r="B1" s="324" t="s">
        <v>418</v>
      </c>
      <c r="C1" s="3"/>
    </row>
    <row r="2" spans="1:8">
      <c r="A2" s="323" t="s">
        <v>31</v>
      </c>
      <c r="B2" s="325">
        <f>'1. key ratios '!B2</f>
        <v>43190</v>
      </c>
      <c r="C2" s="6"/>
      <c r="D2" s="7"/>
      <c r="E2" s="41"/>
      <c r="F2" s="41"/>
      <c r="G2" s="41"/>
      <c r="H2" s="41"/>
    </row>
    <row r="3" spans="1:8">
      <c r="A3" s="2"/>
      <c r="B3" s="3"/>
      <c r="C3" s="6"/>
      <c r="D3" s="7"/>
      <c r="E3" s="41"/>
      <c r="F3" s="41"/>
      <c r="G3" s="41"/>
      <c r="H3" s="41"/>
    </row>
    <row r="4" spans="1:8" ht="15" customHeight="1" thickBot="1">
      <c r="A4" s="7" t="s">
        <v>204</v>
      </c>
      <c r="B4" s="133" t="s">
        <v>304</v>
      </c>
      <c r="D4" s="402" t="s">
        <v>73</v>
      </c>
    </row>
    <row r="5" spans="1:8" ht="15" customHeight="1">
      <c r="A5" s="217" t="s">
        <v>6</v>
      </c>
      <c r="B5" s="218"/>
      <c r="C5" s="403" t="str">
        <f>'1. key ratios '!C5</f>
        <v xml:space="preserve"> 1Q 2018</v>
      </c>
      <c r="D5" s="404" t="str">
        <f>'1. key ratios '!D5</f>
        <v xml:space="preserve"> 4Q 2017</v>
      </c>
    </row>
    <row r="6" spans="1:8" ht="15" customHeight="1">
      <c r="A6" s="42">
        <v>1</v>
      </c>
      <c r="B6" s="307" t="s">
        <v>308</v>
      </c>
      <c r="C6" s="405">
        <f>C7+C9+C10</f>
        <v>173192450.06177065</v>
      </c>
      <c r="D6" s="406">
        <f>D7+D9+D10</f>
        <v>166594682.44536495</v>
      </c>
    </row>
    <row r="7" spans="1:8" ht="15" customHeight="1">
      <c r="A7" s="42">
        <v>1.1000000000000001</v>
      </c>
      <c r="B7" s="307" t="s">
        <v>203</v>
      </c>
      <c r="C7" s="407">
        <v>163804748.98677066</v>
      </c>
      <c r="D7" s="408">
        <v>157281477.73536494</v>
      </c>
    </row>
    <row r="8" spans="1:8">
      <c r="A8" s="42" t="s">
        <v>14</v>
      </c>
      <c r="B8" s="307" t="s">
        <v>202</v>
      </c>
      <c r="C8" s="407"/>
      <c r="D8" s="408"/>
    </row>
    <row r="9" spans="1:8" ht="15" customHeight="1">
      <c r="A9" s="42">
        <v>1.2</v>
      </c>
      <c r="B9" s="308" t="s">
        <v>201</v>
      </c>
      <c r="C9" s="407">
        <v>9387701.0750000011</v>
      </c>
      <c r="D9" s="408">
        <v>9313204.7100000009</v>
      </c>
    </row>
    <row r="10" spans="1:8" ht="15" customHeight="1">
      <c r="A10" s="42">
        <v>1.3</v>
      </c>
      <c r="B10" s="409" t="s">
        <v>28</v>
      </c>
      <c r="C10" s="407"/>
      <c r="D10" s="408"/>
    </row>
    <row r="11" spans="1:8" ht="15" customHeight="1">
      <c r="A11" s="42">
        <v>2</v>
      </c>
      <c r="B11" s="307" t="s">
        <v>305</v>
      </c>
      <c r="C11" s="410">
        <v>819696.10100662895</v>
      </c>
      <c r="D11" s="408">
        <v>2495223</v>
      </c>
    </row>
    <row r="12" spans="1:8" ht="15" customHeight="1">
      <c r="A12" s="42">
        <v>3</v>
      </c>
      <c r="B12" s="307" t="s">
        <v>306</v>
      </c>
      <c r="C12" s="407">
        <v>14258075.427448627</v>
      </c>
      <c r="D12" s="408">
        <v>7885874.0637703836</v>
      </c>
    </row>
    <row r="13" spans="1:8" ht="15" customHeight="1" thickBot="1">
      <c r="A13" s="44">
        <v>4</v>
      </c>
      <c r="B13" s="45" t="s">
        <v>307</v>
      </c>
      <c r="C13" s="411">
        <f>C6+C11+C12</f>
        <v>188270221.59022591</v>
      </c>
      <c r="D13" s="412">
        <f>D6+D11+D12</f>
        <v>176975779.50913534</v>
      </c>
    </row>
    <row r="14" spans="1:8">
      <c r="A14" s="413"/>
      <c r="B14" s="414"/>
      <c r="C14" s="414"/>
      <c r="D14" s="414"/>
    </row>
    <row r="15" spans="1:8">
      <c r="B15" s="49"/>
    </row>
    <row r="16" spans="1:8">
      <c r="B16" s="49"/>
    </row>
    <row r="17" spans="1:4" ht="11.25">
      <c r="A17" s="32"/>
      <c r="B17" s="32"/>
      <c r="C17" s="32"/>
      <c r="D17" s="32"/>
    </row>
    <row r="18" spans="1:4" ht="11.25">
      <c r="A18" s="32"/>
      <c r="B18" s="32"/>
      <c r="C18" s="32"/>
      <c r="D18" s="32"/>
    </row>
    <row r="19" spans="1:4" ht="11.25">
      <c r="A19" s="32"/>
      <c r="B19" s="32"/>
      <c r="C19" s="32"/>
      <c r="D19" s="32"/>
    </row>
    <row r="20" spans="1:4" ht="11.25">
      <c r="A20" s="32"/>
      <c r="B20" s="32"/>
      <c r="C20" s="32"/>
      <c r="D20" s="32"/>
    </row>
    <row r="21" spans="1:4" ht="11.25">
      <c r="A21" s="32"/>
      <c r="B21" s="32"/>
      <c r="C21" s="32"/>
      <c r="D21" s="32"/>
    </row>
    <row r="22" spans="1:4" ht="11.25">
      <c r="A22" s="32"/>
      <c r="B22" s="32"/>
      <c r="C22" s="32"/>
      <c r="D22" s="32"/>
    </row>
    <row r="23" spans="1:4" ht="11.25">
      <c r="A23" s="32"/>
      <c r="B23" s="32"/>
      <c r="C23" s="32"/>
      <c r="D23" s="32"/>
    </row>
    <row r="24" spans="1:4" ht="11.25">
      <c r="A24" s="32"/>
      <c r="B24" s="32"/>
      <c r="C24" s="32"/>
      <c r="D24" s="32"/>
    </row>
    <row r="25" spans="1:4" ht="11.25">
      <c r="A25" s="32"/>
      <c r="B25" s="32"/>
      <c r="C25" s="32"/>
      <c r="D25" s="32"/>
    </row>
    <row r="26" spans="1:4" ht="11.25">
      <c r="A26" s="32"/>
      <c r="B26" s="32"/>
      <c r="C26" s="32"/>
      <c r="D26" s="32"/>
    </row>
    <row r="27" spans="1:4" ht="11.25">
      <c r="A27" s="32"/>
      <c r="B27" s="32"/>
      <c r="C27" s="32"/>
      <c r="D27" s="32"/>
    </row>
    <row r="28" spans="1:4" ht="11.25">
      <c r="A28" s="32"/>
      <c r="B28" s="32"/>
      <c r="C28" s="32"/>
      <c r="D28" s="32"/>
    </row>
    <row r="29" spans="1:4" ht="11.25">
      <c r="A29" s="32"/>
      <c r="B29" s="32"/>
      <c r="C29" s="32"/>
      <c r="D29" s="3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323" t="s">
        <v>30</v>
      </c>
      <c r="B1" s="324" t="s">
        <v>418</v>
      </c>
    </row>
    <row r="2" spans="1:8">
      <c r="A2" s="323" t="s">
        <v>31</v>
      </c>
      <c r="B2" s="325">
        <f>'1. key ratios '!B2</f>
        <v>43190</v>
      </c>
    </row>
    <row r="4" spans="1:8" ht="16.5" customHeight="1" thickBot="1">
      <c r="A4" s="50" t="s">
        <v>80</v>
      </c>
      <c r="B4" s="51" t="s">
        <v>274</v>
      </c>
      <c r="C4" s="52"/>
    </row>
    <row r="5" spans="1:8">
      <c r="A5" s="53"/>
      <c r="B5" s="483" t="s">
        <v>81</v>
      </c>
      <c r="C5" s="484"/>
    </row>
    <row r="6" spans="1:8">
      <c r="A6" s="54">
        <v>1</v>
      </c>
      <c r="B6" s="415" t="s">
        <v>427</v>
      </c>
      <c r="C6" s="56"/>
    </row>
    <row r="7" spans="1:8">
      <c r="A7" s="54">
        <v>2</v>
      </c>
      <c r="B7" s="415" t="s">
        <v>428</v>
      </c>
      <c r="C7" s="56"/>
    </row>
    <row r="8" spans="1:8">
      <c r="A8" s="54">
        <v>3</v>
      </c>
      <c r="B8" s="415" t="s">
        <v>429</v>
      </c>
      <c r="C8" s="56"/>
    </row>
    <row r="9" spans="1:8">
      <c r="A9" s="54">
        <v>4</v>
      </c>
      <c r="B9" s="415" t="s">
        <v>430</v>
      </c>
      <c r="C9" s="56"/>
    </row>
    <row r="10" spans="1:8">
      <c r="A10" s="54">
        <v>5</v>
      </c>
      <c r="B10" s="415" t="s">
        <v>431</v>
      </c>
      <c r="C10" s="56"/>
    </row>
    <row r="11" spans="1:8">
      <c r="A11" s="54">
        <v>6</v>
      </c>
      <c r="B11" s="415" t="s">
        <v>432</v>
      </c>
      <c r="C11" s="56"/>
    </row>
    <row r="12" spans="1:8">
      <c r="A12" s="54">
        <v>7</v>
      </c>
      <c r="B12" s="415" t="s">
        <v>433</v>
      </c>
      <c r="C12" s="56"/>
      <c r="H12" s="57"/>
    </row>
    <row r="13" spans="1:8">
      <c r="A13" s="54">
        <v>8</v>
      </c>
      <c r="B13" s="55"/>
      <c r="C13" s="56"/>
    </row>
    <row r="14" spans="1:8">
      <c r="A14" s="54">
        <v>9</v>
      </c>
      <c r="B14" s="55"/>
      <c r="C14" s="56"/>
    </row>
    <row r="15" spans="1:8">
      <c r="A15" s="54">
        <v>10</v>
      </c>
      <c r="B15" s="55"/>
      <c r="C15" s="56"/>
    </row>
    <row r="16" spans="1:8">
      <c r="A16" s="54"/>
      <c r="B16" s="485"/>
      <c r="C16" s="486"/>
    </row>
    <row r="17" spans="1:3">
      <c r="A17" s="54"/>
      <c r="B17" s="487" t="s">
        <v>82</v>
      </c>
      <c r="C17" s="488"/>
    </row>
    <row r="18" spans="1:3">
      <c r="A18" s="54">
        <v>1</v>
      </c>
      <c r="B18" s="415" t="s">
        <v>420</v>
      </c>
      <c r="C18" s="58"/>
    </row>
    <row r="19" spans="1:3">
      <c r="A19" s="54">
        <v>2</v>
      </c>
      <c r="B19" s="415" t="s">
        <v>434</v>
      </c>
      <c r="C19" s="58"/>
    </row>
    <row r="20" spans="1:3">
      <c r="A20" s="54">
        <v>3</v>
      </c>
      <c r="B20" s="415" t="s">
        <v>435</v>
      </c>
      <c r="C20" s="58"/>
    </row>
    <row r="21" spans="1:3">
      <c r="A21" s="54">
        <v>4</v>
      </c>
      <c r="B21" s="55"/>
      <c r="C21" s="58"/>
    </row>
    <row r="22" spans="1:3">
      <c r="A22" s="54">
        <v>5</v>
      </c>
      <c r="B22" s="55"/>
      <c r="C22" s="58"/>
    </row>
    <row r="23" spans="1:3">
      <c r="A23" s="54">
        <v>6</v>
      </c>
      <c r="B23" s="55"/>
      <c r="C23" s="58"/>
    </row>
    <row r="24" spans="1:3">
      <c r="A24" s="54">
        <v>7</v>
      </c>
      <c r="B24" s="55"/>
      <c r="C24" s="58"/>
    </row>
    <row r="25" spans="1:3">
      <c r="A25" s="54">
        <v>8</v>
      </c>
      <c r="B25" s="55"/>
      <c r="C25" s="58"/>
    </row>
    <row r="26" spans="1:3">
      <c r="A26" s="54">
        <v>9</v>
      </c>
      <c r="B26" s="55"/>
      <c r="C26" s="58"/>
    </row>
    <row r="27" spans="1:3" ht="15.75" customHeight="1">
      <c r="A27" s="54">
        <v>10</v>
      </c>
      <c r="B27" s="55"/>
      <c r="C27" s="59"/>
    </row>
    <row r="28" spans="1:3" ht="15.75" customHeight="1">
      <c r="A28" s="54"/>
      <c r="B28" s="55"/>
      <c r="C28" s="59"/>
    </row>
    <row r="29" spans="1:3" ht="30" customHeight="1">
      <c r="A29" s="54"/>
      <c r="B29" s="487" t="s">
        <v>83</v>
      </c>
      <c r="C29" s="488"/>
    </row>
    <row r="30" spans="1:3">
      <c r="A30" s="54">
        <v>1</v>
      </c>
      <c r="B30" s="415" t="s">
        <v>436</v>
      </c>
      <c r="C30" s="416">
        <v>1</v>
      </c>
    </row>
    <row r="31" spans="1:3" ht="15.75" customHeight="1">
      <c r="A31" s="54"/>
      <c r="B31" s="55"/>
      <c r="C31" s="56"/>
    </row>
    <row r="32" spans="1:3" ht="29.25" customHeight="1">
      <c r="A32" s="54"/>
      <c r="B32" s="487" t="s">
        <v>84</v>
      </c>
      <c r="C32" s="488"/>
    </row>
    <row r="33" spans="1:3">
      <c r="A33" s="54">
        <v>1</v>
      </c>
      <c r="B33" s="55" t="s">
        <v>437</v>
      </c>
      <c r="C33" s="417">
        <v>0.39950000000000002</v>
      </c>
    </row>
    <row r="34" spans="1:3" ht="15" thickBot="1">
      <c r="A34" s="60">
        <v>2</v>
      </c>
      <c r="B34" s="61" t="s">
        <v>438</v>
      </c>
      <c r="C34" s="418">
        <v>0.28089999999999998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3" t="s">
        <v>30</v>
      </c>
      <c r="B1" s="324" t="s">
        <v>418</v>
      </c>
      <c r="C1" s="74"/>
      <c r="D1" s="74"/>
      <c r="E1" s="74"/>
      <c r="F1" s="17"/>
    </row>
    <row r="2" spans="1:7" s="62" customFormat="1" ht="15.75" customHeight="1">
      <c r="A2" s="323" t="s">
        <v>31</v>
      </c>
      <c r="B2" s="325">
        <f>'1. key ratios '!B2</f>
        <v>43190</v>
      </c>
    </row>
    <row r="3" spans="1:7" s="62" customFormat="1" ht="15.75" customHeight="1">
      <c r="A3" s="258"/>
    </row>
    <row r="4" spans="1:7" s="62" customFormat="1" ht="15.75" customHeight="1" thickBot="1">
      <c r="A4" s="259" t="s">
        <v>208</v>
      </c>
      <c r="B4" s="493" t="s">
        <v>354</v>
      </c>
      <c r="C4" s="494"/>
      <c r="D4" s="494"/>
      <c r="E4" s="494"/>
    </row>
    <row r="5" spans="1:7" s="66" customFormat="1" ht="17.45" customHeight="1">
      <c r="A5" s="200"/>
      <c r="B5" s="201"/>
      <c r="C5" s="64" t="s">
        <v>0</v>
      </c>
      <c r="D5" s="64" t="s">
        <v>1</v>
      </c>
      <c r="E5" s="65" t="s">
        <v>2</v>
      </c>
    </row>
    <row r="6" spans="1:7" s="17" customFormat="1" ht="14.45" customHeight="1">
      <c r="A6" s="260"/>
      <c r="B6" s="489" t="s">
        <v>361</v>
      </c>
      <c r="C6" s="489" t="s">
        <v>94</v>
      </c>
      <c r="D6" s="491" t="s">
        <v>207</v>
      </c>
      <c r="E6" s="492"/>
      <c r="G6" s="5"/>
    </row>
    <row r="7" spans="1:7" s="17" customFormat="1" ht="99.6" customHeight="1">
      <c r="A7" s="260"/>
      <c r="B7" s="490"/>
      <c r="C7" s="489"/>
      <c r="D7" s="297" t="s">
        <v>206</v>
      </c>
      <c r="E7" s="298" t="s">
        <v>362</v>
      </c>
      <c r="G7" s="5"/>
    </row>
    <row r="8" spans="1:7">
      <c r="A8" s="261">
        <v>1</v>
      </c>
      <c r="B8" s="299" t="s">
        <v>35</v>
      </c>
      <c r="C8" s="300">
        <f>'2.RC'!E7</f>
        <v>3978495.62</v>
      </c>
      <c r="D8" s="300"/>
      <c r="E8" s="301">
        <f>C8-D8</f>
        <v>3978495.62</v>
      </c>
      <c r="F8" s="17"/>
    </row>
    <row r="9" spans="1:7">
      <c r="A9" s="261">
        <v>2</v>
      </c>
      <c r="B9" s="299" t="s">
        <v>36</v>
      </c>
      <c r="C9" s="300">
        <f>'2.RC'!E8</f>
        <v>22712426.859999999</v>
      </c>
      <c r="D9" s="300"/>
      <c r="E9" s="301">
        <f t="shared" ref="E9:E20" si="0">C9-D9</f>
        <v>22712426.859999999</v>
      </c>
      <c r="F9" s="17"/>
    </row>
    <row r="10" spans="1:7">
      <c r="A10" s="261">
        <v>3</v>
      </c>
      <c r="B10" s="299" t="s">
        <v>37</v>
      </c>
      <c r="C10" s="300">
        <f>'2.RC'!E9</f>
        <v>10483396.782145001</v>
      </c>
      <c r="D10" s="300"/>
      <c r="E10" s="301">
        <f t="shared" si="0"/>
        <v>10483396.782145001</v>
      </c>
      <c r="F10" s="17"/>
    </row>
    <row r="11" spans="1:7">
      <c r="A11" s="261">
        <v>4</v>
      </c>
      <c r="B11" s="299" t="s">
        <v>38</v>
      </c>
      <c r="C11" s="300">
        <f>'2.RC'!E10</f>
        <v>0</v>
      </c>
      <c r="D11" s="300"/>
      <c r="E11" s="301">
        <f t="shared" si="0"/>
        <v>0</v>
      </c>
      <c r="F11" s="17"/>
    </row>
    <row r="12" spans="1:7">
      <c r="A12" s="261">
        <v>5</v>
      </c>
      <c r="B12" s="299" t="s">
        <v>39</v>
      </c>
      <c r="C12" s="300">
        <f>'2.RC'!E11</f>
        <v>24028653.358471528</v>
      </c>
      <c r="D12" s="300"/>
      <c r="E12" s="301">
        <f t="shared" si="0"/>
        <v>24028653.358471528</v>
      </c>
      <c r="F12" s="17"/>
    </row>
    <row r="13" spans="1:7">
      <c r="A13" s="261">
        <v>6.1</v>
      </c>
      <c r="B13" s="302" t="s">
        <v>40</v>
      </c>
      <c r="C13" s="303">
        <f>'2.RC'!E12</f>
        <v>157936119.03999996</v>
      </c>
      <c r="D13" s="300"/>
      <c r="E13" s="301">
        <f t="shared" si="0"/>
        <v>157936119.03999996</v>
      </c>
      <c r="F13" s="17"/>
    </row>
    <row r="14" spans="1:7">
      <c r="A14" s="261">
        <v>6.2</v>
      </c>
      <c r="B14" s="304" t="s">
        <v>41</v>
      </c>
      <c r="C14" s="303">
        <f>'2.RC'!E13</f>
        <v>-4983700.2265999988</v>
      </c>
      <c r="D14" s="300"/>
      <c r="E14" s="301">
        <f t="shared" si="0"/>
        <v>-4983700.2265999988</v>
      </c>
      <c r="F14" s="17"/>
    </row>
    <row r="15" spans="1:7">
      <c r="A15" s="261">
        <v>6</v>
      </c>
      <c r="B15" s="299" t="s">
        <v>42</v>
      </c>
      <c r="C15" s="300">
        <f>'2.RC'!E14</f>
        <v>152952418.81339997</v>
      </c>
      <c r="D15" s="300"/>
      <c r="E15" s="301">
        <f t="shared" si="0"/>
        <v>152952418.81339997</v>
      </c>
      <c r="F15" s="17"/>
    </row>
    <row r="16" spans="1:7">
      <c r="A16" s="261">
        <v>7</v>
      </c>
      <c r="B16" s="299" t="s">
        <v>43</v>
      </c>
      <c r="C16" s="300">
        <f>'2.RC'!E15</f>
        <v>2075164.346752001</v>
      </c>
      <c r="D16" s="300"/>
      <c r="E16" s="301">
        <f t="shared" si="0"/>
        <v>2075164.346752001</v>
      </c>
      <c r="F16" s="17"/>
    </row>
    <row r="17" spans="1:7">
      <c r="A17" s="261">
        <v>8</v>
      </c>
      <c r="B17" s="299" t="s">
        <v>205</v>
      </c>
      <c r="C17" s="300">
        <f>'2.RC'!E16</f>
        <v>0</v>
      </c>
      <c r="D17" s="300"/>
      <c r="E17" s="301">
        <f t="shared" si="0"/>
        <v>0</v>
      </c>
      <c r="F17" s="262"/>
      <c r="G17" s="68"/>
    </row>
    <row r="18" spans="1:7">
      <c r="A18" s="261">
        <v>9</v>
      </c>
      <c r="B18" s="299" t="s">
        <v>44</v>
      </c>
      <c r="C18" s="300">
        <f>'2.RC'!E17</f>
        <v>0</v>
      </c>
      <c r="D18" s="300"/>
      <c r="E18" s="301">
        <f t="shared" si="0"/>
        <v>0</v>
      </c>
      <c r="F18" s="17"/>
      <c r="G18" s="68"/>
    </row>
    <row r="19" spans="1:7">
      <c r="A19" s="261">
        <v>10</v>
      </c>
      <c r="B19" s="299" t="s">
        <v>45</v>
      </c>
      <c r="C19" s="300">
        <f>'2.RC'!E18</f>
        <v>1707029.5</v>
      </c>
      <c r="D19" s="300">
        <v>302487.18999999989</v>
      </c>
      <c r="E19" s="301">
        <f t="shared" si="0"/>
        <v>1404542.31</v>
      </c>
      <c r="F19" s="17"/>
      <c r="G19" s="68"/>
    </row>
    <row r="20" spans="1:7">
      <c r="A20" s="261">
        <v>11</v>
      </c>
      <c r="B20" s="299" t="s">
        <v>46</v>
      </c>
      <c r="C20" s="300">
        <f>'2.RC'!E19</f>
        <v>4641165.0705107804</v>
      </c>
      <c r="D20" s="300"/>
      <c r="E20" s="301">
        <f t="shared" si="0"/>
        <v>4641165.0705107804</v>
      </c>
      <c r="F20" s="17"/>
    </row>
    <row r="21" spans="1:7" ht="26.25" thickBot="1">
      <c r="A21" s="150"/>
      <c r="B21" s="263" t="s">
        <v>364</v>
      </c>
      <c r="C21" s="202">
        <f>SUM(C8:C12, C15:C20)</f>
        <v>222578750.35127926</v>
      </c>
      <c r="D21" s="202">
        <f>SUM(D8:D12, D15:D20)</f>
        <v>302487.18999999989</v>
      </c>
      <c r="E21" s="305">
        <f>SUM(E8:E12, E15:E20)</f>
        <v>222276263.16127926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69"/>
      <c r="F25" s="5"/>
      <c r="G25" s="5"/>
    </row>
    <row r="26" spans="1:7" s="4" customFormat="1">
      <c r="B26" s="69"/>
      <c r="F26" s="5"/>
      <c r="G26" s="5"/>
    </row>
    <row r="27" spans="1:7" s="4" customFormat="1">
      <c r="B27" s="69"/>
      <c r="F27" s="5"/>
      <c r="G27" s="5"/>
    </row>
    <row r="28" spans="1:7" s="4" customFormat="1">
      <c r="B28" s="69"/>
      <c r="F28" s="5"/>
      <c r="G28" s="5"/>
    </row>
    <row r="29" spans="1:7" s="4" customFormat="1">
      <c r="B29" s="69"/>
      <c r="F29" s="5"/>
      <c r="G29" s="5"/>
    </row>
    <row r="30" spans="1:7" s="4" customFormat="1">
      <c r="B30" s="69"/>
      <c r="F30" s="5"/>
      <c r="G30" s="5"/>
    </row>
    <row r="31" spans="1:7" s="4" customFormat="1">
      <c r="B31" s="69"/>
      <c r="F31" s="5"/>
      <c r="G31" s="5"/>
    </row>
    <row r="32" spans="1:7" s="4" customFormat="1">
      <c r="B32" s="69"/>
      <c r="F32" s="5"/>
      <c r="G32" s="5"/>
    </row>
    <row r="33" spans="2:7" s="4" customFormat="1">
      <c r="B33" s="69"/>
      <c r="F33" s="5"/>
      <c r="G33" s="5"/>
    </row>
    <row r="34" spans="2:7" s="4" customFormat="1">
      <c r="B34" s="69"/>
      <c r="F34" s="5"/>
      <c r="G34" s="5"/>
    </row>
    <row r="35" spans="2:7" s="4" customFormat="1">
      <c r="B35" s="69"/>
      <c r="F35" s="5"/>
      <c r="G35" s="5"/>
    </row>
    <row r="36" spans="2:7" s="4" customFormat="1">
      <c r="B36" s="69"/>
      <c r="F36" s="5"/>
      <c r="G36" s="5"/>
    </row>
    <row r="37" spans="2:7" s="4" customFormat="1">
      <c r="B37" s="6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323" t="s">
        <v>30</v>
      </c>
      <c r="B1" s="324" t="s">
        <v>418</v>
      </c>
    </row>
    <row r="2" spans="1:6" s="62" customFormat="1" ht="15.75" customHeight="1">
      <c r="A2" s="323" t="s">
        <v>31</v>
      </c>
      <c r="B2" s="325">
        <f>'1. key ratios '!B2</f>
        <v>43190</v>
      </c>
      <c r="C2" s="4"/>
      <c r="D2" s="4"/>
      <c r="E2" s="4"/>
      <c r="F2" s="4"/>
    </row>
    <row r="3" spans="1:6" s="62" customFormat="1" ht="15.75" customHeight="1">
      <c r="C3" s="4"/>
      <c r="D3" s="4"/>
      <c r="E3" s="4"/>
      <c r="F3" s="4"/>
    </row>
    <row r="4" spans="1:6" s="62" customFormat="1" ht="13.5" thickBot="1">
      <c r="A4" s="62" t="s">
        <v>85</v>
      </c>
      <c r="B4" s="264" t="s">
        <v>341</v>
      </c>
      <c r="C4" s="63" t="s">
        <v>73</v>
      </c>
      <c r="D4" s="4"/>
      <c r="E4" s="4"/>
      <c r="F4" s="4"/>
    </row>
    <row r="5" spans="1:6">
      <c r="A5" s="207">
        <v>1</v>
      </c>
      <c r="B5" s="265" t="s">
        <v>363</v>
      </c>
      <c r="C5" s="419">
        <f>'7. LI1 '!E21</f>
        <v>222276263.16127926</v>
      </c>
    </row>
    <row r="6" spans="1:6" s="208" customFormat="1">
      <c r="A6" s="70">
        <v>2.1</v>
      </c>
      <c r="B6" s="204" t="s">
        <v>342</v>
      </c>
      <c r="C6" s="142">
        <f>'4. Off-Balance'!E8+'4. Off-Balance'!E10</f>
        <v>10335571.270000001</v>
      </c>
    </row>
    <row r="7" spans="1:6" s="48" customFormat="1" outlineLevel="1">
      <c r="A7" s="42">
        <v>2.2000000000000002</v>
      </c>
      <c r="B7" s="43" t="s">
        <v>343</v>
      </c>
      <c r="C7" s="209"/>
    </row>
    <row r="8" spans="1:6" s="48" customFormat="1" ht="25.5">
      <c r="A8" s="42">
        <v>3</v>
      </c>
      <c r="B8" s="205" t="s">
        <v>344</v>
      </c>
      <c r="C8" s="420">
        <f>SUM(C5:C7)</f>
        <v>232611834.43127927</v>
      </c>
    </row>
    <row r="9" spans="1:6" s="208" customFormat="1">
      <c r="A9" s="70">
        <v>4</v>
      </c>
      <c r="B9" s="72" t="s">
        <v>88</v>
      </c>
      <c r="C9" s="142">
        <v>2512986.3873745259</v>
      </c>
    </row>
    <row r="10" spans="1:6" s="48" customFormat="1" outlineLevel="1">
      <c r="A10" s="42">
        <v>5.0999999999999996</v>
      </c>
      <c r="B10" s="43" t="s">
        <v>345</v>
      </c>
      <c r="C10" s="422">
        <v>-54937.195</v>
      </c>
    </row>
    <row r="11" spans="1:6" s="48" customFormat="1" outlineLevel="1">
      <c r="A11" s="42">
        <v>5.2</v>
      </c>
      <c r="B11" s="43" t="s">
        <v>346</v>
      </c>
      <c r="C11" s="209"/>
    </row>
    <row r="12" spans="1:6" s="48" customFormat="1">
      <c r="A12" s="42">
        <v>6</v>
      </c>
      <c r="B12" s="203" t="s">
        <v>87</v>
      </c>
      <c r="C12" s="209"/>
    </row>
    <row r="13" spans="1:6" s="48" customFormat="1" ht="13.5" thickBot="1">
      <c r="A13" s="44">
        <v>7</v>
      </c>
      <c r="B13" s="206" t="s">
        <v>292</v>
      </c>
      <c r="C13" s="421">
        <f>SUM(C8:C12)</f>
        <v>235069883.6236538</v>
      </c>
    </row>
    <row r="15" spans="1:6">
      <c r="A15" s="224"/>
      <c r="B15" s="224"/>
    </row>
    <row r="16" spans="1:6">
      <c r="A16" s="224"/>
      <c r="B16" s="224"/>
    </row>
    <row r="17" spans="1:5" ht="15">
      <c r="A17" s="219"/>
      <c r="B17" s="220"/>
      <c r="C17" s="224"/>
      <c r="D17" s="224"/>
      <c r="E17" s="224"/>
    </row>
    <row r="18" spans="1:5" ht="15">
      <c r="A18" s="225"/>
      <c r="B18" s="226"/>
      <c r="C18" s="224"/>
      <c r="D18" s="224"/>
      <c r="E18" s="224"/>
    </row>
    <row r="19" spans="1:5">
      <c r="A19" s="227"/>
      <c r="B19" s="221"/>
      <c r="C19" s="224"/>
      <c r="D19" s="224"/>
      <c r="E19" s="224"/>
    </row>
    <row r="20" spans="1:5">
      <c r="A20" s="228"/>
      <c r="B20" s="222"/>
      <c r="C20" s="224"/>
      <c r="D20" s="224"/>
      <c r="E20" s="224"/>
    </row>
    <row r="21" spans="1:5">
      <c r="A21" s="228"/>
      <c r="B21" s="226"/>
      <c r="C21" s="224"/>
      <c r="D21" s="224"/>
      <c r="E21" s="224"/>
    </row>
    <row r="22" spans="1:5">
      <c r="A22" s="227"/>
      <c r="B22" s="223"/>
      <c r="C22" s="224"/>
      <c r="D22" s="224"/>
      <c r="E22" s="224"/>
    </row>
    <row r="23" spans="1:5">
      <c r="A23" s="228"/>
      <c r="B23" s="222"/>
      <c r="C23" s="224"/>
      <c r="D23" s="224"/>
      <c r="E23" s="224"/>
    </row>
    <row r="24" spans="1:5">
      <c r="A24" s="228"/>
      <c r="B24" s="222"/>
      <c r="C24" s="224"/>
      <c r="D24" s="224"/>
      <c r="E24" s="224"/>
    </row>
    <row r="25" spans="1:5">
      <c r="A25" s="228"/>
      <c r="B25" s="229"/>
      <c r="C25" s="224"/>
      <c r="D25" s="224"/>
      <c r="E25" s="224"/>
    </row>
    <row r="26" spans="1:5">
      <c r="A26" s="228"/>
      <c r="B26" s="226"/>
      <c r="C26" s="224"/>
      <c r="D26" s="224"/>
      <c r="E26" s="224"/>
    </row>
    <row r="27" spans="1:5">
      <c r="A27" s="224"/>
      <c r="B27" s="230"/>
      <c r="C27" s="224"/>
      <c r="D27" s="224"/>
      <c r="E27" s="224"/>
    </row>
    <row r="28" spans="1:5">
      <c r="A28" s="224"/>
      <c r="B28" s="230"/>
      <c r="C28" s="224"/>
      <c r="D28" s="224"/>
      <c r="E28" s="224"/>
    </row>
    <row r="29" spans="1:5">
      <c r="A29" s="224"/>
      <c r="B29" s="230"/>
      <c r="C29" s="224"/>
      <c r="D29" s="224"/>
      <c r="E29" s="224"/>
    </row>
    <row r="30" spans="1:5">
      <c r="A30" s="224"/>
      <c r="B30" s="230"/>
      <c r="C30" s="224"/>
      <c r="D30" s="224"/>
      <c r="E30" s="224"/>
    </row>
    <row r="31" spans="1:5">
      <c r="A31" s="224"/>
      <c r="B31" s="230"/>
      <c r="C31" s="224"/>
      <c r="D31" s="224"/>
      <c r="E31" s="224"/>
    </row>
    <row r="32" spans="1:5">
      <c r="A32" s="224"/>
      <c r="B32" s="230"/>
      <c r="C32" s="224"/>
      <c r="D32" s="224"/>
      <c r="E32" s="224"/>
    </row>
    <row r="33" spans="1:5">
      <c r="A33" s="224"/>
      <c r="B33" s="230"/>
      <c r="C33" s="224"/>
      <c r="D33" s="224"/>
      <c r="E33" s="224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AghOmHsGwAaFkv2lL4/9gnZ1UWw=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UW4gaZQa3i3UUriclquOXRUYZlU=</DigestValue>
    </Reference>
  </SignedInfo>
  <SignatureValue>fOSByPrggroRBvLCC+IRqfkkkM7894B9FmX0dNf2wI9QMuwd121RZ9ZmNvebZBZDb9/iXFLyylv6
34jkx39r0CqHXLXj/CYUK+flGOeuMDqdMgKux/h5jxBLy0OBS/3jSEToqYazL6QGEVl0aRZBcShP
G5tQTnmWYknjv7XYnazHS8ZrZH5+PalrazITWoPxBaVfx1CdT3DUGOjcIkFHqlDActLEkD+/Y0ek
DstSHgvaFEB+CAwKSmB/z5InZ++PEHjsJFmYkSMWRF7AO45/oPXTMvL+SliTFQHCGjUj3JDpzIzB
fmnLU2X3UwWbHZRBuQkDkSWf6M5BoBR5SZjJtw==</SignatureValue>
  <KeyInfo>
    <X509Data>
      <X509Certificate>MIIGODCCBSCgAwIBAgIKZheImAACAAAeGjANBgkqhkiG9w0BAQsFADBKMRIwEAYKCZImiZPyLGQB
GRYCZ2UxEzARBgoJkiaJk/IsZAEZFgNuYmcxHzAdBgNVBAMTFk5CRyBDbGFzcyAyIElOVCBTdWIg
Q0EwHhcNMTcwMzE1MDkyNTE5WhcNMTkwMzE1MDkyNTE5WjA2MRswGQYDVQQKExJKU0MgSXNiYW5r
IEdlb3JnaWExFzAVBgNVBAMTDkJJUyAtIE96YW4gR3VyMIIBIjANBgkqhkiG9w0BAQEFAAOCAQ8A
MIIBCgKCAQEA0yWO1VpujVwBzStttKj9um9Xu0MrlWe+F34rXK+mxDWmD9o/Ui2kmqYKBp/6Zso/
IJKVqHID/Ce+FMfayOfuM8xUekAD3KTRB5bvqgaw6ZP6vXSdWFUOJ0tGWe3uKING2Gm93WctC9Ab
pb0eYZDHwOhjzNG3pCbCdLrYg5wZBZHGahGnxwaqfkdIHwVPrtl+YgUXm+y6MVlcKCMkwX3Ricrh
0vK2vTxIBAt9VTj/kqlZfILXE6QJhG07rPq8uJx49fCGPoF21hlE4mMXVQACyK4BqOVbLsdhLY3j
KEC84FlDxMKoZkIavDZAl2pwRYsVqne5QmMdhteg+FRQ/4HpZwIDAQABo4IDMjCCAy4wPAYJKwYB
BAGCNxUHBC8wLQYlKwYBBAGCNxUI5rJgg431RIaBmQmDuKFKg76EcQSDxJEzhIOIXQIBZAIBHTAd
BgNVHSUEFjAUBggrBgEFBQcDAgYIKwYBBQUHAwQwCwYDVR0PBAQDAgeAMCcGCSsGAQQBgjcVCgQa
MBgwCgYIKwYBBQUHAwIwCgYIKwYBBQUHAwQwHQYDVR0OBBYEFCCGVDZui2isHYYouSFDxVeN9OxV
MB8GA1UdIwQYMBaAFMMu0i/wTC8ZwieC/PYurGqwSc/BMIIBJQYDVR0fBIIBHDCCARgwggEUoIIB
EKCCAQyGgcdsZGFwOi8vL0NOPU5CRyUyMENsYXNzJTIwMiUyMElOVCUyMFN1YiUyMENBKDEpLENO
PW5iZy1zdWJDQSxDTj1DRFAsQ049UHVibGljJTIwS2V5JTIwU2VydmljZXMsQ049U2VydmljZXMs
Q049Q29uZmlndXJhdGlvbixEQz1uYmcsREM9Z2U/Y2VydGlmaWNhdGVSZXZvY2F0aW9uTGlzdD9i
YXNlP29iamVjdENsYXNzPWNSTERpc3RyaWJ1dGlvblBvaW50hkBodHRwOi8vY3JsLm5iZy5nb3Yu
Z2UvY2EvTkJHJTIwQ2xhc3MlMjAyJTIwSU5UJTIwU3ViJTIwQ0EoMSkuY3JsMIIBLgYIKwYBBQUH
AQEEggEgMIIBHDCBugYIKwYBBQUHMAKGga1sZGFwOi8vL0NOPU5CRyUyMENsYXNzJTIwMiUyMElO
VCUyMFN1YiUyMENBLENOPUFJQSxDTj1QdWJsaWMlMjBLZXklMjBTZXJ2aWNlcyxDTj1TZXJ2aWNl
cyxDTj1Db25maWd1cmF0aW9uLERDPW5iZyxEQz1nZT9jQUNlcnRpZmljYXRlP2Jhc2U/b2JqZWN0
Q2xhc3M9Y2VydGlmaWNhdGlvbkF1dGhvcml0eTBdBggrBgEFBQcwAoZRaHR0cDovL2NybC5uYmcu
Z292LmdlL2NhL25iZy1zdWJDQS5uYmcuZ2VfTkJHJTIwQ2xhc3MlMjAyJTIwSU5UJTIwU3ViJTIw
Q0EoMikuY3J0MA0GCSqGSIb3DQEBCwUAA4IBAQAT8BGeaBacUj5lpV5TyUqqO8xRpjdFNvL3BDJX
oRuEFAPmLNDaNEfzznR66M0cB66WPhTJR1PA31AHaEsKm3ijYzaHH2YetUAs48yDHTvaLv3+ifja
7W4F+0EGUCErOhoX/cuWFbteXPsDrFuDew9T/6j9iUTzWxHOmtz+QVFq+XS40TosAXfhWx5z9F/B
nF0l02aUf1tMLAfbsHpos4GUMA1q4uMUioFTC+zP8vEfZLZjTrqFvTVXmTsFmV4yQi3y3UZD4/Q/
d3u2ZXmjUto1rTvtBtG+qvAmUvsselhriU1U8iIHRmAiWAs8ytqZBKsUahFAXZZTM9LyAPDRR6nW
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XkR+DliYnlXKLA9uKp5FTVh25YA=</DigestValue>
      </Reference>
      <Reference URI="/xl/calcChain.xml?ContentType=application/vnd.openxmlformats-officedocument.spreadsheetml.calcChain+xml">
        <DigestMethod Algorithm="http://www.w3.org/2000/09/xmldsig#sha1"/>
        <DigestValue>xJFwATCK9yhwzNhjnN/o9KUwkNE=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EVM3iJ55ea5DBr+gYRqdwkUi+Cw=</DigestValue>
      </Reference>
      <Reference URI="/xl/worksheets/sheet8.xml?ContentType=application/vnd.openxmlformats-officedocument.spreadsheetml.worksheet+xml">
        <DigestMethod Algorithm="http://www.w3.org/2000/09/xmldsig#sha1"/>
        <DigestValue>ewAF5ySSKaVoW/eVbQHI9rn2G3M=</DigestValue>
      </Reference>
      <Reference URI="/xl/worksheets/sheet7.xml?ContentType=application/vnd.openxmlformats-officedocument.spreadsheetml.worksheet+xml">
        <DigestMethod Algorithm="http://www.w3.org/2000/09/xmldsig#sha1"/>
        <DigestValue>Uu4l2oIsZ1745O+PT2xIeYgZDC0=</DigestValue>
      </Reference>
      <Reference URI="/xl/worksheets/sheet6.xml?ContentType=application/vnd.openxmlformats-officedocument.spreadsheetml.worksheet+xml">
        <DigestMethod Algorithm="http://www.w3.org/2000/09/xmldsig#sha1"/>
        <DigestValue>IfY95jFKa73JDMIPu1l8812Nh1Q=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REJtw3TXBwC0PihfoADaLHj29sg=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vu+Sm7qqqYZaK9ixbxtGbdI8/TE=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rG9LF8qmnXIlMfRnC+q8JUxYnqY=</DigestValue>
      </Reference>
      <Reference URI="/xl/worksheets/sheet5.xml?ContentType=application/vnd.openxmlformats-officedocument.spreadsheetml.worksheet+xml">
        <DigestMethod Algorithm="http://www.w3.org/2000/09/xmldsig#sha1"/>
        <DigestValue>10Rz5vBkyy/D0Do4fknAgYDjm/E=</DigestValue>
      </Reference>
      <Reference URI="/xl/worksheets/sheet11.xml?ContentType=application/vnd.openxmlformats-officedocument.spreadsheetml.worksheet+xml">
        <DigestMethod Algorithm="http://www.w3.org/2000/09/xmldsig#sha1"/>
        <DigestValue>S4RqG5pptbUYPifScBAXfgK8Qr0=</DigestValue>
      </Reference>
      <Reference URI="/xl/worksheets/sheet2.xml?ContentType=application/vnd.openxmlformats-officedocument.spreadsheetml.worksheet+xml">
        <DigestMethod Algorithm="http://www.w3.org/2000/09/xmldsig#sha1"/>
        <DigestValue>KwqF7sKk0mvRLf5irF+uYtfsTzE=</DigestValue>
      </Reference>
      <Reference URI="/xl/worksheets/sheet12.xml?ContentType=application/vnd.openxmlformats-officedocument.spreadsheetml.worksheet+xml">
        <DigestMethod Algorithm="http://www.w3.org/2000/09/xmldsig#sha1"/>
        <DigestValue>J1fYeKlCEtE2f9aH/aRC/NcIXSM=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/gtXY8TyqJiI0ODJzUIgGps3KRs=</DigestValue>
      </Reference>
      <Reference URI="/xl/sharedStrings.xml?ContentType=application/vnd.openxmlformats-officedocument.spreadsheetml.sharedStrings+xml">
        <DigestMethod Algorithm="http://www.w3.org/2000/09/xmldsig#sha1"/>
        <DigestValue>Xiyiq8vNZ/sA83q/yqOQ9z50DNg=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gquNPPTbbMnVAei9raJ2wQtYqPc=</DigestValue>
      </Reference>
      <Reference URI="/xl/worksheets/sheet3.xml?ContentType=application/vnd.openxmlformats-officedocument.spreadsheetml.worksheet+xml">
        <DigestMethod Algorithm="http://www.w3.org/2000/09/xmldsig#sha1"/>
        <DigestValue>tIz1m+6ICBUsoexlaEjYxWIENtk=</DigestValue>
      </Reference>
      <Reference URI="/xl/worksheets/sheet14.xml?ContentType=application/vnd.openxmlformats-officedocument.spreadsheetml.worksheet+xml">
        <DigestMethod Algorithm="http://www.w3.org/2000/09/xmldsig#sha1"/>
        <DigestValue>V97OV+QI4FeAgEYRlp/25+xC/3k=</DigestValue>
      </Reference>
      <Reference URI="/xl/worksheets/sheet15.xml?ContentType=application/vnd.openxmlformats-officedocument.spreadsheetml.worksheet+xml">
        <DigestMethod Algorithm="http://www.w3.org/2000/09/xmldsig#sha1"/>
        <DigestValue>JPc14tFekTJtrIgmKogle/qpYLM=</DigestValue>
      </Reference>
      <Reference URI="/xl/worksheets/sheet16.xml?ContentType=application/vnd.openxmlformats-officedocument.spreadsheetml.worksheet+xml">
        <DigestMethod Algorithm="http://www.w3.org/2000/09/xmldsig#sha1"/>
        <DigestValue>EQESNvKk5LDXlLl5NKoqXXlEm9s=</DigestValue>
      </Reference>
      <Reference URI="/xl/worksheets/sheet4.xml?ContentType=application/vnd.openxmlformats-officedocument.spreadsheetml.worksheet+xml">
        <DigestMethod Algorithm="http://www.w3.org/2000/09/xmldsig#sha1"/>
        <DigestValue>JX3v19LcG1ToyI6yGZsaqK2VfL4=</DigestValue>
      </Reference>
      <Reference URI="/xl/workbook.xml?ContentType=application/vnd.openxmlformats-officedocument.spreadsheetml.sheet.main+xml">
        <DigestMethod Algorithm="http://www.w3.org/2000/09/xmldsig#sha1"/>
        <DigestValue>f/kAcSY+OmFGWkUENi9UFghS9JY=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2018-04-27T13:32:39Z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2018-04-27T13:32:39Z</xd:SigningTime>
          <xd:SigningCertificate>
            <xd:Cert>
              <xd:CertDigest>
                <DigestMethod Algorithm="http://www.w3.org/2000/09/xmldsig#sha1"/>
                <DigestValue>HBqITbk2Z7lxE61ReaqUCiz9V4w=</DigestValue>
              </xd:CertDigest>
              <xd:IssuerSerial>
                <X509IssuerName>CN=NBG Class 2 INT Sub CA, DC=nbg, DC=ge</X509IssuerName>
                <X509SerialNumber>482115498983393339645466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w2UbtHLpZqsD19QnNQeUnQklU2Y=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CYg8XgVsyTfsJ5ZjBsYjb6N+9IU=</DigestValue>
    </Reference>
  </SignedInfo>
  <SignatureValue>J3OUfCIjimEAGaQXu+moLz92ODOqJvMMPzm0MCn1lfPPsqAr0zRQXec8FOfWJNUCgBhZC/+urgSH
DN215h12L6K5ey9jec7OkKVjQmDdc1+s/ZTmxUebYf+558l/f1ku5IRe+XFKF+QdnXhH7JTHXwUe
P2jsbuUERwJuVQERZSzaj3s+DUTOCDfwHiwWum4O+yIEgkKRuC7ghcoYE6j5hsUC/9+56763sPLA
YiXWnGxLmjnI5ZKrsP9Pol5m4NeVsyA6EEYzRLSF814VricKE8DYLdngXP2TrHioHGPvY2yOfIlN
7msAKWtr+zcu+7tp3oRJDT4Vt1HV8oSqfaw6SA==</SignatureValue>
  <KeyInfo>
    <X509Data>
      <X509Certificate>MIIGPjCCBSagAwIBAgIKYUdLOQACAAAc/TANBgkqhkiG9w0BAQsFADBKMRIwEAYKCZImiZPyLGQB
GRYCZ2UxEzARBgoJkiaJk/IsZAEZFgNuYmcxHzAdBgNVBAMTFk5CRyBDbGFzcyAyIElOVCBTdWIg
Q0EwHhcNMTcwMjE2MDg1ODA2WhcNMTkwMjE2MDg1ODA2WjA8MRswGQYDVQQKExJKU0MgSXNiYW5r
IEdlb3JnaWExHTAbBgNVBAMTFEJJUyAtIFVjaGEgU2FyYWxpZHplMIIBIjANBgkqhkiG9w0BAQEF
AAOCAQ8AMIIBCgKCAQEA4qXmr0vzY9SlWAMYUsuOIAekVVLwfRBulGgJlGhUF0zSFYvbEq9LNaDW
6+nCmzCYwKz9x3+41cKh38QEuFmc9CvjP3s7YvnQbelUgPaam1Mni2PPTlmTyYFWWgSAjnVeTrcr
7/2yNDyxW5YlzqeGjuZGkuC3gFnBBoFBICXT4u2sRaTRlXF/E0ABdJF7fenzKHKqGvi6LuuF3t0x
OaG+0DInDG7sU7oEC5+CaZde7BHbjrc4IYqzjAFfE9oXyyAlE9OArYeWjUe+L2elMqry6FXms9NG
cGaw+OBXDq8KkoWqQcKc857ExAw12pZP4mJoJJ/6NS/hUyP38wy31nkmFQIDAQABo4IDMjCCAy4w
PAYJKwYBBAGCNxUHBC8wLQYlKwYBBAGCNxUI5rJgg431RIaBmQmDuKFKg76EcQSDxJEzhIOIXQIB
ZAIBHTAdBgNVHSUEFjAUBggrBgEFBQcDAgYIKwYBBQUHAwQwCwYDVR0PBAQDAgeAMCcGCSsGAQQB
gjcVCgQaMBgwCgYIKwYBBQUHAwIwCgYIKwYBBQUHAwQwHQYDVR0OBBYEFIqpim4Emt0pXFIuD3ME
zfIhnZTaMB8GA1UdIwQYMBaAFMMu0i/wTC8ZwieC/PYurGqwSc/BMIIBJQYDVR0fBIIBHDCCARgw
ggEUoIIBEKCCAQyGgcdsZGFwOi8vL0NOPU5CRyUyMENsYXNzJTIwMiUyMElOVCUyMFN1YiUyMENB
KDEpLENOPW5iZy1zdWJDQSxDTj1DRFAsQ049UHVibGljJTIwS2V5JTIwU2VydmljZXMsQ049U2Vy
dmljZXMsQ049Q29uZmlndXJhdGlvbixEQz1uYmcsREM9Z2U/Y2VydGlmaWNhdGVSZXZvY2F0aW9u
TGlzdD9iYXNlP29iamVjdENsYXNzPWNSTERpc3RyaWJ1dGlvblBvaW50hkBodHRwOi8vY3JsLm5i
Zy5nb3YuZ2UvY2EvTkJHJTIwQ2xhc3MlMjAyJTIwSU5UJTIwU3ViJTIwQ0EoMSkuY3JsMIIBLgYI
KwYBBQUHAQEEggEgMIIBHDCBugYIKwYBBQUHMAKGga1sZGFwOi8vL0NOPU5CRyUyMENsYXNzJTIw
MiUyMElOVCUyMFN1YiUyMENBLENOPUFJQSxDTj1QdWJsaWMlMjBLZXklMjBTZXJ2aWNlcyxDTj1T
ZXJ2aWNlcyxDTj1Db25maWd1cmF0aW9uLERDPW5iZyxEQz1nZT9jQUNlcnRpZmljYXRlP2Jhc2U/
b2JqZWN0Q2xhc3M9Y2VydGlmaWNhdGlvbkF1dGhvcml0eTBdBggrBgEFBQcwAoZRaHR0cDovL2Ny
bC5uYmcuZ292LmdlL2NhL25iZy1zdWJDQS5uYmcuZ2VfTkJHJTIwQ2xhc3MlMjAyJTIwSU5UJTIw
U3ViJTIwQ0EoMikuY3J0MA0GCSqGSIb3DQEBCwUAA4IBAQAsBk0Lnxh+wW5yeWkeGxn00XjTYYal
LVjXlQ/QtJ7I9/RIp/oRcUf3Da6kQrQUNgzRNUds2jlofn+bxwqmasmHfPzncfyoUMNDZjDV10qa
dBuM/9MOh9wcEe0zifhW0a48K5v0GrpFbFUptqOxJrs9vMPxzCZ/vyBlLNhZQp4Jpma8ynN9bcxF
N0LW+qsFNXDrfgFSFJsy82DXWfTImpjytqSP2gZf4AVmzBZYyCgtV670tlI71yAa+vsBa6dzbEaM
h1qVA6FeyBQ5+AmJntz23/chjvsCUgltcek9l67wrJuYCUGQnt4+HY2OLLinGgA9xCPx+h26CaFc
XMcwoUCL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XkR+DliYnlXKLA9uKp5FTVh25YA=</DigestValue>
      </Reference>
      <Reference URI="/xl/calcChain.xml?ContentType=application/vnd.openxmlformats-officedocument.spreadsheetml.calcChain+xml">
        <DigestMethod Algorithm="http://www.w3.org/2000/09/xmldsig#sha1"/>
        <DigestValue>xJFwATCK9yhwzNhjnN/o9KUwkNE=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EVM3iJ55ea5DBr+gYRqdwkUi+Cw=</DigestValue>
      </Reference>
      <Reference URI="/xl/worksheets/sheet8.xml?ContentType=application/vnd.openxmlformats-officedocument.spreadsheetml.worksheet+xml">
        <DigestMethod Algorithm="http://www.w3.org/2000/09/xmldsig#sha1"/>
        <DigestValue>ewAF5ySSKaVoW/eVbQHI9rn2G3M=</DigestValue>
      </Reference>
      <Reference URI="/xl/worksheets/sheet7.xml?ContentType=application/vnd.openxmlformats-officedocument.spreadsheetml.worksheet+xml">
        <DigestMethod Algorithm="http://www.w3.org/2000/09/xmldsig#sha1"/>
        <DigestValue>Uu4l2oIsZ1745O+PT2xIeYgZDC0=</DigestValue>
      </Reference>
      <Reference URI="/xl/worksheets/sheet6.xml?ContentType=application/vnd.openxmlformats-officedocument.spreadsheetml.worksheet+xml">
        <DigestMethod Algorithm="http://www.w3.org/2000/09/xmldsig#sha1"/>
        <DigestValue>IfY95jFKa73JDMIPu1l8812Nh1Q=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REJtw3TXBwC0PihfoADaLHj29sg=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vu+Sm7qqqYZaK9ixbxtGbdI8/TE=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rG9LF8qmnXIlMfRnC+q8JUxYnqY=</DigestValue>
      </Reference>
      <Reference URI="/xl/worksheets/sheet5.xml?ContentType=application/vnd.openxmlformats-officedocument.spreadsheetml.worksheet+xml">
        <DigestMethod Algorithm="http://www.w3.org/2000/09/xmldsig#sha1"/>
        <DigestValue>10Rz5vBkyy/D0Do4fknAgYDjm/E=</DigestValue>
      </Reference>
      <Reference URI="/xl/worksheets/sheet11.xml?ContentType=application/vnd.openxmlformats-officedocument.spreadsheetml.worksheet+xml">
        <DigestMethod Algorithm="http://www.w3.org/2000/09/xmldsig#sha1"/>
        <DigestValue>S4RqG5pptbUYPifScBAXfgK8Qr0=</DigestValue>
      </Reference>
      <Reference URI="/xl/worksheets/sheet2.xml?ContentType=application/vnd.openxmlformats-officedocument.spreadsheetml.worksheet+xml">
        <DigestMethod Algorithm="http://www.w3.org/2000/09/xmldsig#sha1"/>
        <DigestValue>KwqF7sKk0mvRLf5irF+uYtfsTzE=</DigestValue>
      </Reference>
      <Reference URI="/xl/worksheets/sheet12.xml?ContentType=application/vnd.openxmlformats-officedocument.spreadsheetml.worksheet+xml">
        <DigestMethod Algorithm="http://www.w3.org/2000/09/xmldsig#sha1"/>
        <DigestValue>J1fYeKlCEtE2f9aH/aRC/NcIXSM=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/gtXY8TyqJiI0ODJzUIgGps3KRs=</DigestValue>
      </Reference>
      <Reference URI="/xl/sharedStrings.xml?ContentType=application/vnd.openxmlformats-officedocument.spreadsheetml.sharedStrings+xml">
        <DigestMethod Algorithm="http://www.w3.org/2000/09/xmldsig#sha1"/>
        <DigestValue>Xiyiq8vNZ/sA83q/yqOQ9z50DNg=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gquNPPTbbMnVAei9raJ2wQtYqPc=</DigestValue>
      </Reference>
      <Reference URI="/xl/worksheets/sheet3.xml?ContentType=application/vnd.openxmlformats-officedocument.spreadsheetml.worksheet+xml">
        <DigestMethod Algorithm="http://www.w3.org/2000/09/xmldsig#sha1"/>
        <DigestValue>tIz1m+6ICBUsoexlaEjYxWIENtk=</DigestValue>
      </Reference>
      <Reference URI="/xl/worksheets/sheet14.xml?ContentType=application/vnd.openxmlformats-officedocument.spreadsheetml.worksheet+xml">
        <DigestMethod Algorithm="http://www.w3.org/2000/09/xmldsig#sha1"/>
        <DigestValue>V97OV+QI4FeAgEYRlp/25+xC/3k=</DigestValue>
      </Reference>
      <Reference URI="/xl/worksheets/sheet15.xml?ContentType=application/vnd.openxmlformats-officedocument.spreadsheetml.worksheet+xml">
        <DigestMethod Algorithm="http://www.w3.org/2000/09/xmldsig#sha1"/>
        <DigestValue>JPc14tFekTJtrIgmKogle/qpYLM=</DigestValue>
      </Reference>
      <Reference URI="/xl/worksheets/sheet16.xml?ContentType=application/vnd.openxmlformats-officedocument.spreadsheetml.worksheet+xml">
        <DigestMethod Algorithm="http://www.w3.org/2000/09/xmldsig#sha1"/>
        <DigestValue>EQESNvKk5LDXlLl5NKoqXXlEm9s=</DigestValue>
      </Reference>
      <Reference URI="/xl/worksheets/sheet4.xml?ContentType=application/vnd.openxmlformats-officedocument.spreadsheetml.worksheet+xml">
        <DigestMethod Algorithm="http://www.w3.org/2000/09/xmldsig#sha1"/>
        <DigestValue>JX3v19LcG1ToyI6yGZsaqK2VfL4=</DigestValue>
      </Reference>
      <Reference URI="/xl/workbook.xml?ContentType=application/vnd.openxmlformats-officedocument.spreadsheetml.sheet.main+xml">
        <DigestMethod Algorithm="http://www.w3.org/2000/09/xmldsig#sha1"/>
        <DigestValue>f/kAcSY+OmFGWkUENi9UFghS9JY=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2018-04-27T13:33:40Z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2018-04-27T13:33:40Z</xd:SigningTime>
          <xd:SigningCertificate>
            <xd:Cert>
              <xd:CertDigest>
                <DigestMethod Algorithm="http://www.w3.org/2000/09/xmldsig#sha1"/>
                <DigestValue>As+OQ8RpwZbrgIkrx4aQnzKdR3Y=</DigestValue>
              </xd:CertDigest>
              <xd:IssuerSerial>
                <X509IssuerName>CN=NBG Class 2 INT Sub CA, DC=nbg, DC=ge</X509IssuerName>
                <X509SerialNumber>459384688031224070937853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2018-05-01T08:19:59Z</dcterms:modified>
</cp:coreProperties>
</file>