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C845EE1D-89D2-449E-BE00-EA8B279C3361}" xr6:coauthVersionLast="47" xr6:coauthVersionMax="47" xr10:uidLastSave="{00000000-0000-0000-0000-000000000000}"/>
  <bookViews>
    <workbookView xWindow="-108" yWindow="-108" windowWidth="23256" windowHeight="13896" tabRatio="919"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3" i="91" l="1"/>
  <c r="V19" i="120" l="1"/>
  <c r="U19" i="120"/>
  <c r="T19" i="120"/>
  <c r="S19" i="120"/>
  <c r="R19" i="120"/>
  <c r="Q19" i="120"/>
  <c r="P19" i="120"/>
  <c r="O19" i="120"/>
  <c r="N19" i="120"/>
  <c r="M19" i="120"/>
  <c r="L19" i="120"/>
  <c r="K19" i="120"/>
  <c r="J19" i="120"/>
  <c r="I19" i="120"/>
  <c r="H19" i="120"/>
  <c r="G19" i="120"/>
  <c r="F19" i="120"/>
  <c r="E19" i="120"/>
  <c r="D19" i="120"/>
  <c r="C19" i="120"/>
  <c r="C20" i="117"/>
  <c r="D19" i="117"/>
  <c r="D20" i="117" s="1"/>
  <c r="D18" i="117"/>
  <c r="C18" i="117"/>
  <c r="D17" i="117"/>
  <c r="D15" i="117"/>
  <c r="D14" i="117"/>
  <c r="D13" i="117"/>
  <c r="D12" i="117"/>
  <c r="D11" i="117"/>
  <c r="D10" i="117"/>
  <c r="D9" i="117" s="1"/>
  <c r="D8" i="117" s="1"/>
  <c r="C10" i="117"/>
  <c r="C9" i="117"/>
  <c r="C8" i="117"/>
  <c r="D15" i="116"/>
  <c r="C15" i="116"/>
  <c r="D14" i="116"/>
  <c r="AA8" i="116"/>
  <c r="Z8" i="116"/>
  <c r="Y8" i="116"/>
  <c r="X8" i="116"/>
  <c r="W8" i="116"/>
  <c r="V8" i="116"/>
  <c r="U8" i="116"/>
  <c r="T8" i="116"/>
  <c r="S8" i="116"/>
  <c r="R8" i="116"/>
  <c r="Q8" i="116"/>
  <c r="P8" i="116"/>
  <c r="O8" i="116"/>
  <c r="N8" i="116"/>
  <c r="M8" i="116"/>
  <c r="L8" i="116"/>
  <c r="K8" i="116"/>
  <c r="J8" i="116"/>
  <c r="I8" i="116"/>
  <c r="H8" i="116"/>
  <c r="G8" i="116"/>
  <c r="F8" i="116"/>
  <c r="E8" i="116"/>
  <c r="D8" i="116"/>
  <c r="C8" i="116"/>
  <c r="C10" i="115"/>
  <c r="D10" i="114"/>
  <c r="C10" i="114"/>
  <c r="D7" i="114"/>
  <c r="C7" i="114"/>
  <c r="C22" i="112"/>
  <c r="G21" i="112"/>
  <c r="F21" i="112"/>
  <c r="E21" i="112"/>
  <c r="C21" i="112"/>
  <c r="D21" i="112"/>
  <c r="H21" i="111"/>
  <c r="H20" i="111"/>
  <c r="H19" i="111"/>
  <c r="H18" i="111"/>
  <c r="H17" i="111"/>
  <c r="H16" i="111"/>
  <c r="H15" i="111"/>
  <c r="H14" i="111"/>
  <c r="H13" i="111"/>
  <c r="H12" i="111"/>
  <c r="H11" i="111"/>
  <c r="H10" i="111"/>
  <c r="H9" i="111"/>
  <c r="H8" i="111"/>
  <c r="G33" i="97"/>
  <c r="F33" i="97"/>
  <c r="E33" i="97"/>
  <c r="D33" i="97"/>
  <c r="G31" i="97"/>
  <c r="G24" i="97"/>
  <c r="G37" i="97" s="1"/>
  <c r="F24" i="97"/>
  <c r="E24" i="97"/>
  <c r="C35" i="97" s="1"/>
  <c r="C33" i="97" s="1"/>
  <c r="D24" i="97"/>
  <c r="C24" i="97"/>
  <c r="G18" i="97"/>
  <c r="F18" i="97"/>
  <c r="E18" i="97"/>
  <c r="D18" i="97"/>
  <c r="C18" i="97"/>
  <c r="G14" i="97"/>
  <c r="F14" i="97"/>
  <c r="E14" i="97"/>
  <c r="D14" i="97"/>
  <c r="C14" i="97"/>
  <c r="G11" i="97"/>
  <c r="F11" i="97"/>
  <c r="E11" i="97"/>
  <c r="D11" i="97"/>
  <c r="C11" i="97"/>
  <c r="G8" i="97"/>
  <c r="G21" i="97" s="1"/>
  <c r="F8" i="97"/>
  <c r="E8" i="97"/>
  <c r="D8" i="97"/>
  <c r="C8" i="97"/>
  <c r="C26" i="95"/>
  <c r="C22" i="95"/>
  <c r="C14" i="95"/>
  <c r="C8" i="95"/>
  <c r="C32" i="95" s="1"/>
  <c r="C34" i="95" s="1"/>
  <c r="I33" i="92"/>
  <c r="I32" i="92"/>
  <c r="I31" i="92"/>
  <c r="I30" i="92"/>
  <c r="I29" i="92"/>
  <c r="I28" i="92"/>
  <c r="I27" i="92"/>
  <c r="I26" i="92"/>
  <c r="I25" i="92"/>
  <c r="I24" i="92"/>
  <c r="I23" i="92"/>
  <c r="I22" i="92"/>
  <c r="I21" i="92"/>
  <c r="I20" i="92"/>
  <c r="I19" i="92"/>
  <c r="I18" i="92"/>
  <c r="I17" i="92"/>
  <c r="I16" i="92"/>
  <c r="I15" i="92"/>
  <c r="I14" i="92"/>
  <c r="I13" i="92"/>
  <c r="I12" i="92"/>
  <c r="I11" i="92"/>
  <c r="I10" i="92"/>
  <c r="K24" i="93"/>
  <c r="J24" i="93"/>
  <c r="I24" i="93"/>
  <c r="H24" i="93"/>
  <c r="G24" i="93"/>
  <c r="F24" i="93"/>
  <c r="K23" i="93"/>
  <c r="K25" i="93" s="1"/>
  <c r="J23" i="93"/>
  <c r="J25" i="93" s="1"/>
  <c r="I23" i="93"/>
  <c r="I25" i="93" s="1"/>
  <c r="H23" i="93"/>
  <c r="H25" i="93" s="1"/>
  <c r="G23" i="93"/>
  <c r="G25" i="93" s="1"/>
  <c r="F23" i="93"/>
  <c r="F25" i="93" s="1"/>
  <c r="G21" i="91"/>
  <c r="H21" i="91" s="1"/>
  <c r="F20" i="91"/>
  <c r="G20" i="91" s="1"/>
  <c r="H20" i="91" s="1"/>
  <c r="F19" i="91"/>
  <c r="G19" i="91" s="1"/>
  <c r="H19" i="91" s="1"/>
  <c r="F18" i="91"/>
  <c r="G18" i="91" s="1"/>
  <c r="H18" i="91" s="1"/>
  <c r="F17" i="91"/>
  <c r="G17" i="91" s="1"/>
  <c r="H17" i="91" s="1"/>
  <c r="F16" i="91"/>
  <c r="G16" i="91" s="1"/>
  <c r="H16" i="91" s="1"/>
  <c r="H15" i="91"/>
  <c r="G15" i="91"/>
  <c r="G14" i="91"/>
  <c r="H14" i="91" s="1"/>
  <c r="G13" i="91"/>
  <c r="H13" i="91" s="1"/>
  <c r="G12" i="91"/>
  <c r="H12" i="91" s="1"/>
  <c r="G11" i="91"/>
  <c r="H11" i="91" s="1"/>
  <c r="G10" i="91"/>
  <c r="H10" i="91" s="1"/>
  <c r="G9" i="91"/>
  <c r="H9" i="91" s="1"/>
  <c r="G8" i="91"/>
  <c r="H8" i="91" s="1"/>
  <c r="S21" i="90"/>
  <c r="S20" i="90"/>
  <c r="S19" i="90"/>
  <c r="S18" i="90"/>
  <c r="S17" i="90"/>
  <c r="S16" i="90"/>
  <c r="S15" i="90"/>
  <c r="S14" i="90"/>
  <c r="S13" i="90"/>
  <c r="S12" i="90"/>
  <c r="S11" i="90"/>
  <c r="S10" i="90"/>
  <c r="S9" i="90"/>
  <c r="S8" i="90"/>
  <c r="C62" i="69"/>
  <c r="C58" i="69"/>
  <c r="C67" i="69"/>
  <c r="C46" i="69"/>
  <c r="C52" i="69" s="1"/>
  <c r="C68" i="69" s="1"/>
  <c r="C40" i="69"/>
  <c r="C29" i="69"/>
  <c r="C26" i="69"/>
  <c r="C23" i="69"/>
  <c r="C18" i="69"/>
  <c r="C14" i="69"/>
  <c r="C6" i="69"/>
  <c r="C35" i="69" s="1"/>
  <c r="C48" i="89"/>
  <c r="C44" i="89"/>
  <c r="C53" i="89" s="1"/>
  <c r="C36" i="89"/>
  <c r="C32" i="89"/>
  <c r="C31" i="89" s="1"/>
  <c r="C42" i="89" s="1"/>
  <c r="C12" i="89"/>
  <c r="C6" i="89"/>
  <c r="C29" i="89" s="1"/>
  <c r="C8" i="73"/>
  <c r="C13" i="73" s="1"/>
  <c r="E35" i="88"/>
  <c r="E34" i="88"/>
  <c r="E33" i="88"/>
  <c r="E32" i="88"/>
  <c r="D31" i="88"/>
  <c r="C31" i="88"/>
  <c r="E31" i="88" s="1"/>
  <c r="D30" i="88"/>
  <c r="D28" i="88" s="1"/>
  <c r="E29" i="88"/>
  <c r="C28" i="88"/>
  <c r="E27" i="88"/>
  <c r="E26" i="88"/>
  <c r="D25" i="88"/>
  <c r="C25" i="88"/>
  <c r="E25" i="88" s="1"/>
  <c r="E24" i="88"/>
  <c r="E23" i="88"/>
  <c r="E22" i="88"/>
  <c r="E21" i="88"/>
  <c r="D20" i="88"/>
  <c r="E19" i="88"/>
  <c r="E18" i="88"/>
  <c r="E17" i="88"/>
  <c r="E16" i="88"/>
  <c r="D16" i="88"/>
  <c r="C16" i="88"/>
  <c r="E15" i="88"/>
  <c r="E14" i="88"/>
  <c r="E13" i="88"/>
  <c r="E12" i="88"/>
  <c r="E11" i="88"/>
  <c r="C8" i="88"/>
  <c r="E8" i="88" s="1"/>
  <c r="E9" i="88"/>
  <c r="D8" i="88"/>
  <c r="H43" i="110"/>
  <c r="E43" i="110"/>
  <c r="H42" i="110"/>
  <c r="E42" i="110"/>
  <c r="H41" i="110"/>
  <c r="E41" i="110"/>
  <c r="H40" i="110"/>
  <c r="E40" i="110"/>
  <c r="H39" i="110"/>
  <c r="E39" i="110"/>
  <c r="G38" i="110"/>
  <c r="F38" i="110"/>
  <c r="H38" i="110" s="1"/>
  <c r="D38" i="110"/>
  <c r="C38" i="110"/>
  <c r="E38" i="110" s="1"/>
  <c r="H37" i="110"/>
  <c r="E37" i="110"/>
  <c r="H36" i="110"/>
  <c r="E36" i="110"/>
  <c r="H35" i="110"/>
  <c r="E35" i="110"/>
  <c r="H34" i="110"/>
  <c r="E34" i="110"/>
  <c r="H33" i="110"/>
  <c r="E33" i="110"/>
  <c r="H32" i="110"/>
  <c r="E32" i="110"/>
  <c r="H31" i="110"/>
  <c r="E31" i="110"/>
  <c r="G30" i="110"/>
  <c r="F30" i="110"/>
  <c r="H30" i="110" s="1"/>
  <c r="E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E17" i="110"/>
  <c r="D17" i="110"/>
  <c r="C17" i="110"/>
  <c r="H16" i="110"/>
  <c r="E16" i="110"/>
  <c r="H15" i="110"/>
  <c r="E15" i="110"/>
  <c r="G14" i="110"/>
  <c r="H14" i="110" s="1"/>
  <c r="F14" i="110"/>
  <c r="E14" i="110"/>
  <c r="D14" i="110"/>
  <c r="C14" i="110"/>
  <c r="H13" i="110"/>
  <c r="E13" i="110"/>
  <c r="H12" i="110"/>
  <c r="E12" i="110"/>
  <c r="G11" i="110"/>
  <c r="F11" i="110"/>
  <c r="H11" i="110" s="1"/>
  <c r="E11" i="110"/>
  <c r="D11" i="110"/>
  <c r="C11" i="110"/>
  <c r="H10" i="110"/>
  <c r="E10" i="110"/>
  <c r="H9" i="110"/>
  <c r="E9" i="110"/>
  <c r="G8" i="110"/>
  <c r="F8" i="110"/>
  <c r="H8" i="110" s="1"/>
  <c r="D8" i="110"/>
  <c r="C8" i="110"/>
  <c r="E8" i="110" s="1"/>
  <c r="H7" i="110"/>
  <c r="E7" i="110"/>
  <c r="H6" i="110"/>
  <c r="E6" i="110"/>
  <c r="H44" i="109"/>
  <c r="E44" i="109"/>
  <c r="F43" i="109"/>
  <c r="H43" i="109" s="1"/>
  <c r="H42" i="109"/>
  <c r="E42" i="109"/>
  <c r="H41" i="109"/>
  <c r="E41" i="109"/>
  <c r="H40" i="109"/>
  <c r="E40" i="109"/>
  <c r="H39" i="109"/>
  <c r="E39" i="109"/>
  <c r="H38" i="109"/>
  <c r="E38" i="109"/>
  <c r="G37" i="109"/>
  <c r="F37" i="109"/>
  <c r="H37" i="109" s="1"/>
  <c r="E37" i="109"/>
  <c r="D37" i="109"/>
  <c r="C37" i="109"/>
  <c r="H36" i="109"/>
  <c r="E36" i="109"/>
  <c r="H35" i="109"/>
  <c r="E35" i="109"/>
  <c r="G34" i="109"/>
  <c r="F34" i="109"/>
  <c r="H34" i="109" s="1"/>
  <c r="D34" i="109"/>
  <c r="D43" i="109" s="1"/>
  <c r="D45" i="109" s="1"/>
  <c r="C34" i="109"/>
  <c r="C43" i="109" s="1"/>
  <c r="H33" i="109"/>
  <c r="E33" i="109"/>
  <c r="H32" i="109"/>
  <c r="E32" i="109"/>
  <c r="H31" i="109"/>
  <c r="E31" i="109"/>
  <c r="H30" i="109"/>
  <c r="E30" i="109"/>
  <c r="G29" i="109"/>
  <c r="F29" i="109"/>
  <c r="H29" i="109" s="1"/>
  <c r="E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G13" i="109"/>
  <c r="G43" i="109" s="1"/>
  <c r="G45" i="109" s="1"/>
  <c r="F13" i="109"/>
  <c r="H13" i="109" s="1"/>
  <c r="E13" i="109"/>
  <c r="D13" i="109"/>
  <c r="C13" i="109"/>
  <c r="H12" i="109"/>
  <c r="E12" i="109"/>
  <c r="H11" i="109"/>
  <c r="E11" i="109"/>
  <c r="H10" i="109"/>
  <c r="E10" i="109"/>
  <c r="H9" i="109"/>
  <c r="E9" i="109"/>
  <c r="H8" i="109"/>
  <c r="E8" i="109"/>
  <c r="H7" i="109"/>
  <c r="E7" i="109"/>
  <c r="G6" i="109"/>
  <c r="F6" i="109"/>
  <c r="H6" i="109" s="1"/>
  <c r="D6" i="109"/>
  <c r="C6" i="109"/>
  <c r="E6" i="109" s="1"/>
  <c r="D68" i="108"/>
  <c r="C68" i="108"/>
  <c r="E68" i="108" s="1"/>
  <c r="H67" i="108"/>
  <c r="E67" i="108"/>
  <c r="H66" i="108"/>
  <c r="E66" i="108"/>
  <c r="H65" i="108"/>
  <c r="E65" i="108"/>
  <c r="H64" i="108"/>
  <c r="E64" i="108"/>
  <c r="G63" i="108"/>
  <c r="F63" i="108"/>
  <c r="H63" i="108" s="1"/>
  <c r="E63" i="108"/>
  <c r="D63" i="108"/>
  <c r="C63" i="108"/>
  <c r="H62" i="108"/>
  <c r="E62" i="108"/>
  <c r="H61" i="108"/>
  <c r="E61" i="108"/>
  <c r="H60" i="108"/>
  <c r="E60" i="108"/>
  <c r="G59" i="108"/>
  <c r="G68" i="108" s="1"/>
  <c r="F59" i="108"/>
  <c r="F68" i="108" s="1"/>
  <c r="H68" i="108" s="1"/>
  <c r="E59" i="108"/>
  <c r="D59" i="108"/>
  <c r="C59" i="108"/>
  <c r="H58" i="108"/>
  <c r="E58" i="108"/>
  <c r="H57" i="108"/>
  <c r="E57" i="108"/>
  <c r="H56" i="108"/>
  <c r="E56" i="108"/>
  <c r="H55" i="108"/>
  <c r="E55" i="108"/>
  <c r="G53" i="108"/>
  <c r="G69" i="108" s="1"/>
  <c r="H52" i="108"/>
  <c r="E52" i="108"/>
  <c r="H51" i="108"/>
  <c r="E51" i="108"/>
  <c r="H50" i="108"/>
  <c r="E50" i="108"/>
  <c r="H49" i="108"/>
  <c r="E49" i="108"/>
  <c r="H48" i="108"/>
  <c r="E48" i="108"/>
  <c r="G47" i="108"/>
  <c r="H47" i="108" s="1"/>
  <c r="F47" i="108"/>
  <c r="D47" i="108"/>
  <c r="C47" i="108"/>
  <c r="E47" i="108" s="1"/>
  <c r="H46" i="108"/>
  <c r="E46" i="108"/>
  <c r="H45" i="108"/>
  <c r="E45" i="108"/>
  <c r="H44" i="108"/>
  <c r="E44" i="108"/>
  <c r="H43" i="108"/>
  <c r="E43" i="108"/>
  <c r="H42" i="108"/>
  <c r="E42" i="108"/>
  <c r="G41" i="108"/>
  <c r="F41" i="108"/>
  <c r="F53" i="108" s="1"/>
  <c r="D41" i="108"/>
  <c r="D53" i="108" s="1"/>
  <c r="D69" i="108" s="1"/>
  <c r="C41" i="108"/>
  <c r="C53" i="108" s="1"/>
  <c r="H40" i="108"/>
  <c r="E40" i="108"/>
  <c r="H39" i="108"/>
  <c r="E39" i="108"/>
  <c r="H38" i="108"/>
  <c r="E38" i="108"/>
  <c r="H35" i="108"/>
  <c r="E35" i="108"/>
  <c r="H34" i="108"/>
  <c r="E34" i="108"/>
  <c r="H33" i="108"/>
  <c r="E33" i="108"/>
  <c r="H32" i="108"/>
  <c r="E32" i="108"/>
  <c r="H31" i="108"/>
  <c r="E31" i="108"/>
  <c r="G30" i="108"/>
  <c r="H30" i="108" s="1"/>
  <c r="F30" i="108"/>
  <c r="D30" i="108"/>
  <c r="C30" i="108"/>
  <c r="E30" i="108" s="1"/>
  <c r="H29" i="108"/>
  <c r="E29" i="108"/>
  <c r="H28" i="108"/>
  <c r="E28" i="108"/>
  <c r="G27" i="108"/>
  <c r="F27" i="108"/>
  <c r="H27" i="108" s="1"/>
  <c r="E27" i="108"/>
  <c r="D27" i="108"/>
  <c r="C27" i="108"/>
  <c r="H26" i="108"/>
  <c r="E26" i="108"/>
  <c r="H25" i="108"/>
  <c r="E25" i="108"/>
  <c r="G24" i="108"/>
  <c r="F24" i="108"/>
  <c r="H24" i="108" s="1"/>
  <c r="D24" i="108"/>
  <c r="C24" i="108"/>
  <c r="E24" i="108" s="1"/>
  <c r="H23" i="108"/>
  <c r="E23" i="108"/>
  <c r="H22" i="108"/>
  <c r="E22" i="108"/>
  <c r="H21" i="108"/>
  <c r="E21" i="108"/>
  <c r="H20" i="108"/>
  <c r="E20" i="108"/>
  <c r="G19" i="108"/>
  <c r="F19" i="108"/>
  <c r="H19" i="108" s="1"/>
  <c r="E19" i="108"/>
  <c r="D19" i="108"/>
  <c r="C19" i="108"/>
  <c r="H18" i="108"/>
  <c r="E18" i="108"/>
  <c r="H17" i="108"/>
  <c r="E17" i="108"/>
  <c r="H16" i="108"/>
  <c r="E16" i="108"/>
  <c r="G15" i="108"/>
  <c r="F15" i="108"/>
  <c r="H15" i="108" s="1"/>
  <c r="E15" i="108"/>
  <c r="D15" i="108"/>
  <c r="C15" i="108"/>
  <c r="H14" i="108"/>
  <c r="E14" i="108"/>
  <c r="H13" i="108"/>
  <c r="E13" i="108"/>
  <c r="H12" i="108"/>
  <c r="E12" i="108"/>
  <c r="H11" i="108"/>
  <c r="D11" i="108"/>
  <c r="C11" i="108"/>
  <c r="E11" i="108" s="1"/>
  <c r="H10" i="108"/>
  <c r="E10" i="108"/>
  <c r="H9" i="108"/>
  <c r="E9" i="108"/>
  <c r="H8" i="108"/>
  <c r="E8" i="108"/>
  <c r="G7" i="108"/>
  <c r="G36" i="108" s="1"/>
  <c r="F7" i="108"/>
  <c r="H7" i="108" s="1"/>
  <c r="D7" i="108"/>
  <c r="D36" i="108" s="1"/>
  <c r="C7" i="108"/>
  <c r="E7" i="108" s="1"/>
  <c r="L33" i="118"/>
  <c r="K33" i="118"/>
  <c r="J33" i="118"/>
  <c r="G33" i="118"/>
  <c r="F33" i="118"/>
  <c r="E33" i="118"/>
  <c r="I33" i="118"/>
  <c r="D33" i="118"/>
  <c r="C15" i="114"/>
  <c r="D15" i="114"/>
  <c r="F22" i="111"/>
  <c r="E22" i="111"/>
  <c r="C22" i="111"/>
  <c r="G39" i="97" l="1"/>
  <c r="E28" i="88"/>
  <c r="C20" i="88"/>
  <c r="E20" i="88" s="1"/>
  <c r="E30" i="88"/>
  <c r="E10" i="88"/>
  <c r="C45" i="109"/>
  <c r="E45" i="109" s="1"/>
  <c r="E43" i="109"/>
  <c r="F45" i="109"/>
  <c r="H45" i="109" s="1"/>
  <c r="E34" i="109"/>
  <c r="E53" i="108"/>
  <c r="C69" i="108"/>
  <c r="E69" i="108" s="1"/>
  <c r="F69" i="108"/>
  <c r="H53" i="108"/>
  <c r="H69" i="108" s="1"/>
  <c r="E41" i="108"/>
  <c r="H59" i="108"/>
  <c r="H41" i="108"/>
  <c r="C36" i="108"/>
  <c r="E36" i="108" s="1"/>
  <c r="F36" i="108"/>
  <c r="H36" i="108" s="1"/>
  <c r="D22" i="111"/>
  <c r="H33" i="118"/>
  <c r="C33" i="118"/>
  <c r="G22" i="111"/>
  <c r="H22" i="111"/>
  <c r="C37" i="88" l="1"/>
  <c r="D37" i="88"/>
  <c r="G6" i="86"/>
  <c r="G13" i="86" s="1"/>
  <c r="F6" i="86"/>
  <c r="F13" i="86" s="1"/>
  <c r="E6" i="86"/>
  <c r="E13" i="86" s="1"/>
  <c r="D6" i="86"/>
  <c r="D13" i="86" s="1"/>
  <c r="C6" i="86"/>
  <c r="C13" i="86" s="1"/>
  <c r="C4" i="82"/>
  <c r="E37" i="88" l="1"/>
  <c r="G34" i="113" l="1"/>
  <c r="F34" i="113"/>
  <c r="C34" i="113"/>
  <c r="H33" i="113"/>
  <c r="H32" i="113"/>
  <c r="H31" i="113"/>
  <c r="H30" i="113"/>
  <c r="H29" i="113"/>
  <c r="H28" i="113"/>
  <c r="H27" i="113"/>
  <c r="H26" i="113"/>
  <c r="H25" i="113"/>
  <c r="H24" i="113"/>
  <c r="H23" i="113"/>
  <c r="H22" i="113"/>
  <c r="H21" i="113"/>
  <c r="H20" i="113"/>
  <c r="H19" i="113"/>
  <c r="H18" i="113"/>
  <c r="H17" i="113"/>
  <c r="H16" i="113"/>
  <c r="H15" i="113"/>
  <c r="H14" i="113"/>
  <c r="H13" i="113"/>
  <c r="H12" i="113"/>
  <c r="H11" i="113"/>
  <c r="H10" i="113"/>
  <c r="H9" i="113"/>
  <c r="E34" i="113"/>
  <c r="D34" i="113"/>
  <c r="H7" i="113"/>
  <c r="H23" i="112"/>
  <c r="H22" i="112"/>
  <c r="H20" i="112"/>
  <c r="H19" i="112"/>
  <c r="H18" i="112"/>
  <c r="H17" i="112"/>
  <c r="H16" i="112"/>
  <c r="H15" i="112"/>
  <c r="H14" i="112"/>
  <c r="H13" i="112"/>
  <c r="H12" i="112"/>
  <c r="H11" i="112"/>
  <c r="H10" i="112"/>
  <c r="H9" i="112"/>
  <c r="H8" i="112"/>
  <c r="H7" i="112"/>
  <c r="H21" i="112" l="1"/>
  <c r="H34" i="113"/>
  <c r="H8" i="113"/>
  <c r="G70" i="108" l="1"/>
  <c r="D70" i="108" l="1"/>
  <c r="F70" i="108"/>
  <c r="G40" i="97"/>
  <c r="H70" i="108" l="1"/>
  <c r="E70" i="108" l="1"/>
  <c r="C70" i="108"/>
  <c r="F6" i="123" l="1"/>
  <c r="E6" i="123"/>
  <c r="D6" i="123"/>
  <c r="C6" i="123"/>
  <c r="B1" i="92"/>
  <c r="B2" i="92"/>
  <c r="Q33" i="92"/>
  <c r="Q32" i="92"/>
  <c r="Q31" i="92"/>
  <c r="Q30" i="92" s="1"/>
  <c r="Q29" i="92"/>
  <c r="Q28" i="92"/>
  <c r="Q27" i="92"/>
  <c r="Q25" i="92"/>
  <c r="Q24" i="92"/>
  <c r="Q23" i="92"/>
  <c r="Q21" i="92"/>
  <c r="Q20" i="92"/>
  <c r="Q19" i="92"/>
  <c r="Q17" i="92"/>
  <c r="Q16" i="92"/>
  <c r="Q15" i="92"/>
  <c r="Q13" i="92"/>
  <c r="Q12" i="92"/>
  <c r="Q11" i="92"/>
  <c r="P9" i="92"/>
  <c r="O9" i="92"/>
  <c r="N9" i="92"/>
  <c r="M9" i="92"/>
  <c r="L9" i="92"/>
  <c r="K9" i="92"/>
  <c r="J9" i="92"/>
  <c r="G9" i="92"/>
  <c r="F9" i="92"/>
  <c r="C9" i="92"/>
  <c r="P8" i="92"/>
  <c r="O8" i="92"/>
  <c r="N8" i="92"/>
  <c r="M8" i="92"/>
  <c r="L8" i="92"/>
  <c r="K8" i="92"/>
  <c r="J8" i="92"/>
  <c r="G8" i="92"/>
  <c r="F8" i="92"/>
  <c r="I8" i="92" s="1"/>
  <c r="C8" i="92"/>
  <c r="P7" i="92"/>
  <c r="O7" i="92"/>
  <c r="N7" i="92"/>
  <c r="M7" i="92"/>
  <c r="M6" i="92" s="1"/>
  <c r="M34" i="92" s="1"/>
  <c r="L7" i="92"/>
  <c r="K7" i="92"/>
  <c r="J7" i="92"/>
  <c r="G7" i="92"/>
  <c r="F7" i="92"/>
  <c r="I7" i="92" s="1"/>
  <c r="C7" i="92"/>
  <c r="F6" i="92"/>
  <c r="F34" i="92" s="1"/>
  <c r="E6" i="92"/>
  <c r="E34" i="92" s="1"/>
  <c r="D6" i="92"/>
  <c r="D34" i="92" s="1"/>
  <c r="B2" i="123"/>
  <c r="B1" i="123"/>
  <c r="N6" i="92" l="1"/>
  <c r="N34" i="92" s="1"/>
  <c r="O6" i="92"/>
  <c r="O34" i="92" s="1"/>
  <c r="Q8" i="92"/>
  <c r="C6" i="92"/>
  <c r="C34" i="92" s="1"/>
  <c r="P6" i="92"/>
  <c r="P34" i="92" s="1"/>
  <c r="Q18" i="92"/>
  <c r="J6" i="92"/>
  <c r="J34" i="92" s="1"/>
  <c r="Q22" i="92"/>
  <c r="Q9" i="92"/>
  <c r="Q26" i="92"/>
  <c r="K6" i="92"/>
  <c r="K34" i="92" s="1"/>
  <c r="L6" i="92"/>
  <c r="L34" i="92" s="1"/>
  <c r="Q14" i="92"/>
  <c r="I9" i="92"/>
  <c r="G6" i="92"/>
  <c r="G34" i="92" s="1"/>
  <c r="Q10" i="92"/>
  <c r="I6" i="92"/>
  <c r="Q7" i="92"/>
  <c r="I34" i="92" l="1"/>
  <c r="Q6" i="92"/>
  <c r="Q34" i="92" s="1"/>
  <c r="A2" i="121" l="1"/>
  <c r="A1" i="121"/>
  <c r="E12" i="122"/>
  <c r="D12" i="122"/>
  <c r="C12" i="122"/>
  <c r="B12" i="122"/>
  <c r="F12" i="122" s="1"/>
  <c r="E11" i="122"/>
  <c r="D11" i="122"/>
  <c r="C11" i="122"/>
  <c r="B11" i="122"/>
  <c r="F10" i="122"/>
  <c r="E10" i="122"/>
  <c r="D10" i="122"/>
  <c r="C10" i="122"/>
  <c r="B10" i="122"/>
  <c r="F9" i="122"/>
  <c r="E9" i="122"/>
  <c r="D9" i="122"/>
  <c r="C9" i="122"/>
  <c r="B9" i="122"/>
  <c r="F11" i="12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C69" i="69" l="1"/>
  <c r="B1" i="97" l="1"/>
  <c r="B1" i="95" l="1"/>
  <c r="B1" i="93"/>
  <c r="B1" i="64"/>
  <c r="B1" i="90"/>
  <c r="B1" i="69"/>
  <c r="B1" i="94"/>
  <c r="B1" i="89"/>
  <c r="B1" i="73"/>
  <c r="B1" i="88"/>
  <c r="B1" i="52"/>
  <c r="B1" i="86"/>
  <c r="G5" i="86"/>
  <c r="F5" i="86"/>
  <c r="E5" i="86"/>
  <c r="D5" i="86"/>
  <c r="G5" i="84"/>
  <c r="F5" i="84"/>
  <c r="E5" i="84"/>
  <c r="D5" i="84"/>
  <c r="C5" i="84"/>
  <c r="C21" i="94" l="1"/>
  <c r="C20" i="94"/>
  <c r="C19" i="94"/>
  <c r="B1" i="91" l="1"/>
  <c r="B1" i="84"/>
  <c r="D19" i="94" l="1"/>
  <c r="E19" i="94" s="1"/>
  <c r="D20" i="94"/>
  <c r="E20" i="94" s="1"/>
  <c r="D21" i="94"/>
  <c r="E21" i="94" s="1"/>
  <c r="T21" i="64" l="1"/>
  <c r="U21" i="64"/>
  <c r="S21" i="64"/>
  <c r="C21" i="64"/>
  <c r="G22" i="91"/>
  <c r="F22" i="91"/>
  <c r="E22" i="91"/>
  <c r="D22" i="91"/>
  <c r="C22" i="91"/>
  <c r="H23" i="111" l="1"/>
  <c r="H22" i="91"/>
  <c r="K22" i="90"/>
  <c r="L22" i="90"/>
  <c r="M22" i="90"/>
  <c r="N22" i="90"/>
  <c r="O22" i="90"/>
  <c r="P22" i="90"/>
  <c r="Q22" i="90"/>
  <c r="R22" i="90"/>
  <c r="S22" i="90"/>
  <c r="S23" i="90" s="1"/>
  <c r="C22" i="90" l="1"/>
  <c r="D22" i="90" l="1"/>
  <c r="C23" i="91" s="1"/>
  <c r="E22" i="90"/>
  <c r="F22" i="90"/>
  <c r="G22" i="90"/>
  <c r="H22" i="90"/>
  <c r="I22" i="90"/>
  <c r="J22" i="90"/>
  <c r="D21" i="64" l="1"/>
  <c r="E21" i="64"/>
  <c r="F21" i="64"/>
  <c r="G21" i="64"/>
  <c r="H21" i="64"/>
  <c r="I21" i="64"/>
  <c r="J21" i="64"/>
  <c r="K21" i="64"/>
  <c r="L21" i="64"/>
  <c r="M21" i="64"/>
  <c r="N21" i="64"/>
  <c r="O21" i="64"/>
  <c r="P21" i="64"/>
  <c r="Q21" i="64"/>
  <c r="R21" i="64"/>
  <c r="B23" i="121" l="1"/>
  <c r="V8" i="64"/>
  <c r="V9" i="64"/>
  <c r="V10" i="64"/>
  <c r="V11" i="64"/>
  <c r="V12" i="64"/>
  <c r="V13" i="64"/>
  <c r="V14" i="64"/>
  <c r="V15" i="64"/>
  <c r="V16" i="64"/>
  <c r="V17" i="64"/>
  <c r="V18" i="64"/>
  <c r="V19" i="64"/>
  <c r="V20" i="64"/>
  <c r="V7" i="64"/>
  <c r="V21" i="6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<sst xmlns="http://schemas.openxmlformats.org/spreadsheetml/2006/main" count="1248" uniqueCount="775">
  <si>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</si>
  <si>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</si>
  <si>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</si>
  <si>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</si>
  <si>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</si>
  <si>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</si>
  <si>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</si>
  <si>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</si>
  <si>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</si>
  <si>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</si>
  <si>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</si>
  <si>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</si>
  <si>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</si>
  <si>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</si>
  <si>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</si>
  <si>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</si>
  <si>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</si>
  <si>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</si>
  <si>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</si>
  <si>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</si>
  <si>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</si>
  <si>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</si>
  <si>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</si>
  <si>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</si>
  <si>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</si>
  <si>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</si>
  <si>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</si>
  <si>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</si>
  <si>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</si>
  <si>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</si>
  <si>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</si>
  <si>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</si>
  <si>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</si>
  <si>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</si>
  <si>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</si>
  <si>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</si>
  <si>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</si>
  <si>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</si>
  <si>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</si>
  <si>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</si>
  <si>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</si>
  <si>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</si>
  <si>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</si>
  <si>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</si>
  <si>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</si>
  <si>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</si>
  <si>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</si>
  <si>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</si>
  <si>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</si>
  <si>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</si>
  <si>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</si>
  <si>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</si>
  <si>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</si>
  <si>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</si>
  <si>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</si>
  <si>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</si>
  <si>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</si>
  <si>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</si>
  <si>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</si>
  <si>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</si>
  <si>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</si>
  <si>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</si>
  <si>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</si>
  <si>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</si>
  <si>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</si>
  <si>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</si>
  <si>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</si>
  <si>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</si>
  <si>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</si>
  <si>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</si>
  <si>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</si>
  <si>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</si>
  <si>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</si>
  <si>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</si>
  <si>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</si>
  <si>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</si>
  <si>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</si>
  <si>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</si>
  <si>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</si>
  <si>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</si>
  <si>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</si>
  <si>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</si>
  <si>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</si>
  <si>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</si>
  <si>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</si>
  <si>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</si>
  <si>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</si>
  <si>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</si>
  <si>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</si>
  <si>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</si>
  <si>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</si>
  <si>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</si>
  <si>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</si>
  <si>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</si>
  <si>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</si>
  <si>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</si>
  <si>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</si>
  <si>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</si>
  <si>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</si>
  <si>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</si>
  <si>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</si>
  <si>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</si>
  <si>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</si>
  <si>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</si>
  <si>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</si>
  <si>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</si>
  <si>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</si>
  <si>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</si>
  <si>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</si>
  <si>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</si>
  <si>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</si>
  <si>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</si>
  <si>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</si>
  <si>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</si>
  <si>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</si>
  <si>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</si>
  <si>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</si>
  <si>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</si>
  <si>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</si>
  <si>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</si>
  <si>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</si>
  <si>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</si>
  <si>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</si>
  <si>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</si>
  <si>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</si>
  <si>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</si>
  <si>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</si>
  <si>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</si>
  <si>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</si>
  <si>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</si>
  <si>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</si>
  <si>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</si>
  <si>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</si>
  <si>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</si>
  <si>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</si>
  <si>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</si>
  <si>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</si>
  <si>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</si>
  <si>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</si>
  <si>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</si>
  <si>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</si>
  <si>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</si>
  <si>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</si>
  <si>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</si>
  <si>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</si>
  <si>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</si>
  <si>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</si>
  <si>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</si>
  <si>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</si>
  <si>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</si>
  <si>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</si>
  <si>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</si>
  <si>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</si>
  <si>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</si>
  <si>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</si>
  <si>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</si>
  <si>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</si>
  <si>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</si>
  <si>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</si>
  <si>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</si>
  <si>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</si>
  <si>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</si>
  <si>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</si>
  <si>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</si>
  <si>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</si>
  <si>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</si>
  <si>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</si>
  <si>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</si>
  <si>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</si>
  <si>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</si>
  <si>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</si>
  <si>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</si>
  <si>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</si>
  <si>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</si>
  <si>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</si>
  <si>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</si>
  <si>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</si>
  <si>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</si>
  <si>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</si>
  <si>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</si>
  <si>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</si>
  <si>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</si>
  <si>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</si>
  <si>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</si>
  <si>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</si>
  <si>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</si>
  <si>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</si>
  <si>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</si>
  <si>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</si>
  <si>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</si>
  <si>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</si>
  <si>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</si>
  <si>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</si>
  <si>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</si>
  <si>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</si>
  <si>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</si>
  <si>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</si>
  <si>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</si>
  <si>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</si>
  <si>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</si>
  <si>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</si>
  <si>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</si>
  <si>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</si>
  <si>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</si>
  <si>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</si>
  <si>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</si>
  <si>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</si>
  <si>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</si>
  <si>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</si>
  <si>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</si>
  <si>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</si>
  <si>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</si>
  <si>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</si>
  <si>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</si>
  <si>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</si>
  <si>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</si>
  <si>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</si>
  <si>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</si>
  <si>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</si>
  <si>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</si>
  <si>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</si>
  <si>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</si>
  <si>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</si>
  <si>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</si>
  <si>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</si>
  <si>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</si>
  <si>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</si>
  <si>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</si>
  <si>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</si>
  <si>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</si>
  <si>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</si>
  <si>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</si>
  <si>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</si>
  <si>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</si>
  <si>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</si>
  <si>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</si>
  <si>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</si>
  <si>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</si>
  <si>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</si>
  <si>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</si>
  <si>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</si>
  <si>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</si>
  <si>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</si>
  <si>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</si>
  <si>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</si>
  <si>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</si>
  <si>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</si>
  <si>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</si>
  <si>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</si>
  <si>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</si>
  <si>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</si>
  <si>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</si>
  <si>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</si>
  <si>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</si>
  <si>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</si>
  <si>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</si>
  <si>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</si>
  <si>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</si>
  <si>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</si>
  <si>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</si>
  <si>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</si>
  <si>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</si>
  <si>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</si>
  <si>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</si>
  <si>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</si>
  <si>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</si>
  <si>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</si>
  <si>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</si>
  <si>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</si>
  <si>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</si>
  <si>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</si>
  <si>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</si>
  <si>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</si>
  <si>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</si>
  <si>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</si>
  <si>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</si>
  <si>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</si>
  <si>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</si>
  <si>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</si>
  <si>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</si>
  <si>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</si>
  <si>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</si>
  <si>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</si>
  <si>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</si>
  <si>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</si>
  <si>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</si>
  <si>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</si>
  <si>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</si>
  <si>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</si>
  <si>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</si>
  <si>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</si>
  <si>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</si>
  <si>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</si>
  <si>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</si>
  <si>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</si>
  <si>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</si>
  <si>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</si>
  <si>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</si>
  <si>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</si>
  <si>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</si>
  <si>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</si>
  <si>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</si>
  <si>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</si>
  <si>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</si>
  <si>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</si>
  <si>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</si>
  <si>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</si>
  <si>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</si>
  <si>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</si>
  <si>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</si>
  <si>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</si>
  <si>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</si>
  <si>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</si>
  <si>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</si>
  <si>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</si>
  <si>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</si>
  <si>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</si>
  <si>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</si>
  <si>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</si>
  <si>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</si>
  <si>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</si>
  <si>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</si>
  <si>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</si>
  <si>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</si>
  <si>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</si>
  <si>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</si>
  <si>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</si>
  <si>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</si>
  <si>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</si>
  <si>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</si>
  <si>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</si>
  <si>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</si>
  <si>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</si>
  <si>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</si>
  <si>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</si>
  <si>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</si>
  <si>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</si>
  <si>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</si>
  <si>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</si>
  <si>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</si>
  <si>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</si>
  <si>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</si>
  <si>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</si>
  <si>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</si>
  <si>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</si>
  <si>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</si>
  <si>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</si>
  <si>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</si>
  <si>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</si>
  <si>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</si>
  <si>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</si>
  <si>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</si>
  <si>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</si>
  <si>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</si>
  <si>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</si>
  <si>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</si>
  <si>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</si>
  <si>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</si>
  <si>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</si>
  <si>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</si>
  <si>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</si>
  <si>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</si>
  <si>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</si>
  <si>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</si>
  <si>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</si>
  <si>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</si>
  <si>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</si>
  <si>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</si>
  <si>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</si>
  <si>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</si>
  <si>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</si>
  <si>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</si>
  <si>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</si>
  <si>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</si>
  <si>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</si>
  <si>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</si>
  <si>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</si>
  <si>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</si>
  <si>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</si>
  <si>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</si>
  <si>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</si>
  <si>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</si>
  <si>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</si>
  <si>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</si>
  <si>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</si>
  <si>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</si>
  <si>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</si>
  <si>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</si>
  <si>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</si>
  <si>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</si>
  <si>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</si>
  <si>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</si>
  <si>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</si>
  <si>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</si>
  <si>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</si>
  <si>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</si>
  <si>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</si>
  <si>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</si>
  <si>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</si>
  <si>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</si>
  <si>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</si>
  <si>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</si>
  <si>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</si>
  <si>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</si>
  <si>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</si>
  <si>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</si>
  <si>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</si>
  <si>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</si>
  <si>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</si>
  <si>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</si>
  <si>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</si>
  <si>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</si>
  <si>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</si>
  <si>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</si>
  <si>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</si>
  <si>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</si>
  <si>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</si>
  <si>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</si>
  <si>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</si>
  <si>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</si>
  <si>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</si>
  <si>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</si>
  <si>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</si>
  <si>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</si>
  <si>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</si>
  <si>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</si>
  <si>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</si>
  <si>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</si>
  <si>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</si>
  <si>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</si>
  <si>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</si>
  <si>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</si>
  <si>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</si>
  <si>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</si>
  <si>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</si>
  <si>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</si>
  <si>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</si>
  <si>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</si>
  <si>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</si>
  <si>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</si>
  <si>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</si>
  <si>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</si>
  <si>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</si>
  <si>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</si>
  <si>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</si>
  <si>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</si>
  <si>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</si>
  <si>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</si>
  <si>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</si>
  <si>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</si>
  <si>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</si>
  <si>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</si>
  <si>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</si>
  <si>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</si>
  <si>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</si>
  <si>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</si>
  <si>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</si>
  <si>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</si>
  <si>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</si>
  <si>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</si>
  <si>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</si>
  <si>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</si>
  <si>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</si>
  <si>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</si>
  <si>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</si>
  <si>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</si>
  <si>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</si>
  <si>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</si>
  <si>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</si>
  <si>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</si>
  <si>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</si>
  <si>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</si>
  <si>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</si>
  <si>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</si>
  <si>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</si>
  <si>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</si>
  <si>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</si>
  <si>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</si>
  <si>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</si>
  <si>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</si>
  <si>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</si>
  <si>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</si>
  <si>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</si>
  <si>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</si>
  <si>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</si>
  <si>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</si>
  <si>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</si>
  <si>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</si>
  <si>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</si>
  <si>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</si>
  <si>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</si>
  <si>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</si>
  <si>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</si>
  <si>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</si>
  <si>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</si>
  <si>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</si>
  <si>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</si>
  <si>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</si>
  <si>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</si>
  <si>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</si>
  <si>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</si>
  <si>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</si>
  <si>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</si>
  <si>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</si>
  <si>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</si>
  <si>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</si>
  <si>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</si>
  <si>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</si>
  <si>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</si>
  <si>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</si>
  <si>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</si>
  <si>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</si>
  <si>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</si>
  <si>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</si>
  <si>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</si>
  <si>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</si>
  <si>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</si>
  <si>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</si>
  <si>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</si>
  <si>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</si>
  <si>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</si>
  <si>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</si>
  <si>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</si>
  <si>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</si>
  <si>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</si>
  <si>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</si>
  <si>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</si>
  <si>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</si>
  <si>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</si>
  <si>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</si>
  <si>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</si>
  <si>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</si>
  <si>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</si>
  <si>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</si>
  <si>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</si>
  <si>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</si>
  <si>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</si>
  <si>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</si>
  <si>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</si>
  <si>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</si>
  <si>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</si>
  <si>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</si>
  <si>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</si>
  <si>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</si>
  <si>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</si>
  <si>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</si>
  <si>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</si>
  <si>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</si>
  <si>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</si>
  <si>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</si>
  <si>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</si>
  <si>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</si>
  <si>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</si>
  <si>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</si>
  <si>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</si>
  <si>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</si>
  <si>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</si>
  <si>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</si>
  <si>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</si>
  <si>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</si>
  <si>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</si>
  <si>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</si>
  <si>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</si>
  <si>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</si>
  <si>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</si>
  <si>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</si>
  <si>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</si>
  <si>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</si>
  <si>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</si>
  <si>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</si>
  <si>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</si>
  <si>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</si>
  <si>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</si>
  <si>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</si>
  <si>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</si>
  <si>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</si>
  <si>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</si>
  <si>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</si>
  <si>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</si>
  <si>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</si>
  <si>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</si>
  <si>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</si>
  <si>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</si>
  <si>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</si>
  <si>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</si>
  <si>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</si>
  <si>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</si>
  <si>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</si>
  <si>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</si>
  <si>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</si>
  <si>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</si>
  <si>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</si>
  <si>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</si>
  <si>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</si>
  <si>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</si>
  <si>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</si>
  <si>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</si>
  <si>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</si>
  <si>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</si>
  <si>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</si>
  <si>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</si>
  <si>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</si>
  <si>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</si>
  <si>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</si>
  <si>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</si>
  <si>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</si>
  <si>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</si>
  <si>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</si>
  <si>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</si>
  <si>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</si>
  <si>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</si>
  <si>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</si>
  <si>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</si>
  <si>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</si>
  <si>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</si>
  <si>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</si>
  <si>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</si>
  <si>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</si>
  <si>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</si>
  <si>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</si>
  <si>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</si>
  <si>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</si>
  <si>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</si>
  <si>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</si>
  <si>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</si>
  <si>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</si>
  <si>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</si>
  <si>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</si>
  <si>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</si>
  <si>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</si>
  <si>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</si>
  <si>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</si>
  <si>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</si>
  <si>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</si>
  <si>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</si>
  <si>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</si>
  <si>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</si>
  <si>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</si>
  <si>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</si>
  <si>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</si>
  <si>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</si>
  <si>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</si>
  <si>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</si>
  <si>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</si>
  <si>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</si>
  <si>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</si>
  <si>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</si>
  <si>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</si>
  <si>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</si>
  <si>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</si>
  <si>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</si>
  <si>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</si>
  <si>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</si>
  <si>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</si>
  <si>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</si>
  <si>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</si>
  <si>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</si>
  <si>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</si>
  <si>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</si>
  <si>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</si>
  <si>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</si>
  <si>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</si>
  <si>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</si>
  <si>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</si>
  <si>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</si>
  <si>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</si>
  <si>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</si>
  <si>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</si>
  <si>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</si>
  <si>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</si>
  <si>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</si>
  <si>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</si>
  <si>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</si>
  <si>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</si>
  <si>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</si>
  <si>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</si>
  <si>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</si>
  <si>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</si>
  <si>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</si>
  <si>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</si>
  <si>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</si>
  <si>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</si>
  <si>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</si>
  <si>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</si>
  <si>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</si>
  <si>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</si>
  <si>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</si>
  <si>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</si>
  <si>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</si>
  <si>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</si>
  <si>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</si>
  <si>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</si>
  <si>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</si>
  <si>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</si>
  <si>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</si>
  <si>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</si>
  <si>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</si>
  <si>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</si>
  <si>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</si>
  <si>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</si>
  <si>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</si>
  <si>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</si>
  <si>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</si>
  <si>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</si>
  <si>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</si>
  <si>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</si>
  <si>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</si>
  <si>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</si>
  <si>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</si>
  <si>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</si>
  <si>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</si>
  <si>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</si>
  <si>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</si>
  <si>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</si>
  <si>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</si>
  <si>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</si>
  <si>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</si>
  <si>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</si>
  <si>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</si>
  <si>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</si>
  <si>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</si>
  <si>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</si>
  <si>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</si>
  <si>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</si>
  <si>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</si>
  <si>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</si>
  <si>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</si>
  <si>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</si>
  <si>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</si>
  <si>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</si>
  <si>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</si>
  <si>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</si>
  <si>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</si>
  <si>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</si>
  <si>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</si>
  <si>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</si>
  <si>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</si>
  <si>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</si>
  <si>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</si>
  <si>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</si>
  <si>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</si>
  <si>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</si>
  <si>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</si>
  <si>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</si>
  <si>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</si>
  <si>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</si>
  <si>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</si>
  <si>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</si>
  <si>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</si>
  <si>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</si>
  <si>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</si>
  <si>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</si>
  <si>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Hash Bank</t>
  </si>
  <si>
    <t>Lasha Papashvili</t>
  </si>
  <si>
    <t>https://hashbank.ge</t>
  </si>
  <si>
    <t>Non-independent chair</t>
  </si>
  <si>
    <t>Merab Kakulia</t>
  </si>
  <si>
    <t>Independent member</t>
  </si>
  <si>
    <t>Gocha Matsaberidze</t>
  </si>
  <si>
    <t>Teona Makalatia</t>
  </si>
  <si>
    <t>Non-independent member</t>
  </si>
  <si>
    <t>Nana Keburia</t>
  </si>
  <si>
    <t>CEO</t>
  </si>
  <si>
    <t>Irakli Chakhnashvili</t>
  </si>
  <si>
    <t>CFO</t>
  </si>
  <si>
    <t>Giorgi Chanadiri</t>
  </si>
  <si>
    <t>Giorgi Keshelashvili</t>
  </si>
  <si>
    <t>CRO</t>
  </si>
  <si>
    <t>Irakli Gogishvili</t>
  </si>
  <si>
    <t>CCO</t>
  </si>
  <si>
    <t>Volodimir Nosov</t>
  </si>
  <si>
    <t>Sulkhan Papashvili</t>
  </si>
  <si>
    <t>Table 9 (Capital), N2</t>
  </si>
  <si>
    <t>Table 9 (Capital), N27</t>
  </si>
  <si>
    <t>Table 9 (Capital),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</si>
</sst>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_(#,##0_);_(\(#,##0\);_(\ \-\ _);_(@_)"/>
    <numFmt numFmtId="169" formatCode="[$-409]dd\-mmm\-yy;@"/>
    <numFmt numFmtId="170" formatCode="[$-409]mmm\-yy;@"/>
    <numFmt numFmtId="171" formatCode="_ * #,##0.00_)&quot;F&quot;_ ;_ * \(#,##0.00\)&quot;F&quot;_ ;_ * &quot;-&quot;??_)&quot;F&quot;_ ;_ @_ "/>
    <numFmt numFmtId="172" formatCode="_(* #,##0.0_);_(* \(#,##0.00\);_(* &quot;-&quot;??_);_(@_)"/>
    <numFmt numFmtId="173" formatCode="General_)"/>
    <numFmt numFmtId="174" formatCode="0.000"/>
    <numFmt numFmtId="175" formatCode="&quot;fl&quot;#,##0_);\(&quot;fl&quot;#,##0\)"/>
    <numFmt numFmtId="176" formatCode="&quot;fl&quot;#,##0_);[Red]\(&quot;fl&quot;#,##0\)"/>
    <numFmt numFmtId="177" formatCode="&quot;fl&quot;#,##0.00_);\(&quot;fl&quot;#,##0.00\)"/>
    <numFmt numFmtId="178" formatCode="_-* #,##0.00_$_-;\-* #,##0.00_$_-;_-* &quot;-&quot;??_$_-;_-@_-"/>
    <numFmt numFmtId="179" formatCode="_-* #,##0.00\ _L_a_r_i_-;\-* #,##0.00\ _L_a_r_i_-;_-* &quot;-&quot;??\ _L_a_r_i_-;_-@_-"/>
    <numFmt numFmtId="180" formatCode="[$-409]d\-mmm\-yy;@"/>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0_ ;[Red]\-#,##0\ "/>
    <numFmt numFmtId="193" formatCode="_-* #,##0\ _€_-;\-* #,##0\ _€_-;_-* &quot;-&quot;??\ _€_-;_-@_-"/>
    <numFmt numFmtId="194" formatCode="&quot;£&quot;#,##0;[Red]\-&quot;£&quot;#,##0"/>
    <numFmt numFmtId="195" formatCode="&quot;£&quot;#,##0.00;[Red]\-&quot;£&quot;#,##0.00"/>
    <numFmt numFmtId="196" formatCode="_-&quot;£&quot;* #,##0_-;\-&quot;£&quot;* #,##0_-;_-&quot;£&quot;*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0\ _₾_-;\-* #,##0.00\ _₾_-;_-* &quot;-&quot;??\ _₾_-;_-@_-"/>
  </numFmts>
  <fonts count="364">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FF0000"/>
      <name val="Arial"/>
      <family val="2"/>
    </font>
    <font>
      <sz val="10"/>
      <color rgb="FF333333"/>
      <name val="Sylfaen"/>
      <family val="1"/>
    </font>
    <font>
      <sz val="10"/>
      <color rgb="FFFF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9" fontId="9" fillId="36" borderId="0"/>
    <xf numFmtId="170" fontId="9" fillId="36" borderId="0"/>
    <xf numFmtId="169" fontId="9" fillId="36" borderId="0"/>
    <xf numFmtId="0" fontId="10" fillId="37" borderId="0" applyNumberFormat="0" applyBorder="0" applyAlignment="0" applyProtection="0"/>
    <xf numFmtId="0" fontId="3" fillId="12"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171" fontId="18"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2" fontId="20" fillId="0" borderId="0" applyFill="0" applyBorder="0" applyAlignment="0"/>
    <xf numFmtId="172" fontId="20"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6"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0"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170" fontId="23" fillId="63" borderId="39" applyNumberFormat="0" applyAlignment="0" applyProtection="0"/>
    <xf numFmtId="169" fontId="23" fillId="63" borderId="39" applyNumberFormat="0" applyAlignment="0" applyProtection="0"/>
    <xf numFmtId="169" fontId="23" fillId="63" borderId="39" applyNumberFormat="0" applyAlignment="0" applyProtection="0"/>
    <xf numFmtId="170" fontId="23" fillId="63" borderId="39" applyNumberFormat="0" applyAlignment="0" applyProtection="0"/>
    <xf numFmtId="169" fontId="23" fillId="63" borderId="39" applyNumberFormat="0" applyAlignment="0" applyProtection="0"/>
    <xf numFmtId="169" fontId="23" fillId="63" borderId="39" applyNumberFormat="0" applyAlignment="0" applyProtection="0"/>
    <xf numFmtId="170" fontId="23" fillId="63" borderId="39" applyNumberFormat="0" applyAlignment="0" applyProtection="0"/>
    <xf numFmtId="169" fontId="23" fillId="63" borderId="39" applyNumberFormat="0" applyAlignment="0" applyProtection="0"/>
    <xf numFmtId="169" fontId="23" fillId="63" borderId="39" applyNumberFormat="0" applyAlignment="0" applyProtection="0"/>
    <xf numFmtId="170" fontId="23"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69"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0" fontId="24"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0" fontId="25" fillId="9" borderId="35"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170" fontId="26" fillId="64" borderId="40" applyNumberFormat="0" applyAlignment="0" applyProtection="0"/>
    <xf numFmtId="169" fontId="26" fillId="64" borderId="40" applyNumberFormat="0" applyAlignment="0" applyProtection="0"/>
    <xf numFmtId="0" fontId="24" fillId="64" borderId="4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2"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3"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4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169" fontId="2" fillId="0" borderId="0"/>
    <xf numFmtId="0" fontId="2" fillId="0" borderId="0"/>
    <xf numFmtId="169"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69"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69" fontId="37" fillId="0" borderId="9">
      <alignment horizontal="left" vertical="center"/>
    </xf>
    <xf numFmtId="0" fontId="38" fillId="0" borderId="42" applyNumberFormat="0" applyFill="0" applyAlignment="0" applyProtection="0"/>
    <xf numFmtId="170" fontId="38" fillId="0" borderId="42" applyNumberFormat="0" applyFill="0" applyAlignment="0" applyProtection="0"/>
    <xf numFmtId="0" fontId="38" fillId="0" borderId="42" applyNumberFormat="0" applyFill="0" applyAlignment="0" applyProtection="0"/>
    <xf numFmtId="169" fontId="38" fillId="0" borderId="42" applyNumberFormat="0" applyFill="0" applyAlignment="0" applyProtection="0"/>
    <xf numFmtId="169" fontId="38" fillId="0" borderId="42" applyNumberFormat="0" applyFill="0" applyAlignment="0" applyProtection="0"/>
    <xf numFmtId="169" fontId="38" fillId="0" borderId="42" applyNumberFormat="0" applyFill="0" applyAlignment="0" applyProtection="0"/>
    <xf numFmtId="170" fontId="38" fillId="0" borderId="42" applyNumberFormat="0" applyFill="0" applyAlignment="0" applyProtection="0"/>
    <xf numFmtId="169" fontId="38" fillId="0" borderId="42" applyNumberFormat="0" applyFill="0" applyAlignment="0" applyProtection="0"/>
    <xf numFmtId="169" fontId="38" fillId="0" borderId="42" applyNumberFormat="0" applyFill="0" applyAlignment="0" applyProtection="0"/>
    <xf numFmtId="170" fontId="38" fillId="0" borderId="42" applyNumberFormat="0" applyFill="0" applyAlignment="0" applyProtection="0"/>
    <xf numFmtId="169" fontId="38" fillId="0" borderId="42" applyNumberFormat="0" applyFill="0" applyAlignment="0" applyProtection="0"/>
    <xf numFmtId="169" fontId="38" fillId="0" borderId="42" applyNumberFormat="0" applyFill="0" applyAlignment="0" applyProtection="0"/>
    <xf numFmtId="170" fontId="38" fillId="0" borderId="42" applyNumberFormat="0" applyFill="0" applyAlignment="0" applyProtection="0"/>
    <xf numFmtId="169" fontId="38" fillId="0" borderId="42" applyNumberFormat="0" applyFill="0" applyAlignment="0" applyProtection="0"/>
    <xf numFmtId="169" fontId="38" fillId="0" borderId="42" applyNumberFormat="0" applyFill="0" applyAlignment="0" applyProtection="0"/>
    <xf numFmtId="170" fontId="38" fillId="0" borderId="42" applyNumberFormat="0" applyFill="0" applyAlignment="0" applyProtection="0"/>
    <xf numFmtId="169"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70" fontId="39" fillId="0" borderId="43" applyNumberFormat="0" applyFill="0" applyAlignment="0" applyProtection="0"/>
    <xf numFmtId="0" fontId="39" fillId="0" borderId="43" applyNumberFormat="0" applyFill="0" applyAlignment="0" applyProtection="0"/>
    <xf numFmtId="169" fontId="39" fillId="0" borderId="43" applyNumberFormat="0" applyFill="0" applyAlignment="0" applyProtection="0"/>
    <xf numFmtId="169" fontId="39" fillId="0" borderId="43" applyNumberFormat="0" applyFill="0" applyAlignment="0" applyProtection="0"/>
    <xf numFmtId="169" fontId="39" fillId="0" borderId="43" applyNumberFormat="0" applyFill="0" applyAlignment="0" applyProtection="0"/>
    <xf numFmtId="170" fontId="39" fillId="0" borderId="43" applyNumberFormat="0" applyFill="0" applyAlignment="0" applyProtection="0"/>
    <xf numFmtId="169" fontId="39" fillId="0" borderId="43" applyNumberFormat="0" applyFill="0" applyAlignment="0" applyProtection="0"/>
    <xf numFmtId="169" fontId="39" fillId="0" borderId="43" applyNumberFormat="0" applyFill="0" applyAlignment="0" applyProtection="0"/>
    <xf numFmtId="170" fontId="39" fillId="0" borderId="43" applyNumberFormat="0" applyFill="0" applyAlignment="0" applyProtection="0"/>
    <xf numFmtId="169" fontId="39" fillId="0" borderId="43" applyNumberFormat="0" applyFill="0" applyAlignment="0" applyProtection="0"/>
    <xf numFmtId="169" fontId="39" fillId="0" borderId="43" applyNumberFormat="0" applyFill="0" applyAlignment="0" applyProtection="0"/>
    <xf numFmtId="170" fontId="39" fillId="0" borderId="43" applyNumberFormat="0" applyFill="0" applyAlignment="0" applyProtection="0"/>
    <xf numFmtId="169" fontId="39" fillId="0" borderId="43" applyNumberFormat="0" applyFill="0" applyAlignment="0" applyProtection="0"/>
    <xf numFmtId="169" fontId="39" fillId="0" borderId="43" applyNumberFormat="0" applyFill="0" applyAlignment="0" applyProtection="0"/>
    <xf numFmtId="170" fontId="39" fillId="0" borderId="43" applyNumberFormat="0" applyFill="0" applyAlignment="0" applyProtection="0"/>
    <xf numFmtId="169"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70" fontId="40" fillId="0" borderId="44"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170" fontId="40" fillId="0" borderId="44" applyNumberFormat="0" applyFill="0" applyAlignment="0" applyProtection="0"/>
    <xf numFmtId="169" fontId="40" fillId="0" borderId="44" applyNumberFormat="0" applyFill="0" applyAlignment="0" applyProtection="0"/>
    <xf numFmtId="169" fontId="40" fillId="0" borderId="44" applyNumberFormat="0" applyFill="0" applyAlignment="0" applyProtection="0"/>
    <xf numFmtId="170" fontId="40" fillId="0" borderId="44" applyNumberFormat="0" applyFill="0" applyAlignment="0" applyProtection="0"/>
    <xf numFmtId="169" fontId="40" fillId="0" borderId="44" applyNumberFormat="0" applyFill="0" applyAlignment="0" applyProtection="0"/>
    <xf numFmtId="169" fontId="40" fillId="0" borderId="44" applyNumberFormat="0" applyFill="0" applyAlignment="0" applyProtection="0"/>
    <xf numFmtId="170" fontId="40" fillId="0" borderId="44" applyNumberFormat="0" applyFill="0" applyAlignment="0" applyProtection="0"/>
    <xf numFmtId="169" fontId="40" fillId="0" borderId="44" applyNumberFormat="0" applyFill="0" applyAlignment="0" applyProtection="0"/>
    <xf numFmtId="169" fontId="40" fillId="0" borderId="44" applyNumberFormat="0" applyFill="0" applyAlignment="0" applyProtection="0"/>
    <xf numFmtId="17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70" fontId="40" fillId="0" borderId="0" applyNumberFormat="0" applyFill="0" applyBorder="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37" fontId="41" fillId="0" borderId="0"/>
    <xf numFmtId="169" fontId="42" fillId="0" borderId="0"/>
    <xf numFmtId="0" fontId="42" fillId="0" borderId="0"/>
    <xf numFmtId="169" fontId="42" fillId="0" borderId="0"/>
    <xf numFmtId="169" fontId="37" fillId="0" borderId="0"/>
    <xf numFmtId="0" fontId="37" fillId="0" borderId="0"/>
    <xf numFmtId="169" fontId="37" fillId="0" borderId="0"/>
    <xf numFmtId="169" fontId="43" fillId="0" borderId="0"/>
    <xf numFmtId="0" fontId="43" fillId="0" borderId="0"/>
    <xf numFmtId="169" fontId="43" fillId="0" borderId="0"/>
    <xf numFmtId="169" fontId="44" fillId="0" borderId="0"/>
    <xf numFmtId="0" fontId="44" fillId="0" borderId="0"/>
    <xf numFmtId="169" fontId="44" fillId="0" borderId="0"/>
    <xf numFmtId="169" fontId="45" fillId="0" borderId="0"/>
    <xf numFmtId="0" fontId="45" fillId="0" borderId="0"/>
    <xf numFmtId="169" fontId="45" fillId="0" borderId="0"/>
    <xf numFmtId="169" fontId="46" fillId="0" borderId="0"/>
    <xf numFmtId="0" fontId="46" fillId="0" borderId="0"/>
    <xf numFmtId="169"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9" fontId="2" fillId="0" borderId="0">
      <alignment horizontal="center"/>
    </xf>
    <xf numFmtId="0" fontId="2" fillId="0" borderId="0">
      <alignment horizontal="center"/>
    </xf>
    <xf numFmtId="169" fontId="2" fillId="0" borderId="0">
      <alignment horizontal="center"/>
    </xf>
    <xf numFmtId="169" fontId="47" fillId="0" borderId="0" applyNumberFormat="0" applyFill="0" applyBorder="0" applyAlignment="0" applyProtection="0">
      <alignment vertical="top"/>
      <protection locked="0"/>
    </xf>
    <xf numFmtId="170"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9"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0"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170" fontId="51" fillId="42" borderId="39" applyNumberFormat="0" applyAlignment="0" applyProtection="0"/>
    <xf numFmtId="169" fontId="51" fillId="42" borderId="39" applyNumberFormat="0" applyAlignment="0" applyProtection="0"/>
    <xf numFmtId="169" fontId="51" fillId="42" borderId="39" applyNumberFormat="0" applyAlignment="0" applyProtection="0"/>
    <xf numFmtId="170" fontId="51" fillId="42" borderId="39" applyNumberFormat="0" applyAlignment="0" applyProtection="0"/>
    <xf numFmtId="169" fontId="51" fillId="42" borderId="39" applyNumberFormat="0" applyAlignment="0" applyProtection="0"/>
    <xf numFmtId="169" fontId="51" fillId="42" borderId="39" applyNumberFormat="0" applyAlignment="0" applyProtection="0"/>
    <xf numFmtId="170" fontId="51" fillId="42" borderId="39" applyNumberFormat="0" applyAlignment="0" applyProtection="0"/>
    <xf numFmtId="169" fontId="51" fillId="42" borderId="39" applyNumberFormat="0" applyAlignment="0" applyProtection="0"/>
    <xf numFmtId="169" fontId="51" fillId="42" borderId="39" applyNumberFormat="0" applyAlignment="0" applyProtection="0"/>
    <xf numFmtId="170" fontId="51" fillId="42" borderId="39" applyNumberFormat="0" applyAlignment="0" applyProtection="0"/>
    <xf numFmtId="169"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69" fontId="54" fillId="0" borderId="45" applyNumberFormat="0" applyFill="0" applyAlignment="0" applyProtection="0"/>
    <xf numFmtId="169" fontId="54" fillId="0" borderId="45" applyNumberFormat="0" applyFill="0" applyAlignment="0" applyProtection="0"/>
    <xf numFmtId="170"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69" fontId="54" fillId="0" borderId="45" applyNumberFormat="0" applyFill="0" applyAlignment="0" applyProtection="0"/>
    <xf numFmtId="170" fontId="54" fillId="0" borderId="45" applyNumberFormat="0" applyFill="0" applyAlignment="0" applyProtection="0"/>
    <xf numFmtId="169" fontId="54" fillId="0" borderId="45" applyNumberFormat="0" applyFill="0" applyAlignment="0" applyProtection="0"/>
    <xf numFmtId="169" fontId="54" fillId="0" borderId="45" applyNumberFormat="0" applyFill="0" applyAlignment="0" applyProtection="0"/>
    <xf numFmtId="170" fontId="54" fillId="0" borderId="45" applyNumberFormat="0" applyFill="0" applyAlignment="0" applyProtection="0"/>
    <xf numFmtId="169" fontId="54" fillId="0" borderId="45" applyNumberFormat="0" applyFill="0" applyAlignment="0" applyProtection="0"/>
    <xf numFmtId="169" fontId="54" fillId="0" borderId="45" applyNumberFormat="0" applyFill="0" applyAlignment="0" applyProtection="0"/>
    <xf numFmtId="170" fontId="54" fillId="0" borderId="45" applyNumberFormat="0" applyFill="0" applyAlignment="0" applyProtection="0"/>
    <xf numFmtId="169" fontId="54" fillId="0" borderId="45" applyNumberFormat="0" applyFill="0" applyAlignment="0" applyProtection="0"/>
    <xf numFmtId="169" fontId="54" fillId="0" borderId="45" applyNumberFormat="0" applyFill="0" applyAlignment="0" applyProtection="0"/>
    <xf numFmtId="170" fontId="54" fillId="0" borderId="45" applyNumberFormat="0" applyFill="0" applyAlignment="0" applyProtection="0"/>
    <xf numFmtId="169" fontId="54" fillId="0" borderId="45" applyNumberFormat="0" applyFill="0" applyAlignment="0" applyProtection="0"/>
    <xf numFmtId="0" fontId="52" fillId="0" borderId="45" applyNumberFormat="0" applyFill="0" applyAlignment="0" applyProtection="0"/>
    <xf numFmtId="169" fontId="2" fillId="0" borderId="0">
      <alignment horizontal="center"/>
    </xf>
    <xf numFmtId="0" fontId="2" fillId="0" borderId="0">
      <alignment horizontal="center"/>
    </xf>
    <xf numFmtId="169"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1" fontId="58" fillId="0" borderId="0" applyProtection="0"/>
    <xf numFmtId="169" fontId="9" fillId="0" borderId="46"/>
    <xf numFmtId="170" fontId="9" fillId="0" borderId="46"/>
    <xf numFmtId="169"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3"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59" fillId="0" borderId="0"/>
    <xf numFmtId="181" fontId="2" fillId="0" borderId="0"/>
    <xf numFmtId="180" fontId="1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60" fillId="0" borderId="0"/>
    <xf numFmtId="0" fontId="60" fillId="0" borderId="0"/>
    <xf numFmtId="0" fontId="59" fillId="0" borderId="0"/>
    <xf numFmtId="180" fontId="11" fillId="0" borderId="0"/>
    <xf numFmtId="180" fontId="2" fillId="0" borderId="0"/>
    <xf numFmtId="180" fontId="2" fillId="0" borderId="0"/>
    <xf numFmtId="0" fontId="2" fillId="0" borderId="0"/>
    <xf numFmtId="0" fontId="2"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2" fillId="0" borderId="0"/>
    <xf numFmtId="180" fontId="11"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0" fontId="2" fillId="0" borderId="0"/>
    <xf numFmtId="169"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69" fontId="2" fillId="0" borderId="0"/>
    <xf numFmtId="180" fontId="1" fillId="0" borderId="0"/>
    <xf numFmtId="180" fontId="1" fillId="0" borderId="0"/>
    <xf numFmtId="180" fontId="1" fillId="0" borderId="0"/>
    <xf numFmtId="18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4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1" fillId="0" borderId="0"/>
    <xf numFmtId="180" fontId="1" fillId="0" borderId="0"/>
    <xf numFmtId="180" fontId="1" fillId="0" borderId="0"/>
    <xf numFmtId="180" fontId="1" fillId="0" borderId="0"/>
    <xf numFmtId="169" fontId="2" fillId="0" borderId="0"/>
    <xf numFmtId="180" fontId="2" fillId="0" borderId="0"/>
    <xf numFmtId="180" fontId="2" fillId="0" borderId="0"/>
    <xf numFmtId="169" fontId="2" fillId="0" borderId="0"/>
    <xf numFmtId="180" fontId="2" fillId="0" borderId="0"/>
    <xf numFmtId="180" fontId="2"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1"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2" fillId="0" borderId="0"/>
    <xf numFmtId="0" fontId="1" fillId="0" borderId="0"/>
    <xf numFmtId="0" fontId="1" fillId="0" borderId="0"/>
    <xf numFmtId="0" fontId="1" fillId="0" borderId="0"/>
    <xf numFmtId="0" fontId="1"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9" fontId="11" fillId="0" borderId="0"/>
    <xf numFmtId="0" fontId="11" fillId="0" borderId="0"/>
    <xf numFmtId="169"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1" fillId="0" borderId="0"/>
    <xf numFmtId="169" fontId="11" fillId="0" borderId="0"/>
    <xf numFmtId="0" fontId="11" fillId="0" borderId="0"/>
    <xf numFmtId="0" fontId="11" fillId="0" borderId="0"/>
    <xf numFmtId="0" fontId="2"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0"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69" fontId="10" fillId="0" borderId="0"/>
    <xf numFmtId="180" fontId="11" fillId="0" borderId="0"/>
    <xf numFmtId="180" fontId="11"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1" fillId="0" borderId="0"/>
    <xf numFmtId="180" fontId="11" fillId="0" borderId="0"/>
    <xf numFmtId="180" fontId="11" fillId="0" borderId="0"/>
    <xf numFmtId="18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8" fillId="0" borderId="0"/>
    <xf numFmtId="0" fontId="11" fillId="0" borderId="0"/>
    <xf numFmtId="0" fontId="2" fillId="0" borderId="0"/>
    <xf numFmtId="0" fontId="10" fillId="0" borderId="0"/>
    <xf numFmtId="169" fontId="8" fillId="0" borderId="0"/>
    <xf numFmtId="0" fontId="2" fillId="0" borderId="0"/>
    <xf numFmtId="0" fontId="1" fillId="0" borderId="0"/>
    <xf numFmtId="0" fontId="1"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0" fontId="2" fillId="0" borderId="0"/>
    <xf numFmtId="0" fontId="11" fillId="0" borderId="0"/>
    <xf numFmtId="0" fontId="11" fillId="0" borderId="0"/>
    <xf numFmtId="169" fontId="8" fillId="0" borderId="0"/>
    <xf numFmtId="0" fontId="48" fillId="0" borderId="0"/>
    <xf numFmtId="0" fontId="2" fillId="0" borderId="0"/>
    <xf numFmtId="169" fontId="8" fillId="0" borderId="0"/>
    <xf numFmtId="0" fontId="1"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9" fontId="8" fillId="0" borderId="0"/>
    <xf numFmtId="169" fontId="8" fillId="0" borderId="0"/>
    <xf numFmtId="0" fontId="1" fillId="0" borderId="0"/>
    <xf numFmtId="180" fontId="11" fillId="0" borderId="0"/>
    <xf numFmtId="180" fontId="11" fillId="0" borderId="0"/>
    <xf numFmtId="180" fontId="2" fillId="0" borderId="0"/>
    <xf numFmtId="0" fontId="2" fillId="0" borderId="0"/>
    <xf numFmtId="180" fontId="2" fillId="0" borderId="0"/>
    <xf numFmtId="0" fontId="2" fillId="0" borderId="0"/>
    <xf numFmtId="180"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9" fontId="8" fillId="0" borderId="0"/>
    <xf numFmtId="169" fontId="8" fillId="0" borderId="0"/>
    <xf numFmtId="0" fontId="1" fillId="0" borderId="0"/>
    <xf numFmtId="180" fontId="11" fillId="0" borderId="0"/>
    <xf numFmtId="180"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180"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0" fontId="1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80" fontId="2"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0" fontId="9" fillId="0" borderId="0"/>
    <xf numFmtId="0" fontId="5"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0" fontId="5" fillId="0" borderId="0"/>
    <xf numFmtId="0" fontId="9" fillId="0" borderId="0"/>
    <xf numFmtId="180"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0" fontId="9" fillId="0" borderId="0"/>
    <xf numFmtId="180" fontId="5"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9" fontId="9" fillId="0" borderId="0"/>
    <xf numFmtId="0" fontId="59"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9" fontId="5" fillId="0" borderId="0"/>
    <xf numFmtId="0" fontId="59" fillId="0" borderId="0"/>
    <xf numFmtId="169"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0"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1" fillId="0" borderId="0"/>
    <xf numFmtId="180" fontId="9"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180" fontId="9" fillId="0" borderId="0"/>
    <xf numFmtId="180" fontId="9"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2"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2" fillId="0" borderId="0"/>
    <xf numFmtId="180" fontId="2" fillId="0" borderId="0"/>
    <xf numFmtId="169"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9" fontId="27" fillId="0" borderId="0"/>
    <xf numFmtId="0" fontId="2" fillId="0" borderId="0"/>
    <xf numFmtId="0" fontId="59" fillId="0" borderId="0"/>
    <xf numFmtId="169" fontId="27"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0" fontId="2"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0"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0" fontId="2" fillId="0" borderId="0"/>
    <xf numFmtId="0" fontId="2" fillId="0" borderId="0"/>
    <xf numFmtId="0" fontId="2" fillId="0" borderId="0"/>
    <xf numFmtId="180" fontId="2" fillId="0" borderId="0"/>
    <xf numFmtId="0" fontId="2" fillId="0" borderId="0"/>
    <xf numFmtId="180" fontId="2" fillId="0" borderId="0"/>
    <xf numFmtId="180" fontId="2" fillId="0" borderId="0"/>
    <xf numFmtId="180" fontId="2" fillId="0" borderId="0"/>
    <xf numFmtId="180" fontId="2" fillId="0" borderId="0"/>
    <xf numFmtId="18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9"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9"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9"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9"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69"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70" fontId="2" fillId="0" borderId="0"/>
    <xf numFmtId="0" fontId="2" fillId="73" borderId="47" applyNumberFormat="0" applyFont="0" applyAlignment="0" applyProtection="0"/>
    <xf numFmtId="169" fontId="2" fillId="0" borderId="0"/>
    <xf numFmtId="0" fontId="2" fillId="73" borderId="47" applyNumberFormat="0" applyFont="0" applyAlignment="0" applyProtection="0"/>
    <xf numFmtId="169" fontId="2" fillId="0" borderId="0"/>
    <xf numFmtId="0" fontId="2" fillId="73" borderId="47" applyNumberFormat="0" applyFont="0" applyAlignment="0" applyProtection="0"/>
    <xf numFmtId="0" fontId="2" fillId="73" borderId="47" applyNumberFormat="0" applyFont="0" applyAlignment="0" applyProtection="0"/>
    <xf numFmtId="170" fontId="2" fillId="0" borderId="0"/>
    <xf numFmtId="169" fontId="2" fillId="0" borderId="0"/>
    <xf numFmtId="0" fontId="2" fillId="73" borderId="47" applyNumberFormat="0" applyFont="0" applyAlignment="0" applyProtection="0"/>
    <xf numFmtId="169" fontId="2" fillId="0" borderId="0"/>
    <xf numFmtId="0" fontId="2" fillId="73" borderId="47" applyNumberFormat="0" applyFont="0" applyAlignment="0" applyProtection="0"/>
    <xf numFmtId="0" fontId="2" fillId="73" borderId="47" applyNumberFormat="0" applyFont="0" applyAlignment="0" applyProtection="0"/>
    <xf numFmtId="170" fontId="2" fillId="0" borderId="0"/>
    <xf numFmtId="0" fontId="2" fillId="73" borderId="47" applyNumberFormat="0" applyFont="0" applyAlignment="0" applyProtection="0"/>
    <xf numFmtId="169" fontId="2" fillId="0" borderId="0"/>
    <xf numFmtId="0" fontId="2" fillId="73" borderId="47" applyNumberFormat="0" applyFont="0" applyAlignment="0" applyProtection="0"/>
    <xf numFmtId="169" fontId="2" fillId="0" borderId="0"/>
    <xf numFmtId="0" fontId="2" fillId="73" borderId="47" applyNumberFormat="0" applyFont="0" applyAlignment="0" applyProtection="0"/>
    <xf numFmtId="0" fontId="2" fillId="73" borderId="47" applyNumberFormat="0" applyFont="0" applyAlignment="0" applyProtection="0"/>
    <xf numFmtId="170" fontId="2" fillId="0" borderId="0"/>
    <xf numFmtId="169" fontId="2" fillId="0" borderId="0"/>
    <xf numFmtId="169"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64" fillId="0" borderId="0">
      <alignment horizontal="left"/>
    </xf>
    <xf numFmtId="0" fontId="2" fillId="0" borderId="0"/>
    <xf numFmtId="0" fontId="2" fillId="0" borderId="0"/>
    <xf numFmtId="169" fontId="2" fillId="0" borderId="0"/>
    <xf numFmtId="3" fontId="2" fillId="74" borderId="3" applyFont="0">
      <alignment horizontal="right" vertical="center"/>
      <protection locked="0"/>
    </xf>
    <xf numFmtId="169" fontId="65" fillId="0" borderId="0"/>
    <xf numFmtId="0" fontId="65" fillId="0" borderId="0"/>
    <xf numFmtId="169"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0"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170" fontId="68" fillId="63" borderId="48" applyNumberFormat="0" applyAlignment="0" applyProtection="0"/>
    <xf numFmtId="169" fontId="68" fillId="63" borderId="48" applyNumberFormat="0" applyAlignment="0" applyProtection="0"/>
    <xf numFmtId="169" fontId="68" fillId="63" borderId="48" applyNumberFormat="0" applyAlignment="0" applyProtection="0"/>
    <xf numFmtId="170" fontId="68" fillId="63" borderId="48" applyNumberFormat="0" applyAlignment="0" applyProtection="0"/>
    <xf numFmtId="169" fontId="68" fillId="63" borderId="48" applyNumberFormat="0" applyAlignment="0" applyProtection="0"/>
    <xf numFmtId="169" fontId="68" fillId="63" borderId="48" applyNumberFormat="0" applyAlignment="0" applyProtection="0"/>
    <xf numFmtId="170" fontId="68" fillId="63" borderId="48" applyNumberFormat="0" applyAlignment="0" applyProtection="0"/>
    <xf numFmtId="169" fontId="68" fillId="63" borderId="48" applyNumberFormat="0" applyAlignment="0" applyProtection="0"/>
    <xf numFmtId="169" fontId="68" fillId="63" borderId="48" applyNumberFormat="0" applyAlignment="0" applyProtection="0"/>
    <xf numFmtId="170" fontId="68"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8" fillId="0" borderId="0"/>
    <xf numFmtId="176" fontId="20" fillId="0" borderId="0" applyFont="0" applyFill="0" applyBorder="0" applyAlignment="0" applyProtection="0"/>
    <xf numFmtId="186"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169" fontId="2" fillId="0" borderId="0"/>
    <xf numFmtId="0" fontId="2" fillId="0" borderId="0"/>
    <xf numFmtId="169" fontId="2" fillId="0" borderId="0"/>
    <xf numFmtId="187"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 fillId="0" borderId="0"/>
    <xf numFmtId="0" fontId="72" fillId="0" borderId="0"/>
    <xf numFmtId="0" fontId="72" fillId="0" borderId="0"/>
    <xf numFmtId="169" fontId="8" fillId="0" borderId="0"/>
    <xf numFmtId="169"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9" fontId="20" fillId="0" borderId="0" applyFill="0" applyBorder="0" applyAlignment="0"/>
    <xf numFmtId="190" fontId="20" fillId="0" borderId="0" applyFill="0" applyBorder="0" applyAlignment="0"/>
    <xf numFmtId="0" fontId="75" fillId="0" borderId="0">
      <alignment horizontal="center" vertical="top"/>
    </xf>
    <xf numFmtId="0" fontId="76" fillId="0" borderId="0" applyNumberFormat="0" applyFill="0" applyBorder="0" applyAlignment="0" applyProtection="0"/>
    <xf numFmtId="170" fontId="76" fillId="0" borderId="0" applyNumberFormat="0" applyFill="0" applyBorder="0" applyAlignment="0" applyProtection="0"/>
    <xf numFmtId="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0"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170" fontId="77" fillId="0" borderId="49" applyNumberFormat="0" applyFill="0" applyAlignment="0" applyProtection="0"/>
    <xf numFmtId="169" fontId="77" fillId="0" borderId="49" applyNumberFormat="0" applyFill="0" applyAlignment="0" applyProtection="0"/>
    <xf numFmtId="169" fontId="77" fillId="0" borderId="49" applyNumberFormat="0" applyFill="0" applyAlignment="0" applyProtection="0"/>
    <xf numFmtId="170" fontId="77" fillId="0" borderId="49" applyNumberFormat="0" applyFill="0" applyAlignment="0" applyProtection="0"/>
    <xf numFmtId="169" fontId="77" fillId="0" borderId="49" applyNumberFormat="0" applyFill="0" applyAlignment="0" applyProtection="0"/>
    <xf numFmtId="169" fontId="77" fillId="0" borderId="49" applyNumberFormat="0" applyFill="0" applyAlignment="0" applyProtection="0"/>
    <xf numFmtId="170" fontId="77" fillId="0" borderId="49" applyNumberFormat="0" applyFill="0" applyAlignment="0" applyProtection="0"/>
    <xf numFmtId="169" fontId="77" fillId="0" borderId="49" applyNumberFormat="0" applyFill="0" applyAlignment="0" applyProtection="0"/>
    <xf numFmtId="169" fontId="77" fillId="0" borderId="49" applyNumberFormat="0" applyFill="0" applyAlignment="0" applyProtection="0"/>
    <xf numFmtId="170" fontId="77"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8" fillId="0" borderId="50"/>
    <xf numFmtId="185" fontId="64" fillId="0" borderId="0">
      <alignment horizontal="left"/>
    </xf>
    <xf numFmtId="0" fontId="2" fillId="0" borderId="0"/>
    <xf numFmtId="0" fontId="2" fillId="0" borderId="0"/>
    <xf numFmtId="169" fontId="2" fillId="0" borderId="0"/>
    <xf numFmtId="169" fontId="2" fillId="0" borderId="0">
      <alignment horizontal="center" textRotation="90"/>
    </xf>
    <xf numFmtId="0" fontId="2" fillId="0" borderId="0">
      <alignment horizontal="center" textRotation="90"/>
    </xf>
    <xf numFmtId="169" fontId="2" fillId="0" borderId="0">
      <alignment horizontal="center" textRotation="90"/>
    </xf>
    <xf numFmtId="191"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5" fontId="1" fillId="0" borderId="0" applyFont="0" applyFill="0" applyBorder="0" applyAlignment="0" applyProtection="0"/>
    <xf numFmtId="0" fontId="120" fillId="0" borderId="0"/>
    <xf numFmtId="0" fontId="147" fillId="69" borderId="70"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8" applyFont="0" applyBorder="0">
      <alignment horizontal="center" wrapText="1"/>
    </xf>
    <xf numFmtId="3" fontId="2" fillId="74" borderId="127" applyFont="0">
      <alignment horizontal="right" vertical="center"/>
      <protection locked="0"/>
    </xf>
    <xf numFmtId="165"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2" fillId="0"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43"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42"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43" applyNumberFormat="0" applyFill="0" applyAlignment="0" applyProtection="0"/>
    <xf numFmtId="0" fontId="163"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2"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63" fillId="0" borderId="143"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2" fillId="0" borderId="144" applyNumberFormat="0" applyFill="0" applyProtection="0">
      <alignment horizontal="center"/>
    </xf>
    <xf numFmtId="0" fontId="165"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5"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2"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42" quotePrefix="1" applyNumberFormat="0" applyFont="0" applyFill="0" applyBorder="0" applyAlignment="0" applyProtection="0">
      <alignment horizontal="centerContinuous" vertical="justify"/>
      <protection locked="0" hidden="1"/>
    </xf>
    <xf numFmtId="0" fontId="157" fillId="87" borderId="142"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37">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8"/>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6"/>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111" applyBorder="0"/>
    <xf numFmtId="0" fontId="28" fillId="0" borderId="111"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45"/>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27" applyNumberFormat="0" applyFont="0" applyAlignment="0"/>
    <xf numFmtId="3" fontId="181" fillId="88" borderId="127" applyNumberFormat="0" applyFont="0" applyAlignment="0"/>
    <xf numFmtId="3" fontId="181" fillId="88" borderId="127" applyNumberFormat="0" applyFont="0" applyAlignment="0"/>
    <xf numFmtId="3" fontId="181" fillId="88" borderId="127" applyNumberFormat="0" applyFont="0" applyAlignment="0"/>
    <xf numFmtId="3" fontId="181" fillId="88" borderId="127"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247" fontId="179" fillId="107" borderId="127" applyNumberFormat="0" applyFill="0" applyBorder="0" applyAlignment="0" applyProtection="0"/>
    <xf numFmtId="0"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0"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247" fontId="179" fillId="107" borderId="127" applyNumberFormat="0" applyFill="0" applyBorder="0" applyAlignment="0" applyProtection="0"/>
    <xf numFmtId="0" fontId="179" fillId="107" borderId="127" applyNumberFormat="0" applyFill="0" applyBorder="0" applyAlignment="0" applyProtection="0"/>
    <xf numFmtId="0" fontId="182" fillId="0" borderId="146"/>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47" applyNumberFormat="0" applyAlignment="0" applyProtection="0"/>
    <xf numFmtId="0" fontId="183" fillId="108" borderId="147" applyNumberFormat="0" applyAlignment="0" applyProtection="0"/>
    <xf numFmtId="0" fontId="184" fillId="0" borderId="0" applyNumberFormat="0" applyFill="0" applyAlignment="0"/>
    <xf numFmtId="0" fontId="185" fillId="0" borderId="148"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49"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50"/>
    <xf numFmtId="251" fontId="2" fillId="0" borderId="0"/>
    <xf numFmtId="0" fontId="192" fillId="0" borderId="151"/>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52">
      <alignment horizontal="center" vertical="center"/>
    </xf>
    <xf numFmtId="0" fontId="183" fillId="108" borderId="152">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173" fontId="160" fillId="0" borderId="0">
      <alignment vertical="top"/>
    </xf>
    <xf numFmtId="173" fontId="160" fillId="0" borderId="0">
      <alignment vertical="top"/>
    </xf>
    <xf numFmtId="173" fontId="160" fillId="0" borderId="0">
      <alignment vertical="top"/>
    </xf>
    <xf numFmtId="0" fontId="45" fillId="0" borderId="0" applyNumberFormat="0" applyFill="0" applyBorder="0" applyProtection="0">
      <alignment horizontal="right"/>
    </xf>
    <xf numFmtId="173" fontId="199" fillId="0" borderId="0">
      <alignment horizontal="right"/>
    </xf>
    <xf numFmtId="173" fontId="199" fillId="0" borderId="0">
      <alignment horizontal="right"/>
    </xf>
    <xf numFmtId="173" fontId="199" fillId="0" borderId="0">
      <alignment horizontal="right"/>
    </xf>
    <xf numFmtId="0" fontId="199" fillId="0" borderId="0">
      <alignment horizontal="left"/>
    </xf>
    <xf numFmtId="0" fontId="200" fillId="74" borderId="0" applyNumberFormat="0" applyBorder="0" applyAlignment="0" applyProtection="0"/>
    <xf numFmtId="252" fontId="104" fillId="0" borderId="147" applyNumberFormat="0" applyFont="0" applyFill="0" applyAlignment="0">
      <alignment vertical="center"/>
    </xf>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252" fontId="104" fillId="0" borderId="147" applyNumberFormat="0" applyFont="0" applyFill="0" applyAlignment="0">
      <alignment vertical="center"/>
    </xf>
    <xf numFmtId="0" fontId="104" fillId="0" borderId="147" applyNumberFormat="0" applyFont="0" applyFill="0"/>
    <xf numFmtId="0" fontId="104" fillId="0" borderId="147" applyNumberFormat="0" applyFont="0" applyFill="0"/>
    <xf numFmtId="252" fontId="104" fillId="0" borderId="147" applyNumberFormat="0" applyFont="0" applyFill="0" applyAlignment="0">
      <alignment vertical="center"/>
    </xf>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104" fillId="0" borderId="147" applyNumberFormat="0" applyFont="0" applyFill="0"/>
    <xf numFmtId="0" fontId="2" fillId="72" borderId="0"/>
    <xf numFmtId="0" fontId="201" fillId="0" borderId="1" applyNumberFormat="0" applyFont="0" applyFill="0" applyAlignment="0" applyProtection="0"/>
    <xf numFmtId="0" fontId="201" fillId="0" borderId="153" applyNumberFormat="0" applyFont="0" applyFill="0" applyAlignment="0" applyProtection="0"/>
    <xf numFmtId="0" fontId="149" fillId="0" borderId="111" applyNumberFormat="0" applyFont="0" applyFill="0" applyAlignment="0" applyProtection="0"/>
    <xf numFmtId="0" fontId="149" fillId="0" borderId="111" applyNumberFormat="0" applyFont="0" applyFill="0" applyAlignment="0" applyProtection="0"/>
    <xf numFmtId="0" fontId="149" fillId="0" borderId="70" applyNumberFormat="0" applyFont="0" applyFill="0" applyAlignment="0" applyProtection="0"/>
    <xf numFmtId="0" fontId="149" fillId="0" borderId="70" applyNumberFormat="0" applyFont="0" applyFill="0" applyAlignment="0" applyProtection="0"/>
    <xf numFmtId="0" fontId="149" fillId="0" borderId="70"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03" fillId="109" borderId="149" applyNumberFormat="0" applyAlignment="0" applyProtection="0"/>
    <xf numFmtId="0" fontId="145" fillId="8" borderId="32" applyNumberFormat="0" applyAlignment="0" applyProtection="0"/>
    <xf numFmtId="3" fontId="45" fillId="41" borderId="70">
      <protection hidden="1"/>
    </xf>
    <xf numFmtId="0" fontId="203"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03"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03" fillId="109" borderId="149" applyNumberFormat="0" applyAlignment="0" applyProtection="0"/>
    <xf numFmtId="0" fontId="203"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64" fontId="19" fillId="112" borderId="0" applyNumberFormat="0" applyFont="0" applyBorder="0" applyAlignment="0">
      <protection locked="0"/>
    </xf>
    <xf numFmtId="164" fontId="19" fillId="112"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70" applyBorder="0"/>
    <xf numFmtId="260" fontId="205"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vertical="center"/>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xf>
    <xf numFmtId="3" fontId="206" fillId="69" borderId="127"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54"/>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5" fontId="2" fillId="0" borderId="0" applyFont="0" applyFill="0" applyBorder="0" applyAlignment="0" applyProtection="0"/>
    <xf numFmtId="264" fontId="162" fillId="0" borderId="0" applyFont="0" applyFill="0" applyBorder="0" applyProtection="0"/>
    <xf numFmtId="165"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5"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2" fillId="0" borderId="0" applyFont="0" applyFill="0" applyBorder="0" applyProtection="0"/>
    <xf numFmtId="165"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8">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38">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8">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8">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3" fontId="209" fillId="0" borderId="138">
      <alignment vertical="center"/>
    </xf>
    <xf numFmtId="0" fontId="29" fillId="73" borderId="155" applyNumberFormat="0" applyFont="0" applyAlignment="0" applyProtection="0"/>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71" fillId="73" borderId="155" applyNumberFormat="0" applyFont="0" applyAlignment="0" applyProtection="0"/>
    <xf numFmtId="164" fontId="2" fillId="0" borderId="0" applyFont="0" applyFill="0" applyBorder="0" applyAlignment="0" applyProtection="0"/>
    <xf numFmtId="164" fontId="2" fillId="0" borderId="0" applyFont="0" applyFill="0" applyBorder="0" applyAlignment="0" applyProtection="0"/>
    <xf numFmtId="173" fontId="217" fillId="0" borderId="0" applyFill="0" applyBorder="0">
      <alignment horizontal="left"/>
    </xf>
    <xf numFmtId="0" fontId="218" fillId="115"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31" applyNumberFormat="0" applyFill="0" applyBorder="0" applyAlignment="0" applyProtection="0">
      <alignment horizontal="center"/>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0" fillId="0" borderId="131" applyNumberFormat="0" applyFill="0" applyBorder="0" applyAlignment="0" applyProtection="0">
      <alignment horizontal="center"/>
      <protection locked="0"/>
    </xf>
    <xf numFmtId="0" fontId="220" fillId="0" borderId="131" applyNumberFormat="0" applyFill="0" applyBorder="0" applyAlignment="0" applyProtection="0">
      <alignment horizontal="center"/>
      <protection locked="0"/>
    </xf>
    <xf numFmtId="3" fontId="209" fillId="0" borderId="138">
      <alignment vertical="center"/>
    </xf>
    <xf numFmtId="0" fontId="220" fillId="0" borderId="131" applyNumberFormat="0" applyFill="0" applyBorder="0" applyAlignment="0" applyProtection="0">
      <alignment horizontal="center"/>
      <protection locked="0"/>
    </xf>
    <xf numFmtId="0" fontId="220" fillId="0" borderId="131" applyNumberFormat="0" applyFill="0" applyBorder="0" applyAlignment="0" applyProtection="0">
      <alignment horizontal="center"/>
      <protection locked="0"/>
    </xf>
    <xf numFmtId="3" fontId="209" fillId="0" borderId="138">
      <alignment vertical="center"/>
    </xf>
    <xf numFmtId="0" fontId="221" fillId="0" borderId="131" applyNumberFormat="0" applyFill="0" applyBorder="0">
      <protection locked="0"/>
    </xf>
    <xf numFmtId="0" fontId="221" fillId="0" borderId="131" applyNumberFormat="0" applyFill="0" applyBorder="0">
      <protection locked="0"/>
    </xf>
    <xf numFmtId="3" fontId="209" fillId="0" borderId="138">
      <alignment vertical="center"/>
    </xf>
    <xf numFmtId="0" fontId="221" fillId="0" borderId="131" applyNumberFormat="0" applyFill="0" applyBorder="0">
      <protection locked="0"/>
    </xf>
    <xf numFmtId="0" fontId="221" fillId="0" borderId="131" applyNumberFormat="0" applyFill="0" applyBorder="0">
      <protection locked="0"/>
    </xf>
    <xf numFmtId="3" fontId="209" fillId="0" borderId="138">
      <alignment vertical="center"/>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0" fontId="221" fillId="0" borderId="131" applyNumberFormat="0" applyFill="0" applyBorder="0">
      <protection locked="0"/>
    </xf>
    <xf numFmtId="3" fontId="209" fillId="0" borderId="138">
      <alignment vertical="center"/>
    </xf>
    <xf numFmtId="3" fontId="222" fillId="0" borderId="156" applyNumberFormat="0" applyAlignment="0">
      <alignment vertical="center"/>
    </xf>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3" fontId="209" fillId="0" borderId="138">
      <alignment vertical="center"/>
    </xf>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22" fillId="0" borderId="156"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38">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09" fillId="0" borderId="138">
      <alignment vertical="center"/>
    </xf>
    <xf numFmtId="196" fontId="2" fillId="0" borderId="0" applyFont="0" applyFill="0" applyBorder="0" applyAlignment="0" applyProtection="0"/>
    <xf numFmtId="196"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8">
      <alignment vertical="center"/>
    </xf>
    <xf numFmtId="3" fontId="209" fillId="0" borderId="138">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38">
      <alignment vertical="center"/>
    </xf>
    <xf numFmtId="3" fontId="209" fillId="0" borderId="138">
      <alignment vertical="center"/>
    </xf>
    <xf numFmtId="267" fontId="162" fillId="0" borderId="0" applyFont="0" applyFill="0" applyBorder="0" applyProtection="0"/>
    <xf numFmtId="267" fontId="162" fillId="0" borderId="0" applyFont="0" applyFill="0" applyBorder="0" applyProtection="0"/>
    <xf numFmtId="3" fontId="209" fillId="0" borderId="138">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8">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267" fontId="162" fillId="0" borderId="0" applyFont="0" applyFill="0" applyBorder="0" applyProtection="0"/>
    <xf numFmtId="3" fontId="209" fillId="0" borderId="138">
      <alignment vertical="center"/>
    </xf>
    <xf numFmtId="267" fontId="162" fillId="0" borderId="0" applyFont="0" applyFill="0" applyBorder="0" applyProtection="0"/>
    <xf numFmtId="267" fontId="162" fillId="0" borderId="0" applyFont="0" applyFill="0" applyBorder="0" applyProtection="0"/>
    <xf numFmtId="3" fontId="209" fillId="0" borderId="138">
      <alignment vertical="center"/>
    </xf>
    <xf numFmtId="197" fontId="2" fillId="0" borderId="0" applyFont="0" applyFill="0" applyBorder="0" applyAlignment="0" applyProtection="0"/>
    <xf numFmtId="3" fontId="209" fillId="0" borderId="138">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38">
      <alignment vertical="center"/>
    </xf>
    <xf numFmtId="3" fontId="209" fillId="0" borderId="138">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38">
      <alignment vertical="center"/>
    </xf>
    <xf numFmtId="268" fontId="224" fillId="0" borderId="0"/>
    <xf numFmtId="3" fontId="209" fillId="0" borderId="138">
      <alignment vertical="center"/>
    </xf>
    <xf numFmtId="268" fontId="224" fillId="0" borderId="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38">
      <alignment vertical="center"/>
    </xf>
    <xf numFmtId="3" fontId="209" fillId="0" borderId="138">
      <alignment vertical="center"/>
    </xf>
    <xf numFmtId="0" fontId="224" fillId="0" borderId="0"/>
    <xf numFmtId="0" fontId="2" fillId="0" borderId="0" applyNumberFormat="0" applyFont="0" applyFill="0" applyBorder="0" applyAlignment="0" applyProtection="0"/>
    <xf numFmtId="3" fontId="209" fillId="0" borderId="138">
      <alignment vertical="center"/>
    </xf>
    <xf numFmtId="0" fontId="224" fillId="0" borderId="0"/>
    <xf numFmtId="3" fontId="209" fillId="0" borderId="138">
      <alignment vertical="center"/>
    </xf>
    <xf numFmtId="0" fontId="224" fillId="0" borderId="0"/>
    <xf numFmtId="3" fontId="209" fillId="0" borderId="138">
      <alignment vertical="center"/>
    </xf>
    <xf numFmtId="0" fontId="224" fillId="0" borderId="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24" fillId="0" borderId="0"/>
    <xf numFmtId="0" fontId="224" fillId="0" borderId="0"/>
    <xf numFmtId="3" fontId="209" fillId="0" borderId="138">
      <alignment vertical="center"/>
    </xf>
    <xf numFmtId="3" fontId="209" fillId="0" borderId="138">
      <alignment vertical="center"/>
    </xf>
    <xf numFmtId="0" fontId="224" fillId="0" borderId="0"/>
    <xf numFmtId="3" fontId="209" fillId="0" borderId="138">
      <alignment vertical="center"/>
    </xf>
    <xf numFmtId="0" fontId="224" fillId="0" borderId="0"/>
    <xf numFmtId="0" fontId="224" fillId="0" borderId="0"/>
    <xf numFmtId="3" fontId="209" fillId="0" borderId="138">
      <alignment vertical="center"/>
    </xf>
    <xf numFmtId="3" fontId="209" fillId="0" borderId="138">
      <alignment vertical="center"/>
    </xf>
    <xf numFmtId="0" fontId="224" fillId="0" borderId="0"/>
    <xf numFmtId="3" fontId="209" fillId="0" borderId="138">
      <alignment vertical="center"/>
    </xf>
    <xf numFmtId="268" fontId="224" fillId="0" borderId="0"/>
    <xf numFmtId="3" fontId="209" fillId="0" borderId="138">
      <alignment vertical="center"/>
    </xf>
    <xf numFmtId="268" fontId="224" fillId="0" borderId="0"/>
    <xf numFmtId="268" fontId="224" fillId="0" borderId="0"/>
    <xf numFmtId="3" fontId="209" fillId="0" borderId="138">
      <alignment vertical="center"/>
    </xf>
    <xf numFmtId="3" fontId="209" fillId="0" borderId="138">
      <alignment vertical="center"/>
    </xf>
    <xf numFmtId="0" fontId="224" fillId="0" borderId="0"/>
    <xf numFmtId="0" fontId="224" fillId="0" borderId="0"/>
    <xf numFmtId="3" fontId="209" fillId="0" borderId="138">
      <alignment vertical="center"/>
    </xf>
    <xf numFmtId="0" fontId="224" fillId="0" borderId="0"/>
    <xf numFmtId="3" fontId="209" fillId="0" borderId="138">
      <alignment vertical="center"/>
    </xf>
    <xf numFmtId="0" fontId="224" fillId="0" borderId="0"/>
    <xf numFmtId="3" fontId="209" fillId="0" borderId="138">
      <alignment vertical="center"/>
    </xf>
    <xf numFmtId="0" fontId="224" fillId="0" borderId="0"/>
    <xf numFmtId="3" fontId="209" fillId="0" borderId="138">
      <alignment vertical="center"/>
    </xf>
    <xf numFmtId="3" fontId="209" fillId="0" borderId="138">
      <alignment vertical="center"/>
    </xf>
    <xf numFmtId="0" fontId="224" fillId="0" borderId="0"/>
    <xf numFmtId="3" fontId="209" fillId="0" borderId="138">
      <alignment vertical="center"/>
    </xf>
    <xf numFmtId="0" fontId="224" fillId="0" borderId="0"/>
    <xf numFmtId="0" fontId="224" fillId="0" borderId="0"/>
    <xf numFmtId="3" fontId="209" fillId="0" borderId="138">
      <alignment vertical="center"/>
    </xf>
    <xf numFmtId="3" fontId="209" fillId="0" borderId="138">
      <alignment vertical="center"/>
    </xf>
    <xf numFmtId="0" fontId="224" fillId="0" borderId="0"/>
    <xf numFmtId="3" fontId="209" fillId="0" borderId="138">
      <alignment vertical="center"/>
    </xf>
    <xf numFmtId="268" fontId="224" fillId="0" borderId="0"/>
    <xf numFmtId="268" fontId="224" fillId="0" borderId="0"/>
    <xf numFmtId="3" fontId="209" fillId="0" borderId="138">
      <alignment vertical="center"/>
    </xf>
    <xf numFmtId="268" fontId="224" fillId="0" borderId="0"/>
    <xf numFmtId="3" fontId="209" fillId="0" borderId="138">
      <alignment vertical="center"/>
    </xf>
    <xf numFmtId="268" fontId="224" fillId="0" borderId="0"/>
    <xf numFmtId="3" fontId="209" fillId="0" borderId="138">
      <alignment vertical="center"/>
    </xf>
    <xf numFmtId="268" fontId="224" fillId="0" borderId="0"/>
    <xf numFmtId="3" fontId="209" fillId="0" borderId="138">
      <alignment vertical="center"/>
    </xf>
    <xf numFmtId="3" fontId="209" fillId="0" borderId="138">
      <alignment vertical="center"/>
    </xf>
    <xf numFmtId="268" fontId="224" fillId="0" borderId="0"/>
    <xf numFmtId="3" fontId="209" fillId="0" borderId="138">
      <alignment vertical="center"/>
    </xf>
    <xf numFmtId="268" fontId="224" fillId="0" borderId="0"/>
    <xf numFmtId="268" fontId="224" fillId="0" borderId="0"/>
    <xf numFmtId="3" fontId="209" fillId="0" borderId="138">
      <alignment vertical="center"/>
    </xf>
    <xf numFmtId="3" fontId="209" fillId="0" borderId="138">
      <alignment vertical="center"/>
    </xf>
    <xf numFmtId="268" fontId="224" fillId="0" borderId="0"/>
    <xf numFmtId="3" fontId="209" fillId="0" borderId="138">
      <alignment vertical="center"/>
    </xf>
    <xf numFmtId="268" fontId="224" fillId="0" borderId="0"/>
    <xf numFmtId="3" fontId="209" fillId="0" borderId="138">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7" applyNumberFormat="0" applyFont="0" applyBorder="0" applyAlignment="0" applyProtection="0">
      <alignment horizontal="centerContinuous"/>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2" fillId="0" borderId="0" applyNumberFormat="0" applyFont="0" applyFill="0" applyBorder="0" applyAlignment="0" applyProtection="0"/>
    <xf numFmtId="0" fontId="9" fillId="69" borderId="157" applyNumberFormat="0" applyFont="0" applyBorder="0" applyProtection="0"/>
    <xf numFmtId="3" fontId="209" fillId="0" borderId="138">
      <alignment vertical="center"/>
    </xf>
    <xf numFmtId="0" fontId="2" fillId="0" borderId="0" applyNumberFormat="0" applyFont="0" applyFill="0" applyBorder="0" applyAlignment="0" applyProtection="0"/>
    <xf numFmtId="0" fontId="9" fillId="69" borderId="157" applyNumberFormat="0" applyFont="0" applyBorder="0" applyProtection="0"/>
    <xf numFmtId="3" fontId="209" fillId="0" borderId="138">
      <alignment vertical="center"/>
    </xf>
    <xf numFmtId="0" fontId="9" fillId="69" borderId="157" applyNumberFormat="0" applyFont="0" applyBorder="0" applyProtection="0"/>
    <xf numFmtId="0" fontId="9" fillId="69" borderId="157" applyNumberFormat="0" applyFont="0" applyBorder="0" applyProtection="0"/>
    <xf numFmtId="3" fontId="209" fillId="0" borderId="138">
      <alignment vertical="center"/>
    </xf>
    <xf numFmtId="0" fontId="9" fillId="69" borderId="157" applyNumberFormat="0" applyFont="0" applyBorder="0" applyProtection="0"/>
    <xf numFmtId="0" fontId="9" fillId="69" borderId="157" applyNumberFormat="0" applyFont="0" applyBorder="0" applyProtection="0"/>
    <xf numFmtId="3" fontId="209" fillId="0" borderId="138">
      <alignment vertical="center"/>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38">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27" fillId="119" borderId="106" applyNumberFormat="0" applyBorder="0">
      <alignment horizontal="left"/>
    </xf>
    <xf numFmtId="0" fontId="227" fillId="119" borderId="106" applyNumberFormat="0" applyBorder="0">
      <alignment horizontal="left"/>
    </xf>
    <xf numFmtId="3" fontId="209" fillId="0" borderId="138">
      <alignment vertical="center"/>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0" fontId="227" fillId="119" borderId="106" applyNumberFormat="0" applyBorder="0">
      <alignment horizontal="left"/>
    </xf>
    <xf numFmtId="3" fontId="209" fillId="0" borderId="138">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38">
      <alignment vertical="center"/>
    </xf>
    <xf numFmtId="0" fontId="211" fillId="0" borderId="0">
      <alignment horizontal="left" vertical="center" wrapText="1"/>
    </xf>
    <xf numFmtId="3" fontId="209" fillId="0" borderId="138">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38">
      <alignment vertical="center"/>
    </xf>
    <xf numFmtId="22" fontId="29" fillId="0" borderId="0" applyFill="0" applyBorder="0" applyAlignment="0"/>
    <xf numFmtId="3" fontId="209" fillId="0" borderId="138">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38">
      <alignment vertical="center"/>
    </xf>
    <xf numFmtId="173" fontId="201" fillId="0" borderId="0" applyFont="0" applyFill="0" applyBorder="0" applyProtection="0">
      <alignment horizontal="right"/>
    </xf>
    <xf numFmtId="180"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8">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8">
      <alignment vertical="center"/>
    </xf>
    <xf numFmtId="0" fontId="231" fillId="0" borderId="0"/>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09"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09" fillId="0" borderId="138">
      <alignment vertical="center"/>
    </xf>
    <xf numFmtId="0" fontId="2" fillId="0" borderId="70" applyFill="0" applyProtection="0">
      <alignment horizontal="centerContinuous"/>
    </xf>
    <xf numFmtId="0" fontId="2" fillId="0" borderId="70" applyFill="0" applyProtection="0">
      <alignment horizontal="centerContinuous"/>
    </xf>
    <xf numFmtId="3" fontId="209" fillId="0" borderId="138">
      <alignment vertical="center"/>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3" fontId="209"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9"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9"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9" fillId="0" borderId="138">
      <alignment vertical="center"/>
    </xf>
    <xf numFmtId="275" fontId="2" fillId="0" borderId="70" applyFill="0" applyProtection="0">
      <alignment horizontal="centerContinuous"/>
    </xf>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232"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232"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3" fontId="233" fillId="121"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58"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4"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17" fontId="237" fillId="117" borderId="106"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38" fillId="0" borderId="141" applyNumberFormat="0" applyAlignment="0">
      <protection locked="0"/>
    </xf>
    <xf numFmtId="0" fontId="49" fillId="42" borderId="149" applyNumberFormat="0" applyAlignment="0" applyProtection="0"/>
    <xf numFmtId="0" fontId="10" fillId="0" borderId="0"/>
    <xf numFmtId="0" fontId="10" fillId="0" borderId="0"/>
    <xf numFmtId="0" fontId="49" fillId="42" borderId="149" applyNumberFormat="0" applyAlignment="0" applyProtection="0"/>
    <xf numFmtId="0" fontId="49" fillId="42" borderId="149" applyNumberFormat="0" applyAlignment="0" applyProtection="0"/>
    <xf numFmtId="0" fontId="49" fillId="42" borderId="149" applyNumberFormat="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38">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38">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38">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38">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38">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38">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38">
      <alignment vertical="center"/>
    </xf>
    <xf numFmtId="0" fontId="241" fillId="0" borderId="0">
      <alignment horizontal="left"/>
    </xf>
    <xf numFmtId="0" fontId="242" fillId="0" borderId="0">
      <alignment horizontal="center" wrapText="1"/>
    </xf>
    <xf numFmtId="0" fontId="241"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9">
      <alignment horizontal="right" wrapText="1"/>
    </xf>
    <xf numFmtId="0" fontId="241" fillId="0" borderId="159">
      <alignment horizontal="right" wrapText="1"/>
    </xf>
    <xf numFmtId="0" fontId="241" fillId="0" borderId="159">
      <alignment horizontal="right" wrapText="1"/>
    </xf>
    <xf numFmtId="0" fontId="2" fillId="0" borderId="0" applyNumberFormat="0" applyFont="0" applyFill="0" applyBorder="0" applyAlignment="0" applyProtection="0"/>
    <xf numFmtId="0" fontId="241"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9">
      <alignment horizontal="right" wrapText="1"/>
    </xf>
    <xf numFmtId="0" fontId="241" fillId="0" borderId="159">
      <alignment horizontal="right" wrapText="1"/>
    </xf>
    <xf numFmtId="0" fontId="241"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297" fontId="243" fillId="0" borderId="159">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9">
      <alignment horizontal="right"/>
    </xf>
    <xf numFmtId="297" fontId="243" fillId="0" borderId="159">
      <alignment horizontal="right"/>
    </xf>
    <xf numFmtId="297" fontId="243" fillId="0" borderId="159">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5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9">
      <alignment horizontal="left"/>
    </xf>
    <xf numFmtId="297" fontId="243" fillId="0" borderId="159">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5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59">
      <alignment horizontal="center"/>
    </xf>
    <xf numFmtId="297" fontId="247" fillId="0" borderId="159">
      <alignment horizontal="center"/>
    </xf>
    <xf numFmtId="0" fontId="2" fillId="0" borderId="0" applyNumberFormat="0" applyFont="0" applyFill="0" applyBorder="0" applyAlignment="0" applyProtection="0"/>
    <xf numFmtId="164"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164" fontId="155"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164" fontId="155"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38">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38">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70">
      <alignment horizontal="centerContinuous"/>
    </xf>
    <xf numFmtId="0" fontId="165" fillId="0" borderId="63"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38">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38">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03" fontId="2" fillId="0" borderId="0" applyFont="0" applyFill="0" applyBorder="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61">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8">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45" fillId="113" borderId="129"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9" applyAlignment="0" applyProtection="0"/>
    <xf numFmtId="0" fontId="45" fillId="113" borderId="129" applyAlignment="0" applyProtection="0"/>
    <xf numFmtId="0" fontId="2" fillId="0" borderId="0" applyNumberFormat="0" applyFont="0" applyFill="0" applyBorder="0" applyAlignment="0" applyProtection="0"/>
    <xf numFmtId="0" fontId="2" fillId="68" borderId="127"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7"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09" fillId="0" borderId="138">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45" fillId="68" borderId="141"/>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41" fillId="126" borderId="128"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37" fillId="0" borderId="129">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63" fillId="109"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4" fillId="0" borderId="162" applyNumberFormat="0" applyFill="0" applyAlignment="0" applyProtection="0"/>
    <xf numFmtId="0" fontId="264" fillId="0" borderId="162" applyNumberFormat="0" applyFill="0" applyAlignment="0" applyProtection="0"/>
    <xf numFmtId="0" fontId="264" fillId="0" borderId="162"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63" applyNumberFormat="0" applyFill="0" applyAlignment="0" applyProtection="0"/>
    <xf numFmtId="0" fontId="266" fillId="0" borderId="163" applyNumberFormat="0" applyFill="0" applyAlignment="0" applyProtection="0"/>
    <xf numFmtId="0" fontId="266" fillId="0" borderId="163"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64" applyNumberFormat="0" applyFill="0" applyAlignment="0" applyProtection="0"/>
    <xf numFmtId="0" fontId="268" fillId="0" borderId="164" applyNumberFormat="0" applyFill="0" applyAlignment="0" applyProtection="0"/>
    <xf numFmtId="0" fontId="268" fillId="0" borderId="164"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5"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7" applyFont="0" applyProtection="0">
      <alignment horizontal="right"/>
    </xf>
    <xf numFmtId="0" fontId="10" fillId="0" borderId="0"/>
    <xf numFmtId="3" fontId="2" fillId="70" borderId="127" applyFont="0" applyProtection="0">
      <alignment horizontal="right"/>
    </xf>
    <xf numFmtId="0" fontId="2" fillId="0" borderId="0" applyNumberFormat="0" applyFont="0" applyFill="0" applyBorder="0" applyAlignment="0" applyProtection="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70" borderId="127" applyFont="0" applyProtection="0">
      <alignment horizontal="right"/>
    </xf>
    <xf numFmtId="0" fontId="10" fillId="0" borderId="0"/>
    <xf numFmtId="10" fontId="2" fillId="70" borderId="127" applyFont="0" applyProtection="0">
      <alignment horizontal="right"/>
    </xf>
    <xf numFmtId="0" fontId="2" fillId="0" borderId="0" applyNumberFormat="0" applyFont="0" applyFill="0" applyBorder="0" applyAlignment="0" applyProtection="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70" borderId="127" applyFont="0" applyProtection="0">
      <alignment horizontal="right"/>
    </xf>
    <xf numFmtId="0" fontId="10" fillId="0" borderId="0"/>
    <xf numFmtId="9" fontId="2" fillId="70" borderId="127" applyFont="0" applyProtection="0">
      <alignment horizontal="right"/>
    </xf>
    <xf numFmtId="0" fontId="2" fillId="0" borderId="0" applyNumberFormat="0" applyFont="0" applyFill="0" applyBorder="0" applyAlignment="0" applyProtection="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70" borderId="128"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8" applyNumberFormat="0" applyFont="0" applyBorder="0" applyAlignment="0" applyProtection="0">
      <alignment horizontal="left"/>
    </xf>
    <xf numFmtId="0" fontId="2" fillId="0" borderId="0" applyNumberFormat="0" applyFont="0" applyFill="0" applyBorder="0" applyAlignment="0" applyProtection="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09" fillId="0" borderId="138">
      <alignment vertical="center"/>
    </xf>
    <xf numFmtId="0" fontId="2" fillId="0" borderId="0" applyNumberFormat="0" applyFont="0" applyFill="0" applyBorder="0" applyAlignment="0" applyProtection="0"/>
    <xf numFmtId="0" fontId="10" fillId="0" borderId="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38">
      <alignment vertical="center"/>
    </xf>
    <xf numFmtId="37" fontId="45" fillId="0" borderId="0"/>
    <xf numFmtId="295" fontId="45" fillId="0" borderId="0"/>
    <xf numFmtId="3" fontId="209" fillId="0" borderId="138">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7"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7" applyNumberFormat="0" applyBorder="0" applyAlignment="0" applyProtection="0"/>
    <xf numFmtId="0" fontId="10" fillId="0" borderId="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10" fillId="0" borderId="0"/>
    <xf numFmtId="0" fontId="10" fillId="0" borderId="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271" fillId="0" borderId="76">
      <protection locked="0"/>
    </xf>
    <xf numFmtId="0" fontId="271" fillId="0" borderId="76">
      <protection locked="0"/>
    </xf>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71" fillId="0" borderId="76">
      <protection locked="0"/>
    </xf>
    <xf numFmtId="0" fontId="271" fillId="0" borderId="76">
      <protection locked="0"/>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65">
      <alignment horizontal="right" vertical="center"/>
      <protection locked="0"/>
    </xf>
    <xf numFmtId="310" fontId="271" fillId="88" borderId="165">
      <alignment horizontal="right" vertical="center"/>
      <protection locked="0"/>
    </xf>
    <xf numFmtId="310" fontId="271" fillId="88" borderId="165">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2" fontId="233" fillId="129" borderId="76"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38">
      <alignment vertical="center"/>
    </xf>
    <xf numFmtId="311" fontId="2" fillId="71" borderId="127" applyFont="0" applyAlignment="0">
      <protection locked="0"/>
    </xf>
    <xf numFmtId="0" fontId="10" fillId="0" borderId="0"/>
    <xf numFmtId="311" fontId="2" fillId="71" borderId="127" applyFont="0" applyAlignment="0">
      <protection locked="0"/>
    </xf>
    <xf numFmtId="0" fontId="2" fillId="0" borderId="0" applyNumberFormat="0" applyFont="0" applyFill="0" applyBorder="0" applyAlignment="0" applyProtection="0"/>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 fontId="209" fillId="0" borderId="138">
      <alignment vertical="center"/>
    </xf>
    <xf numFmtId="0" fontId="2" fillId="0" borderId="0" applyNumberFormat="0" applyFont="0" applyFill="0" applyBorder="0" applyAlignment="0" applyProtection="0"/>
    <xf numFmtId="0" fontId="10" fillId="0" borderId="0"/>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 fillId="71" borderId="127" applyFont="0">
      <alignment horizontal="right"/>
      <protection locked="0"/>
    </xf>
    <xf numFmtId="0" fontId="10" fillId="0" borderId="0"/>
    <xf numFmtId="3"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60" fontId="2" fillId="71" borderId="127" applyFont="0">
      <alignment horizontal="right"/>
      <protection locked="0"/>
    </xf>
    <xf numFmtId="0" fontId="10" fillId="0" borderId="0"/>
    <xf numFmtId="260" fontId="2" fillId="71" borderId="127" applyFont="0">
      <alignment horizontal="right"/>
      <protection locked="0"/>
    </xf>
    <xf numFmtId="0" fontId="2" fillId="0" borderId="0" applyNumberFormat="0" applyFont="0" applyFill="0" applyBorder="0" applyAlignment="0" applyProtection="0"/>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10" fontId="2" fillId="71" borderId="127" applyFont="0">
      <alignment horizontal="right"/>
      <protection locked="0"/>
    </xf>
    <xf numFmtId="0" fontId="10" fillId="0" borderId="0"/>
    <xf numFmtId="10" fontId="2" fillId="71" borderId="127" applyFont="0">
      <alignment horizontal="right"/>
      <protection locked="0"/>
    </xf>
    <xf numFmtId="0" fontId="2" fillId="0" borderId="0" applyNumberFormat="0" applyFont="0" applyFill="0" applyBorder="0" applyAlignment="0" applyProtection="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71" borderId="131"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31"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71" borderId="127" applyFont="0">
      <alignment horizontal="center" wrapText="1"/>
      <protection locked="0"/>
    </xf>
    <xf numFmtId="0" fontId="10" fillId="0" borderId="0"/>
    <xf numFmtId="0" fontId="2" fillId="71" borderId="127" applyFont="0">
      <alignment horizontal="center" wrapText="1"/>
      <protection locked="0"/>
    </xf>
    <xf numFmtId="0" fontId="2" fillId="0" borderId="0" applyNumberFormat="0" applyFont="0" applyFill="0" applyBorder="0" applyAlignment="0" applyProtection="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49" fontId="2" fillId="71" borderId="127" applyFont="0" applyAlignment="0">
      <protection locked="0"/>
    </xf>
    <xf numFmtId="0" fontId="10" fillId="0" borderId="0"/>
    <xf numFmtId="0" fontId="10" fillId="0" borderId="0"/>
    <xf numFmtId="3" fontId="209" fillId="0" borderId="138">
      <alignment vertical="center"/>
    </xf>
    <xf numFmtId="0" fontId="10" fillId="0" borderId="0"/>
    <xf numFmtId="0" fontId="10" fillId="0" borderId="0"/>
    <xf numFmtId="49" fontId="2" fillId="71" borderId="127"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17" fontId="160" fillId="0" borderId="76"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17" fontId="228" fillId="96" borderId="166"/>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6"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38">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39" applyAlignment="0" applyProtection="0">
      <alignment horizontal="centerContinuous"/>
    </xf>
    <xf numFmtId="19" fontId="280" fillId="0" borderId="139" applyAlignment="0" applyProtection="0">
      <alignment horizontal="centerContinuous"/>
    </xf>
    <xf numFmtId="3" fontId="209" fillId="0" borderId="138">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164"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0" fontId="10" fillId="0" borderId="0"/>
    <xf numFmtId="0" fontId="10" fillId="0" borderId="0"/>
    <xf numFmtId="0" fontId="10" fillId="0" borderId="0"/>
    <xf numFmtId="164" fontId="1" fillId="0" borderId="0" applyFont="0" applyFill="0" applyBorder="0" applyAlignment="0" applyProtection="0"/>
    <xf numFmtId="19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3" fontId="209" fillId="0" borderId="138">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165" fontId="1" fillId="0" borderId="0" applyFont="0" applyFill="0" applyBorder="0" applyAlignment="0" applyProtection="0"/>
    <xf numFmtId="0" fontId="10" fillId="0" borderId="0"/>
    <xf numFmtId="165" fontId="1" fillId="0" borderId="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0" fontId="10" fillId="0" borderId="0"/>
    <xf numFmtId="2" fontId="233" fillId="107" borderId="127"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40" applyNumberFormat="0" applyFill="0" applyBorder="0" applyAlignment="0"/>
    <xf numFmtId="17" fontId="45" fillId="131" borderId="140" applyNumberFormat="0" applyFill="0" applyBorder="0" applyAlignment="0"/>
    <xf numFmtId="3" fontId="209" fillId="0" borderId="138">
      <alignment vertical="center"/>
    </xf>
    <xf numFmtId="3" fontId="209" fillId="0" borderId="138">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37" fontId="282" fillId="0" borderId="0"/>
    <xf numFmtId="295" fontId="282"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237" fillId="69" borderId="127"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38">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xf numFmtId="0" fontId="2" fillId="0" borderId="0" applyNumberFormat="0" applyFont="0" applyFill="0" applyBorder="0" applyAlignment="0" applyProtection="0"/>
    <xf numFmtId="3" fontId="209" fillId="0" borderId="138">
      <alignment vertical="center"/>
    </xf>
    <xf numFmtId="0" fontId="2" fillId="0" borderId="0"/>
    <xf numFmtId="0" fontId="2" fillId="0" borderId="0" applyNumberFormat="0" applyFont="0" applyFill="0" applyBorder="0" applyAlignment="0" applyProtection="0"/>
    <xf numFmtId="3" fontId="209" fillId="0" borderId="138">
      <alignment vertical="center"/>
    </xf>
    <xf numFmtId="0" fontId="2" fillId="0" borderId="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283" fillId="104" borderId="130">
      <alignment horizontal="center" vertical="top" wrapText="1"/>
    </xf>
    <xf numFmtId="0" fontId="283" fillId="104" borderId="130">
      <alignment horizontal="center" vertical="top" wrapText="1"/>
    </xf>
    <xf numFmtId="0" fontId="283" fillId="104" borderId="130">
      <alignment horizontal="center" vertical="top" wrapText="1"/>
    </xf>
    <xf numFmtId="0" fontId="283" fillId="104"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xf numFmtId="0" fontId="45" fillId="70" borderId="128"/>
    <xf numFmtId="0" fontId="45" fillId="70" borderId="128"/>
    <xf numFmtId="0" fontId="45" fillId="7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6"/>
    <xf numFmtId="0" fontId="45" fillId="0" borderId="106"/>
    <xf numFmtId="0" fontId="45"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30">
      <alignment horizontal="center" vertical="top"/>
    </xf>
    <xf numFmtId="0" fontId="283" fillId="132" borderId="130">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8"/>
    <xf numFmtId="0" fontId="45" fillId="0" borderId="128"/>
    <xf numFmtId="0" fontId="45" fillId="0" borderId="128"/>
    <xf numFmtId="0" fontId="45"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30"/>
    <xf numFmtId="0" fontId="2" fillId="0" borderId="130"/>
    <xf numFmtId="0" fontId="2" fillId="0" borderId="130"/>
    <xf numFmtId="0" fontId="2" fillId="0" borderId="130"/>
    <xf numFmtId="0" fontId="2" fillId="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31"/>
    <xf numFmtId="0" fontId="284" fillId="70" borderId="13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horizontal="center"/>
    </xf>
    <xf numFmtId="0" fontId="2" fillId="0" borderId="106">
      <alignment horizontal="center"/>
    </xf>
    <xf numFmtId="0" fontId="2" fillId="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lignment horizontal="center"/>
    </xf>
    <xf numFmtId="0" fontId="2" fillId="0" borderId="107">
      <alignment horizontal="center"/>
    </xf>
    <xf numFmtId="0" fontId="2" fillId="0" borderId="107">
      <alignment horizontal="center"/>
    </xf>
    <xf numFmtId="0" fontId="2" fillId="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horizontal="center"/>
    </xf>
    <xf numFmtId="0" fontId="2" fillId="0" borderId="10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30">
      <alignment horizontal="center" vertical="top" wrapText="1"/>
    </xf>
    <xf numFmtId="0" fontId="283" fillId="132" borderId="130">
      <alignment horizontal="center" vertical="top" wrapText="1"/>
    </xf>
    <xf numFmtId="0" fontId="283" fillId="132" borderId="130">
      <alignment horizontal="center" vertical="top" wrapText="1"/>
    </xf>
    <xf numFmtId="0" fontId="283" fillId="132"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9"/>
    <xf numFmtId="3" fontId="2" fillId="0" borderId="129"/>
    <xf numFmtId="3" fontId="2" fillId="0" borderId="129"/>
    <xf numFmtId="3"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alignment horizontal="center"/>
    </xf>
    <xf numFmtId="0" fontId="45" fillId="70" borderId="128">
      <alignment horizontal="center"/>
    </xf>
    <xf numFmtId="0" fontId="45" fillId="70" borderId="128">
      <alignment horizontal="center"/>
    </xf>
    <xf numFmtId="0" fontId="45" fillId="70" borderId="12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9">
      <alignment horizontal="center"/>
    </xf>
    <xf numFmtId="0" fontId="45" fillId="70" borderId="129">
      <alignment horizontal="center"/>
    </xf>
    <xf numFmtId="0" fontId="2" fillId="0" borderId="0" applyNumberFormat="0" applyFont="0" applyFill="0" applyBorder="0" applyAlignment="0" applyProtection="0"/>
    <xf numFmtId="0" fontId="45" fillId="70" borderId="130">
      <alignment horizontal="center"/>
    </xf>
    <xf numFmtId="0" fontId="45" fillId="70" borderId="130">
      <alignment horizontal="center"/>
    </xf>
    <xf numFmtId="0" fontId="45" fillId="70" borderId="130">
      <alignment horizontal="center"/>
    </xf>
    <xf numFmtId="0" fontId="45" fillId="70" borderId="13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6">
      <alignment horizontal="left" vertical="top"/>
    </xf>
    <xf numFmtId="0" fontId="45" fillId="70" borderId="106">
      <alignment horizontal="left" vertical="top"/>
    </xf>
    <xf numFmtId="0" fontId="45" fillId="70" borderId="106">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9">
      <alignment horizontal="center" vertical="center"/>
    </xf>
    <xf numFmtId="0" fontId="283" fillId="132" borderId="129">
      <alignment horizontal="center" vertical="center"/>
    </xf>
    <xf numFmtId="0" fontId="2" fillId="0" borderId="0" applyNumberFormat="0" applyFont="0" applyFill="0" applyBorder="0" applyAlignment="0" applyProtection="0"/>
    <xf numFmtId="0" fontId="283" fillId="132" borderId="130">
      <alignment horizontal="center" vertical="center"/>
    </xf>
    <xf numFmtId="0" fontId="283" fillId="132" borderId="130">
      <alignment horizontal="center" vertical="center"/>
    </xf>
    <xf numFmtId="0" fontId="283" fillId="132" borderId="130">
      <alignment horizontal="center" vertical="center"/>
    </xf>
    <xf numFmtId="0" fontId="283" fillId="132" borderId="130">
      <alignment horizontal="center" vertical="center"/>
    </xf>
    <xf numFmtId="0" fontId="2" fillId="0" borderId="0" applyNumberFormat="0" applyFont="0" applyFill="0" applyBorder="0" applyAlignment="0" applyProtection="0"/>
    <xf numFmtId="0" fontId="283" fillId="104" borderId="128">
      <alignment horizontal="center" vertical="center"/>
    </xf>
    <xf numFmtId="0" fontId="283" fillId="104" borderId="128">
      <alignment horizontal="center" vertical="center"/>
    </xf>
    <xf numFmtId="0" fontId="283" fillId="104" borderId="128">
      <alignment horizontal="center" vertical="center"/>
    </xf>
    <xf numFmtId="0" fontId="283" fillId="104" borderId="128">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29">
      <alignment horizontal="center" vertical="center"/>
    </xf>
    <xf numFmtId="0" fontId="283" fillId="104" borderId="129">
      <alignment horizontal="center" vertical="center"/>
    </xf>
    <xf numFmtId="0" fontId="2" fillId="0" borderId="0" applyNumberFormat="0" applyFont="0" applyFill="0" applyBorder="0" applyAlignment="0" applyProtection="0"/>
    <xf numFmtId="0" fontId="283" fillId="104" borderId="130">
      <alignment horizontal="center" vertical="center"/>
    </xf>
    <xf numFmtId="0" fontId="283" fillId="104" borderId="130">
      <alignment horizontal="center" vertical="center"/>
    </xf>
    <xf numFmtId="0" fontId="283" fillId="104" borderId="130">
      <alignment horizontal="center" vertical="center"/>
    </xf>
    <xf numFmtId="0" fontId="283" fillId="104" borderId="130">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9" fillId="0" borderId="138">
      <alignment vertical="center"/>
    </xf>
    <xf numFmtId="0" fontId="286" fillId="0" borderId="7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237" fillId="0" borderId="76"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27">
      <alignment horizontal="right"/>
      <protection locked="0"/>
    </xf>
    <xf numFmtId="0" fontId="10" fillId="0" borderId="0"/>
    <xf numFmtId="3" fontId="2" fillId="74" borderId="127">
      <alignment horizontal="right"/>
      <protection locked="0"/>
    </xf>
    <xf numFmtId="0" fontId="2" fillId="0" borderId="0" applyNumberFormat="0" applyFont="0" applyFill="0" applyBorder="0" applyAlignment="0" applyProtection="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60" fontId="2" fillId="74" borderId="127">
      <alignment horizontal="right"/>
      <protection locked="0"/>
    </xf>
    <xf numFmtId="0" fontId="10" fillId="0" borderId="0"/>
    <xf numFmtId="260" fontId="2" fillId="74" borderId="127">
      <alignment horizontal="right"/>
      <protection locked="0"/>
    </xf>
    <xf numFmtId="0" fontId="2" fillId="0" borderId="0" applyNumberFormat="0" applyFont="0" applyFill="0" applyBorder="0" applyAlignment="0" applyProtection="0"/>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74" borderId="127" applyFont="0">
      <alignment horizontal="right"/>
      <protection locked="0"/>
    </xf>
    <xf numFmtId="0" fontId="10" fillId="0" borderId="0"/>
    <xf numFmtId="10" fontId="2" fillId="74" borderId="127" applyFont="0">
      <alignment horizontal="right"/>
      <protection locked="0"/>
    </xf>
    <xf numFmtId="0" fontId="2" fillId="0" borderId="0" applyNumberFormat="0" applyFont="0" applyFill="0" applyBorder="0" applyAlignment="0" applyProtection="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74" borderId="127">
      <alignment horizontal="right"/>
      <protection locked="0"/>
    </xf>
    <xf numFmtId="0" fontId="10" fillId="0" borderId="0"/>
    <xf numFmtId="9" fontId="2" fillId="74" borderId="127">
      <alignment horizontal="right"/>
      <protection locked="0"/>
    </xf>
    <xf numFmtId="0" fontId="2" fillId="0" borderId="0" applyNumberFormat="0" applyFont="0" applyFill="0" applyBorder="0" applyAlignment="0" applyProtection="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74" borderId="127">
      <alignment horizontal="center" wrapText="1"/>
    </xf>
    <xf numFmtId="0" fontId="10" fillId="0" borderId="0"/>
    <xf numFmtId="0" fontId="2" fillId="74" borderId="127">
      <alignment horizontal="center" wrapText="1"/>
    </xf>
    <xf numFmtId="0" fontId="2" fillId="0" borderId="0" applyNumberFormat="0" applyFont="0" applyFill="0" applyBorder="0" applyAlignment="0" applyProtection="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74" borderId="127" applyNumberFormat="0" applyFont="0">
      <alignment horizontal="center" wrapText="1"/>
      <protection locked="0"/>
    </xf>
    <xf numFmtId="0" fontId="10" fillId="0" borderId="0"/>
    <xf numFmtId="0" fontId="2" fillId="74" borderId="127" applyNumberFormat="0" applyFont="0">
      <alignment horizontal="center" wrapText="1"/>
      <protection locked="0"/>
    </xf>
    <xf numFmtId="0" fontId="2" fillId="0" borderId="0" applyNumberFormat="0" applyFont="0" applyFill="0" applyBorder="0" applyAlignment="0" applyProtection="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66"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10" fillId="0" borderId="0"/>
    <xf numFmtId="0" fontId="10" fillId="0" borderId="0"/>
    <xf numFmtId="0" fontId="10" fillId="0" borderId="0"/>
    <xf numFmtId="0" fontId="10" fillId="0" borderId="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174" fontId="233" fillId="134" borderId="76"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3" fontId="288" fillId="135"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6" applyNumberFormat="0" applyFont="0" applyBorder="0" applyAlignment="0" applyProtection="0">
      <alignment horizontal="center"/>
    </xf>
    <xf numFmtId="0" fontId="19" fillId="131"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9" fillId="96" borderId="76" applyNumberFormat="0" applyFont="0" applyBorder="0" applyAlignment="0" applyProtection="0">
      <alignment horizontal="center"/>
    </xf>
    <xf numFmtId="0" fontId="19" fillId="96"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60" fillId="0" borderId="17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7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7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8">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38">
      <alignment vertical="center"/>
    </xf>
    <xf numFmtId="10" fontId="2" fillId="0" borderId="173"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53" fillId="0" borderId="0"/>
    <xf numFmtId="0" fontId="2" fillId="0" borderId="0" applyNumberFormat="0" applyFont="0" applyFill="0" applyBorder="0" applyAlignment="0" applyProtection="0"/>
    <xf numFmtId="0" fontId="10" fillId="0" borderId="0"/>
    <xf numFmtId="0" fontId="46" fillId="69" borderId="7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38">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45" fillId="92" borderId="7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38">
      <alignment vertical="center"/>
    </xf>
    <xf numFmtId="0" fontId="10" fillId="0" borderId="0"/>
    <xf numFmtId="0" fontId="177" fillId="111"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2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167" fontId="298" fillId="0" borderId="0">
      <alignment horizontal="right"/>
    </xf>
    <xf numFmtId="0" fontId="10" fillId="0" borderId="0"/>
    <xf numFmtId="0" fontId="2" fillId="0" borderId="17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9" fillId="88" borderId="168" applyNumberFormat="0" applyProtection="0">
      <alignment vertical="center"/>
    </xf>
    <xf numFmtId="4" fontId="299" fillId="88" borderId="168" applyNumberFormat="0" applyProtection="0">
      <alignment vertical="center"/>
    </xf>
    <xf numFmtId="4" fontId="299" fillId="88" borderId="168" applyNumberFormat="0" applyProtection="0">
      <alignment vertical="center"/>
    </xf>
    <xf numFmtId="4" fontId="299" fillId="88" borderId="168" applyNumberFormat="0" applyProtection="0">
      <alignment vertical="center"/>
    </xf>
    <xf numFmtId="4" fontId="299" fillId="88" borderId="168" applyNumberFormat="0" applyProtection="0">
      <alignment vertical="center"/>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188" fillId="137" borderId="168" applyNumberFormat="0" applyProtection="0">
      <alignment horizontal="left" vertical="center" indent="1"/>
    </xf>
    <xf numFmtId="4" fontId="188" fillId="137" borderId="168" applyNumberFormat="0" applyProtection="0">
      <alignment horizontal="left" vertical="center" indent="1"/>
    </xf>
    <xf numFmtId="4" fontId="188" fillId="137" borderId="168" applyNumberFormat="0" applyProtection="0">
      <alignment horizontal="left" vertical="center" indent="1"/>
    </xf>
    <xf numFmtId="4" fontId="188" fillId="137" borderId="168" applyNumberFormat="0" applyProtection="0">
      <alignment horizontal="left" vertical="center" indent="1"/>
    </xf>
    <xf numFmtId="4" fontId="188" fillId="137" borderId="168"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300" fillId="139" borderId="0"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6"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9" fillId="107" borderId="168" applyNumberFormat="0" applyProtection="0">
      <alignment vertical="center"/>
    </xf>
    <xf numFmtId="4" fontId="299" fillId="107" borderId="168" applyNumberFormat="0" applyProtection="0">
      <alignment vertical="center"/>
    </xf>
    <xf numFmtId="4" fontId="299" fillId="107" borderId="168" applyNumberFormat="0" applyProtection="0">
      <alignment vertical="center"/>
    </xf>
    <xf numFmtId="4" fontId="299" fillId="107" borderId="168" applyNumberFormat="0" applyProtection="0">
      <alignment vertical="center"/>
    </xf>
    <xf numFmtId="4" fontId="299" fillId="107" borderId="168" applyNumberFormat="0" applyProtection="0">
      <alignment vertical="center"/>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340" fontId="29" fillId="131" borderId="176" applyProtection="0">
      <alignment horizontal="right" vertical="center"/>
    </xf>
    <xf numFmtId="340"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6" applyProtection="0">
      <alignment horizontal="right" vertical="center"/>
    </xf>
    <xf numFmtId="340" fontId="29" fillId="131" borderId="176" applyProtection="0">
      <alignment horizontal="right" vertical="center"/>
    </xf>
    <xf numFmtId="340"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4" fontId="299" fillId="138" borderId="168" applyNumberFormat="0" applyProtection="0">
      <alignment horizontal="right" vertical="center"/>
    </xf>
    <xf numFmtId="4" fontId="299" fillId="138" borderId="168" applyNumberFormat="0" applyProtection="0">
      <alignment horizontal="right" vertical="center"/>
    </xf>
    <xf numFmtId="4" fontId="299" fillId="138" borderId="168" applyNumberFormat="0" applyProtection="0">
      <alignment horizontal="right" vertical="center"/>
    </xf>
    <xf numFmtId="4" fontId="299" fillId="138" borderId="168" applyNumberFormat="0" applyProtection="0">
      <alignment horizontal="right" vertical="center"/>
    </xf>
    <xf numFmtId="4" fontId="299" fillId="138" borderId="168" applyNumberFormat="0" applyProtection="0">
      <alignment horizontal="right" vertical="center"/>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301" fillId="0" borderId="0"/>
    <xf numFmtId="4" fontId="206" fillId="138" borderId="168" applyNumberFormat="0" applyProtection="0">
      <alignment horizontal="right" vertical="center"/>
    </xf>
    <xf numFmtId="4" fontId="206" fillId="138" borderId="168" applyNumberFormat="0" applyProtection="0">
      <alignment horizontal="right" vertical="center"/>
    </xf>
    <xf numFmtId="4" fontId="206" fillId="138" borderId="168" applyNumberFormat="0" applyProtection="0">
      <alignment horizontal="right" vertical="center"/>
    </xf>
    <xf numFmtId="4" fontId="206" fillId="138" borderId="168" applyNumberFormat="0" applyProtection="0">
      <alignment horizontal="right" vertical="center"/>
    </xf>
    <xf numFmtId="4" fontId="206" fillId="138" borderId="168"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302" fillId="0" borderId="0"/>
    <xf numFmtId="341" fontId="160" fillId="0" borderId="0"/>
    <xf numFmtId="342" fontId="160" fillId="0" borderId="0"/>
    <xf numFmtId="0" fontId="210" fillId="0" borderId="27"/>
    <xf numFmtId="0" fontId="303" fillId="71" borderId="111"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77">
      <alignment horizontal="right"/>
    </xf>
    <xf numFmtId="0" fontId="306" fillId="141" borderId="0"/>
    <xf numFmtId="0" fontId="304" fillId="69" borderId="177">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6"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27">
      <alignment horizontal="center"/>
    </xf>
    <xf numFmtId="0" fontId="10" fillId="0" borderId="0"/>
    <xf numFmtId="347" fontId="2" fillId="69" borderId="127">
      <alignment horizontal="center"/>
    </xf>
    <xf numFmtId="0" fontId="2" fillId="0" borderId="0" applyNumberFormat="0" applyFont="0" applyFill="0" applyBorder="0" applyAlignment="0" applyProtection="0"/>
    <xf numFmtId="347" fontId="2" fillId="69" borderId="127">
      <alignment horizontal="center"/>
    </xf>
    <xf numFmtId="347" fontId="2" fillId="69" borderId="127">
      <alignment horizontal="center"/>
    </xf>
    <xf numFmtId="347" fontId="2" fillId="69" borderId="127">
      <alignment horizontal="center"/>
    </xf>
    <xf numFmtId="347" fontId="2" fillId="69" borderId="127">
      <alignment horizontal="center"/>
    </xf>
    <xf numFmtId="3" fontId="209" fillId="0" borderId="138">
      <alignment vertical="center"/>
    </xf>
    <xf numFmtId="0" fontId="2" fillId="0" borderId="0" applyNumberFormat="0" applyFont="0" applyFill="0" applyBorder="0" applyAlignment="0" applyProtection="0"/>
    <xf numFmtId="0" fontId="10" fillId="0" borderId="0"/>
    <xf numFmtId="347" fontId="2" fillId="69" borderId="127">
      <alignment horizontal="center"/>
    </xf>
    <xf numFmtId="347" fontId="2" fillId="69" borderId="127">
      <alignment horizontal="center"/>
    </xf>
    <xf numFmtId="347" fontId="2" fillId="69" borderId="127">
      <alignment horizontal="center"/>
    </xf>
    <xf numFmtId="347" fontId="2" fillId="69" borderId="127">
      <alignment horizontal="center"/>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 fontId="2" fillId="69" borderId="127" applyFont="0">
      <alignment horizontal="right"/>
    </xf>
    <xf numFmtId="0" fontId="10" fillId="0" borderId="0"/>
    <xf numFmtId="3" fontId="2" fillId="69" borderId="127"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88" fontId="2" fillId="69" borderId="127" applyFont="0">
      <alignment horizontal="right"/>
    </xf>
    <xf numFmtId="0" fontId="10" fillId="0" borderId="0"/>
    <xf numFmtId="188" fontId="2" fillId="69" borderId="127" applyFont="0">
      <alignment horizontal="right"/>
    </xf>
    <xf numFmtId="0" fontId="2" fillId="0" borderId="0" applyNumberFormat="0" applyFont="0" applyFill="0" applyBorder="0" applyAlignment="0" applyProtection="0"/>
    <xf numFmtId="188" fontId="2" fillId="69" borderId="127" applyFont="0">
      <alignment horizontal="right"/>
    </xf>
    <xf numFmtId="188" fontId="2" fillId="69" borderId="127" applyFont="0">
      <alignment horizontal="right"/>
    </xf>
    <xf numFmtId="188" fontId="2" fillId="69" borderId="127" applyFont="0">
      <alignment horizontal="right"/>
    </xf>
    <xf numFmtId="188"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88" fontId="2" fillId="69" borderId="127" applyFont="0">
      <alignment horizontal="right"/>
    </xf>
    <xf numFmtId="188" fontId="2" fillId="69" borderId="127" applyFont="0">
      <alignment horizontal="right"/>
    </xf>
    <xf numFmtId="188" fontId="2" fillId="69" borderId="127" applyFont="0">
      <alignment horizontal="right"/>
    </xf>
    <xf numFmtId="188"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60" fontId="2" fillId="69" borderId="127" applyFont="0">
      <alignment horizontal="right"/>
    </xf>
    <xf numFmtId="0" fontId="10" fillId="0" borderId="0"/>
    <xf numFmtId="260" fontId="2" fillId="69" borderId="127" applyFont="0">
      <alignment horizontal="right"/>
    </xf>
    <xf numFmtId="0" fontId="2" fillId="0" borderId="0" applyNumberFormat="0" applyFont="0" applyFill="0" applyBorder="0" applyAlignment="0" applyProtection="0"/>
    <xf numFmtId="260" fontId="2" fillId="69" borderId="127" applyFont="0">
      <alignment horizontal="right"/>
    </xf>
    <xf numFmtId="260" fontId="2" fillId="69" borderId="127" applyFont="0">
      <alignment horizontal="right"/>
    </xf>
    <xf numFmtId="260" fontId="2" fillId="69" borderId="127" applyFont="0">
      <alignment horizontal="right"/>
    </xf>
    <xf numFmtId="260"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260" fontId="2" fillId="69" borderId="127" applyFont="0">
      <alignment horizontal="right"/>
    </xf>
    <xf numFmtId="260" fontId="2" fillId="69" borderId="127" applyFont="0">
      <alignment horizontal="right"/>
    </xf>
    <xf numFmtId="260" fontId="2" fillId="69" borderId="127" applyFont="0">
      <alignment horizontal="right"/>
    </xf>
    <xf numFmtId="260"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69" borderId="127" applyFont="0">
      <alignment horizontal="right"/>
    </xf>
    <xf numFmtId="0" fontId="10" fillId="0" borderId="0"/>
    <xf numFmtId="10" fontId="2" fillId="69" borderId="127" applyFont="0">
      <alignment horizontal="right"/>
    </xf>
    <xf numFmtId="0" fontId="2" fillId="0" borderId="0" applyNumberFormat="0" applyFont="0" applyFill="0" applyBorder="0" applyAlignment="0" applyProtection="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69" borderId="127" applyFont="0">
      <alignment horizontal="right"/>
    </xf>
    <xf numFmtId="0" fontId="10" fillId="0" borderId="0"/>
    <xf numFmtId="9" fontId="2" fillId="69" borderId="127" applyFont="0">
      <alignment horizontal="right"/>
    </xf>
    <xf numFmtId="0" fontId="2" fillId="0" borderId="0" applyNumberFormat="0" applyFont="0" applyFill="0" applyBorder="0" applyAlignment="0" applyProtection="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48" fontId="2" fillId="69" borderId="127" applyFont="0">
      <alignment horizontal="center" wrapText="1"/>
    </xf>
    <xf numFmtId="0" fontId="10" fillId="0" borderId="0"/>
    <xf numFmtId="348" fontId="2" fillId="69" borderId="127" applyFont="0">
      <alignment horizontal="center" wrapText="1"/>
    </xf>
    <xf numFmtId="0" fontId="2" fillId="0" borderId="0" applyNumberFormat="0" applyFont="0" applyFill="0" applyBorder="0" applyAlignment="0" applyProtection="0"/>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67"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78" applyNumberFormat="0" applyBorder="0">
      <alignment horizontal="centerContinuous"/>
    </xf>
    <xf numFmtId="0" fontId="310" fillId="105" borderId="178" applyNumberFormat="0" applyBorder="0">
      <alignment horizontal="centerContinuous"/>
    </xf>
    <xf numFmtId="0" fontId="310" fillId="105" borderId="178" applyNumberFormat="0" applyBorder="0">
      <alignment horizontal="centerContinuous"/>
    </xf>
    <xf numFmtId="0" fontId="310" fillId="105" borderId="178"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45" fillId="0" borderId="0" applyNumberFormat="0"/>
    <xf numFmtId="0" fontId="10" fillId="0" borderId="0"/>
    <xf numFmtId="167"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9" applyBorder="0"/>
    <xf numFmtId="3" fontId="2" fillId="68" borderId="129" applyBorder="0"/>
    <xf numFmtId="3" fontId="2" fillId="68" borderId="129" applyBorder="0"/>
    <xf numFmtId="3" fontId="2" fillId="68" borderId="129" applyBorder="0"/>
    <xf numFmtId="3" fontId="2" fillId="68" borderId="129"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16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27" applyNumberFormat="0" applyFont="0" applyFill="0" applyBorder="0" applyAlignment="0">
      <protection hidden="1"/>
    </xf>
    <xf numFmtId="0" fontId="10" fillId="0" borderId="0"/>
    <xf numFmtId="0" fontId="160" fillId="0" borderId="127" applyNumberFormat="0" applyFont="0" applyFill="0" applyBorder="0" applyAlignment="0">
      <protection hidden="1"/>
    </xf>
    <xf numFmtId="0" fontId="10" fillId="0" borderId="0"/>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3" fontId="209" fillId="0" borderId="138">
      <alignment vertical="center"/>
    </xf>
    <xf numFmtId="0" fontId="2" fillId="0" borderId="0" applyNumberFormat="0" applyFont="0" applyFill="0" applyBorder="0" applyAlignment="0" applyProtection="0"/>
    <xf numFmtId="0" fontId="10" fillId="0" borderId="0"/>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0" fontId="160" fillId="0" borderId="127" applyNumberFormat="0" applyFont="0" applyFill="0" applyBorder="0" applyAlignment="0">
      <protection hidden="1"/>
    </xf>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 fontId="2" fillId="144" borderId="127" applyFont="0">
      <alignment horizontal="right"/>
    </xf>
    <xf numFmtId="0" fontId="10" fillId="0" borderId="0"/>
    <xf numFmtId="1" fontId="2" fillId="144" borderId="127" applyFont="0">
      <alignment horizontal="right"/>
    </xf>
    <xf numFmtId="0" fontId="2" fillId="0" borderId="0" applyNumberFormat="0" applyFont="0" applyFill="0" applyBorder="0" applyAlignment="0" applyProtection="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04" fontId="2" fillId="144" borderId="127" applyFont="0"/>
    <xf numFmtId="0" fontId="10" fillId="0" borderId="0"/>
    <xf numFmtId="304" fontId="2" fillId="144" borderId="127" applyFont="0"/>
    <xf numFmtId="0" fontId="2" fillId="0" borderId="0" applyNumberFormat="0" applyFont="0" applyFill="0" applyBorder="0" applyAlignment="0" applyProtection="0"/>
    <xf numFmtId="304" fontId="2" fillId="144" borderId="127" applyFont="0"/>
    <xf numFmtId="304" fontId="2" fillId="144" borderId="127" applyFont="0"/>
    <xf numFmtId="304" fontId="2" fillId="144" borderId="127" applyFont="0"/>
    <xf numFmtId="304" fontId="2" fillId="144" borderId="127" applyFont="0"/>
    <xf numFmtId="3" fontId="209" fillId="0" borderId="138">
      <alignment vertical="center"/>
    </xf>
    <xf numFmtId="0" fontId="2" fillId="0" borderId="0" applyNumberFormat="0" applyFont="0" applyFill="0" applyBorder="0" applyAlignment="0" applyProtection="0"/>
    <xf numFmtId="0" fontId="10" fillId="0" borderId="0"/>
    <xf numFmtId="304" fontId="2" fillId="144" borderId="127" applyFont="0"/>
    <xf numFmtId="304" fontId="2" fillId="144" borderId="127" applyFont="0"/>
    <xf numFmtId="304" fontId="2" fillId="144" borderId="127" applyFont="0"/>
    <xf numFmtId="304" fontId="2" fillId="144" borderId="127" applyFont="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144" borderId="127" applyFont="0">
      <alignment horizontal="right"/>
    </xf>
    <xf numFmtId="0" fontId="10" fillId="0" borderId="0"/>
    <xf numFmtId="9" fontId="2" fillId="144" borderId="127" applyFont="0">
      <alignment horizontal="right"/>
    </xf>
    <xf numFmtId="0" fontId="2" fillId="0" borderId="0" applyNumberFormat="0" applyFont="0" applyFill="0" applyBorder="0" applyAlignment="0" applyProtection="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31" fontId="2" fillId="144" borderId="127" applyFont="0">
      <alignment horizontal="right"/>
    </xf>
    <xf numFmtId="0" fontId="10" fillId="0" borderId="0"/>
    <xf numFmtId="331" fontId="2" fillId="144" borderId="127" applyFont="0">
      <alignment horizontal="right"/>
    </xf>
    <xf numFmtId="0" fontId="2" fillId="0" borderId="0" applyNumberFormat="0" applyFont="0" applyFill="0" applyBorder="0" applyAlignment="0" applyProtection="0"/>
    <xf numFmtId="331" fontId="2" fillId="144" borderId="127" applyFont="0">
      <alignment horizontal="right"/>
    </xf>
    <xf numFmtId="331" fontId="2" fillId="144" borderId="127" applyFont="0">
      <alignment horizontal="right"/>
    </xf>
    <xf numFmtId="331" fontId="2" fillId="144" borderId="127" applyFont="0">
      <alignment horizontal="right"/>
    </xf>
    <xf numFmtId="331"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31" fontId="2" fillId="144" borderId="127" applyFont="0">
      <alignment horizontal="right"/>
    </xf>
    <xf numFmtId="331" fontId="2" fillId="144" borderId="127" applyFont="0">
      <alignment horizontal="right"/>
    </xf>
    <xf numFmtId="331" fontId="2" fillId="144" borderId="127" applyFont="0">
      <alignment horizontal="right"/>
    </xf>
    <xf numFmtId="331"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144" borderId="127" applyFont="0">
      <alignment horizontal="right"/>
    </xf>
    <xf numFmtId="0" fontId="10" fillId="0" borderId="0"/>
    <xf numFmtId="10" fontId="2" fillId="144" borderId="127" applyFont="0">
      <alignment horizontal="right"/>
    </xf>
    <xf numFmtId="0" fontId="2" fillId="0" borderId="0" applyNumberFormat="0" applyFont="0" applyFill="0" applyBorder="0" applyAlignment="0" applyProtection="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144" borderId="127" applyFont="0">
      <alignment horizontal="center" wrapText="1"/>
    </xf>
    <xf numFmtId="0" fontId="10" fillId="0" borderId="0"/>
    <xf numFmtId="0" fontId="2" fillId="144" borderId="127" applyFont="0">
      <alignment horizontal="center" wrapText="1"/>
    </xf>
    <xf numFmtId="0" fontId="2" fillId="0" borderId="0" applyNumberFormat="0" applyFont="0" applyFill="0" applyBorder="0" applyAlignment="0" applyProtection="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49" fontId="2" fillId="144" borderId="127" applyFont="0"/>
    <xf numFmtId="0" fontId="10" fillId="0" borderId="0"/>
    <xf numFmtId="0" fontId="10" fillId="0" borderId="0"/>
    <xf numFmtId="3" fontId="209" fillId="0" borderId="138">
      <alignment vertical="center"/>
    </xf>
    <xf numFmtId="0" fontId="10" fillId="0" borderId="0"/>
    <xf numFmtId="0" fontId="10" fillId="0" borderId="0"/>
    <xf numFmtId="49" fontId="2" fillId="144" borderId="127" applyFont="0"/>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304" fontId="2" fillId="145" borderId="127" applyFont="0"/>
    <xf numFmtId="0" fontId="10" fillId="0" borderId="0"/>
    <xf numFmtId="304" fontId="2" fillId="145" borderId="127" applyFont="0"/>
    <xf numFmtId="0" fontId="2" fillId="0" borderId="0" applyNumberFormat="0" applyFont="0" applyFill="0" applyBorder="0" applyAlignment="0" applyProtection="0"/>
    <xf numFmtId="304" fontId="2" fillId="145" borderId="127" applyFont="0"/>
    <xf numFmtId="304" fontId="2" fillId="145" borderId="127" applyFont="0"/>
    <xf numFmtId="304" fontId="2" fillId="145" borderId="127" applyFont="0"/>
    <xf numFmtId="304" fontId="2" fillId="145" borderId="127" applyFont="0"/>
    <xf numFmtId="3" fontId="209" fillId="0" borderId="138">
      <alignment vertical="center"/>
    </xf>
    <xf numFmtId="0" fontId="2" fillId="0" borderId="0" applyNumberFormat="0" applyFont="0" applyFill="0" applyBorder="0" applyAlignment="0" applyProtection="0"/>
    <xf numFmtId="0" fontId="10" fillId="0" borderId="0"/>
    <xf numFmtId="304" fontId="2" fillId="145" borderId="127" applyFont="0"/>
    <xf numFmtId="304" fontId="2" fillId="145" borderId="127" applyFont="0"/>
    <xf numFmtId="304" fontId="2" fillId="145" borderId="127" applyFont="0"/>
    <xf numFmtId="304" fontId="2" fillId="145" borderId="127" applyFont="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145" borderId="127" applyFont="0">
      <alignment horizontal="right"/>
    </xf>
    <xf numFmtId="0" fontId="10" fillId="0" borderId="0"/>
    <xf numFmtId="9" fontId="2" fillId="145" borderId="127" applyFont="0">
      <alignment horizontal="right"/>
    </xf>
    <xf numFmtId="0" fontId="2" fillId="0" borderId="0" applyNumberFormat="0" applyFont="0" applyFill="0" applyBorder="0" applyAlignment="0" applyProtection="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311" fontId="2" fillId="146" borderId="127">
      <alignment vertical="center"/>
    </xf>
    <xf numFmtId="311" fontId="2" fillId="146" borderId="127">
      <alignment vertical="center"/>
    </xf>
    <xf numFmtId="311" fontId="2" fillId="146" borderId="127">
      <alignment vertical="center"/>
    </xf>
    <xf numFmtId="311" fontId="2" fillId="146" borderId="127">
      <alignment vertical="center"/>
    </xf>
    <xf numFmtId="311" fontId="2" fillId="146" borderId="127">
      <alignment vertical="center"/>
    </xf>
    <xf numFmtId="304" fontId="2" fillId="93" borderId="127" applyFont="0">
      <alignment horizontal="right"/>
    </xf>
    <xf numFmtId="0" fontId="10" fillId="0" borderId="0"/>
    <xf numFmtId="304" fontId="2" fillId="93" borderId="127" applyFont="0">
      <alignment horizontal="right"/>
    </xf>
    <xf numFmtId="0" fontId="2" fillId="0" borderId="0" applyNumberFormat="0" applyFont="0" applyFill="0" applyBorder="0" applyAlignment="0" applyProtection="0"/>
    <xf numFmtId="304" fontId="2" fillId="93" borderId="127" applyFont="0">
      <alignment horizontal="right"/>
    </xf>
    <xf numFmtId="304" fontId="2" fillId="93" borderId="127" applyFont="0">
      <alignment horizontal="right"/>
    </xf>
    <xf numFmtId="304" fontId="2" fillId="93" borderId="127" applyFont="0">
      <alignment horizontal="right"/>
    </xf>
    <xf numFmtId="304"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04" fontId="2" fillId="93" borderId="127" applyFont="0">
      <alignment horizontal="right"/>
    </xf>
    <xf numFmtId="304" fontId="2" fillId="93" borderId="127" applyFont="0">
      <alignment horizontal="right"/>
    </xf>
    <xf numFmtId="304" fontId="2" fillId="93" borderId="127" applyFont="0">
      <alignment horizontal="right"/>
    </xf>
    <xf numFmtId="304"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 fontId="2" fillId="93" borderId="127" applyFont="0">
      <alignment horizontal="right"/>
    </xf>
    <xf numFmtId="0" fontId="10" fillId="0" borderId="0"/>
    <xf numFmtId="1" fontId="2" fillId="93" borderId="127" applyFont="0">
      <alignment horizontal="right"/>
    </xf>
    <xf numFmtId="0" fontId="2" fillId="0" borderId="0" applyNumberFormat="0" applyFont="0" applyFill="0" applyBorder="0" applyAlignment="0" applyProtection="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04" fontId="2" fillId="93" borderId="127" applyFont="0"/>
    <xf numFmtId="0" fontId="10" fillId="0" borderId="0"/>
    <xf numFmtId="304" fontId="2" fillId="93" borderId="127" applyFont="0"/>
    <xf numFmtId="0" fontId="2" fillId="0" borderId="0" applyNumberFormat="0" applyFont="0" applyFill="0" applyBorder="0" applyAlignment="0" applyProtection="0"/>
    <xf numFmtId="304" fontId="2" fillId="93" borderId="127" applyFont="0"/>
    <xf numFmtId="304" fontId="2" fillId="93" borderId="127" applyFont="0"/>
    <xf numFmtId="304" fontId="2" fillId="93" borderId="127" applyFont="0"/>
    <xf numFmtId="304" fontId="2" fillId="93" borderId="127" applyFont="0"/>
    <xf numFmtId="3" fontId="209" fillId="0" borderId="138">
      <alignment vertical="center"/>
    </xf>
    <xf numFmtId="0" fontId="2" fillId="0" borderId="0" applyNumberFormat="0" applyFont="0" applyFill="0" applyBorder="0" applyAlignment="0" applyProtection="0"/>
    <xf numFmtId="0" fontId="10" fillId="0" borderId="0"/>
    <xf numFmtId="304" fontId="2" fillId="93" borderId="127" applyFont="0"/>
    <xf numFmtId="304" fontId="2" fillId="93" borderId="127" applyFont="0"/>
    <xf numFmtId="304" fontId="2" fillId="93" borderId="127" applyFont="0"/>
    <xf numFmtId="304" fontId="2" fillId="93" borderId="127" applyFont="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260" fontId="2" fillId="93" borderId="127" applyFont="0"/>
    <xf numFmtId="0" fontId="10" fillId="0" borderId="0"/>
    <xf numFmtId="260" fontId="2" fillId="93" borderId="127" applyFont="0"/>
    <xf numFmtId="0" fontId="2" fillId="0" borderId="0" applyNumberFormat="0" applyFont="0" applyFill="0" applyBorder="0" applyAlignment="0" applyProtection="0"/>
    <xf numFmtId="260" fontId="2" fillId="93" borderId="127" applyFont="0"/>
    <xf numFmtId="260" fontId="2" fillId="93" borderId="127" applyFont="0"/>
    <xf numFmtId="260" fontId="2" fillId="93" borderId="127" applyFont="0"/>
    <xf numFmtId="260" fontId="2" fillId="93" borderId="127" applyFont="0"/>
    <xf numFmtId="3" fontId="209" fillId="0" borderId="138">
      <alignment vertical="center"/>
    </xf>
    <xf numFmtId="0" fontId="2" fillId="0" borderId="0" applyNumberFormat="0" applyFont="0" applyFill="0" applyBorder="0" applyAlignment="0" applyProtection="0"/>
    <xf numFmtId="0" fontId="10" fillId="0" borderId="0"/>
    <xf numFmtId="260" fontId="2" fillId="93" borderId="127" applyFont="0"/>
    <xf numFmtId="260" fontId="2" fillId="93" borderId="127" applyFont="0"/>
    <xf numFmtId="260" fontId="2" fillId="93" borderId="127" applyFont="0"/>
    <xf numFmtId="260" fontId="2" fillId="93" borderId="127" applyFont="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93" borderId="127" applyFont="0">
      <alignment horizontal="right"/>
    </xf>
    <xf numFmtId="0" fontId="10" fillId="0" borderId="0"/>
    <xf numFmtId="10" fontId="2" fillId="93" borderId="127" applyFont="0">
      <alignment horizontal="right"/>
    </xf>
    <xf numFmtId="0" fontId="2" fillId="0" borderId="0" applyNumberFormat="0" applyFont="0" applyFill="0" applyBorder="0" applyAlignment="0" applyProtection="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9" fontId="2" fillId="93" borderId="127" applyFont="0">
      <alignment horizontal="right"/>
    </xf>
    <xf numFmtId="0" fontId="10" fillId="0" borderId="0"/>
    <xf numFmtId="9" fontId="2" fillId="93" borderId="127" applyFont="0">
      <alignment horizontal="right"/>
    </xf>
    <xf numFmtId="0" fontId="2" fillId="0" borderId="0" applyNumberFormat="0" applyFont="0" applyFill="0" applyBorder="0" applyAlignment="0" applyProtection="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31" fontId="2" fillId="93" borderId="127" applyFont="0">
      <alignment horizontal="right"/>
    </xf>
    <xf numFmtId="0" fontId="10" fillId="0" borderId="0"/>
    <xf numFmtId="331" fontId="2" fillId="93" borderId="127" applyFont="0">
      <alignment horizontal="right"/>
    </xf>
    <xf numFmtId="0" fontId="2" fillId="0" borderId="0" applyNumberFormat="0" applyFont="0" applyFill="0" applyBorder="0" applyAlignment="0" applyProtection="0"/>
    <xf numFmtId="331" fontId="2" fillId="93" borderId="127" applyFont="0">
      <alignment horizontal="right"/>
    </xf>
    <xf numFmtId="331" fontId="2" fillId="93" borderId="127" applyFont="0">
      <alignment horizontal="right"/>
    </xf>
    <xf numFmtId="331" fontId="2" fillId="93" borderId="127" applyFont="0">
      <alignment horizontal="right"/>
    </xf>
    <xf numFmtId="331"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31" fontId="2" fillId="93" borderId="127" applyFont="0">
      <alignment horizontal="right"/>
    </xf>
    <xf numFmtId="331" fontId="2" fillId="93" borderId="127" applyFont="0">
      <alignment horizontal="right"/>
    </xf>
    <xf numFmtId="331" fontId="2" fillId="93" borderId="127" applyFont="0">
      <alignment horizontal="right"/>
    </xf>
    <xf numFmtId="331" fontId="2" fillId="93" borderId="127"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10" fontId="2" fillId="93" borderId="130"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30" applyFont="0">
      <alignment horizontal="right"/>
    </xf>
    <xf numFmtId="0" fontId="2" fillId="0" borderId="0" applyNumberFormat="0" applyFont="0" applyFill="0" applyBorder="0" applyAlignment="0" applyProtection="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93" borderId="127" applyFont="0">
      <alignment horizontal="center" wrapText="1"/>
      <protection locked="0"/>
    </xf>
    <xf numFmtId="0" fontId="10" fillId="0" borderId="0"/>
    <xf numFmtId="0" fontId="2" fillId="93" borderId="127" applyFont="0">
      <alignment horizontal="center" wrapText="1"/>
      <protection locked="0"/>
    </xf>
    <xf numFmtId="0" fontId="2" fillId="0" borderId="0" applyNumberFormat="0" applyFont="0" applyFill="0" applyBorder="0" applyAlignment="0" applyProtection="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49" fontId="2" fillId="93" borderId="127" applyFont="0"/>
    <xf numFmtId="0" fontId="10" fillId="0" borderId="0"/>
    <xf numFmtId="0" fontId="10" fillId="0" borderId="0"/>
    <xf numFmtId="3" fontId="209" fillId="0" borderId="138">
      <alignment vertical="center"/>
    </xf>
    <xf numFmtId="0" fontId="10" fillId="0" borderId="0"/>
    <xf numFmtId="0" fontId="10" fillId="0" borderId="0"/>
    <xf numFmtId="49" fontId="2" fillId="93" borderId="127" applyFont="0"/>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 fontId="209" fillId="0" borderId="138">
      <alignment vertical="center"/>
    </xf>
    <xf numFmtId="0" fontId="316" fillId="0" borderId="179" applyNumberFormat="0" applyAlignment="0" applyProtection="0"/>
    <xf numFmtId="0" fontId="317" fillId="0" borderId="179"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29"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29" applyNumberFormat="0" applyProtection="0">
      <alignment horizontal="left" vertical="top"/>
    </xf>
    <xf numFmtId="0" fontId="320" fillId="0" borderId="129" applyNumberFormat="0" applyProtection="0">
      <alignment horizontal="left" vertical="top"/>
    </xf>
    <xf numFmtId="0" fontId="2" fillId="0" borderId="0" applyNumberFormat="0" applyFont="0" applyFill="0" applyBorder="0" applyAlignment="0" applyProtection="0"/>
    <xf numFmtId="0" fontId="320" fillId="0" borderId="129" applyNumberFormat="0" applyProtection="0">
      <alignment horizontal="right" vertical="top"/>
    </xf>
    <xf numFmtId="0" fontId="320" fillId="0" borderId="129" applyNumberFormat="0" applyProtection="0">
      <alignment horizontal="right" vertical="top"/>
    </xf>
    <xf numFmtId="0" fontId="320" fillId="0" borderId="129" applyNumberFormat="0" applyProtection="0">
      <alignment horizontal="right" vertical="top"/>
    </xf>
    <xf numFmtId="0" fontId="320" fillId="0" borderId="129" applyNumberFormat="0" applyProtection="0">
      <alignment horizontal="right" vertical="top"/>
    </xf>
    <xf numFmtId="0" fontId="320" fillId="0" borderId="129"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80" applyNumberFormat="0" applyFont="0" applyAlignment="0" applyProtection="0"/>
    <xf numFmtId="0" fontId="2" fillId="0" borderId="181" applyNumberFormat="0" applyFont="0" applyAlignment="0" applyProtection="0"/>
    <xf numFmtId="0" fontId="2" fillId="0" borderId="182" applyNumberFormat="0" applyFont="0" applyAlignment="0" applyProtection="0"/>
    <xf numFmtId="10" fontId="321" fillId="0" borderId="0" applyNumberFormat="0" applyFill="0" applyBorder="0" applyProtection="0">
      <alignment horizontal="right" vertical="top"/>
    </xf>
    <xf numFmtId="0" fontId="317" fillId="0" borderId="129" applyNumberFormat="0" applyFill="0" applyAlignment="0" applyProtection="0"/>
    <xf numFmtId="0" fontId="317" fillId="0" borderId="129" applyNumberFormat="0" applyFill="0" applyAlignment="0" applyProtection="0"/>
    <xf numFmtId="0" fontId="317" fillId="0" borderId="129" applyNumberFormat="0" applyFill="0" applyAlignment="0" applyProtection="0"/>
    <xf numFmtId="0" fontId="317" fillId="0" borderId="129" applyNumberFormat="0" applyFill="0" applyAlignment="0" applyProtection="0"/>
    <xf numFmtId="0" fontId="317" fillId="0" borderId="129" applyNumberFormat="0" applyFill="0" applyAlignment="0" applyProtection="0"/>
    <xf numFmtId="0" fontId="316" fillId="0" borderId="107" applyNumberFormat="0" applyFont="0" applyFill="0" applyAlignment="0" applyProtection="0">
      <alignment horizontal="left" vertical="top"/>
    </xf>
    <xf numFmtId="0" fontId="316" fillId="0" borderId="107" applyNumberFormat="0" applyFont="0" applyFill="0" applyAlignment="0" applyProtection="0">
      <alignment horizontal="left" vertical="top"/>
    </xf>
    <xf numFmtId="0" fontId="316" fillId="0" borderId="107" applyNumberFormat="0" applyFont="0" applyFill="0" applyAlignment="0" applyProtection="0">
      <alignment horizontal="left" vertical="top"/>
    </xf>
    <xf numFmtId="0" fontId="316" fillId="0" borderId="107" applyNumberFormat="0" applyFont="0" applyFill="0" applyAlignment="0" applyProtection="0">
      <alignment horizontal="left" vertical="top"/>
    </xf>
    <xf numFmtId="0" fontId="316" fillId="0" borderId="107" applyNumberFormat="0" applyFont="0" applyFill="0" applyAlignment="0" applyProtection="0">
      <alignment horizontal="left" vertical="top"/>
    </xf>
    <xf numFmtId="0" fontId="317" fillId="0" borderId="111" applyNumberFormat="0" applyFill="0" applyAlignment="0" applyProtection="0">
      <alignment vertical="top"/>
    </xf>
    <xf numFmtId="0" fontId="317" fillId="0" borderId="111"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2" fillId="0" borderId="0" applyBorder="0" applyProtection="0">
      <alignment vertical="center"/>
    </xf>
    <xf numFmtId="277" fontId="322" fillId="0" borderId="111"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111"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61"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70"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 fillId="0" borderId="0">
      <alignment horizontal="centerContinuous"/>
    </xf>
    <xf numFmtId="0" fontId="10" fillId="0" borderId="0"/>
    <xf numFmtId="0" fontId="10" fillId="0" borderId="0"/>
    <xf numFmtId="3" fontId="209" fillId="0" borderId="138">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83"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3" fontId="209" fillId="0" borderId="138">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8">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31"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106"/>
    <xf numFmtId="0" fontId="10" fillId="0" borderId="0"/>
    <xf numFmtId="0" fontId="331" fillId="0" borderId="106"/>
    <xf numFmtId="0" fontId="10" fillId="0" borderId="0"/>
    <xf numFmtId="0" fontId="331" fillId="0" borderId="106"/>
    <xf numFmtId="0" fontId="10" fillId="0" borderId="0"/>
    <xf numFmtId="0" fontId="331" fillId="0" borderId="106"/>
    <xf numFmtId="0" fontId="331" fillId="0" borderId="106"/>
    <xf numFmtId="246" fontId="253" fillId="0" borderId="0"/>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3" fontId="209" fillId="0" borderId="138">
      <alignment vertical="center"/>
    </xf>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38" fontId="201" fillId="0" borderId="185">
      <alignment horizontal="right"/>
    </xf>
    <xf numFmtId="0" fontId="272" fillId="0" borderId="186"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86" applyProtection="0">
      <alignment horizontal="center"/>
    </xf>
    <xf numFmtId="0" fontId="272" fillId="0" borderId="186" applyProtection="0">
      <alignment horizontal="center"/>
    </xf>
    <xf numFmtId="0" fontId="272" fillId="0" borderId="186" applyProtection="0">
      <alignment horizontal="center"/>
    </xf>
    <xf numFmtId="0" fontId="272" fillId="0" borderId="186" applyProtection="0">
      <alignment horizontal="center"/>
    </xf>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04" fillId="69" borderId="0">
      <alignment horizontal="center"/>
    </xf>
    <xf numFmtId="0" fontId="104" fillId="69" borderId="0">
      <alignment horizontal="center"/>
    </xf>
    <xf numFmtId="3" fontId="209" fillId="0" borderId="138">
      <alignment vertical="center"/>
    </xf>
    <xf numFmtId="0" fontId="332" fillId="104" borderId="0" applyNumberFormat="0" applyBorder="0"/>
    <xf numFmtId="0" fontId="185" fillId="0" borderId="187" applyNumberFormat="0" applyFont="0" applyFill="0" applyAlignment="0"/>
    <xf numFmtId="0" fontId="333" fillId="0" borderId="13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179" fillId="0" borderId="63" applyNumberFormat="0" applyBorder="0">
      <protection locked="0"/>
    </xf>
    <xf numFmtId="37" fontId="334" fillId="111" borderId="0"/>
    <xf numFmtId="37" fontId="160" fillId="150" borderId="127" applyNumberFormat="0" applyAlignment="0" applyProtection="0"/>
    <xf numFmtId="0" fontId="2" fillId="0" borderId="0" applyNumberFormat="0" applyFont="0" applyFill="0" applyBorder="0" applyAlignment="0" applyProtection="0"/>
    <xf numFmtId="37" fontId="160" fillId="150" borderId="127" applyNumberFormat="0" applyAlignment="0" applyProtection="0"/>
    <xf numFmtId="37" fontId="160" fillId="150" borderId="127" applyNumberFormat="0" applyAlignment="0" applyProtection="0"/>
    <xf numFmtId="37" fontId="160" fillId="150" borderId="127" applyNumberFormat="0" applyAlignment="0" applyProtection="0"/>
    <xf numFmtId="37" fontId="160" fillId="150" borderId="127" applyNumberFormat="0" applyAlignment="0" applyProtection="0"/>
    <xf numFmtId="3" fontId="209" fillId="0" borderId="138">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111">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10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7"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338" fontId="2" fillId="0" borderId="0"/>
    <xf numFmtId="2" fontId="233" fillId="69" borderId="127"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0" fontId="10" fillId="0" borderId="0"/>
    <xf numFmtId="3" fontId="209" fillId="0" borderId="138">
      <alignment vertical="center"/>
    </xf>
    <xf numFmtId="0" fontId="10" fillId="0" borderId="0"/>
    <xf numFmtId="167" fontId="339" fillId="69" borderId="7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38">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0" fontId="10" fillId="0" borderId="0"/>
    <xf numFmtId="3" fontId="209" fillId="0" borderId="138">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6" borderId="0">
      <alignment horizontal="right"/>
    </xf>
    <xf numFmtId="0" fontId="341" fillId="74" borderId="111"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38">
      <alignment vertical="center"/>
    </xf>
    <xf numFmtId="0" fontId="309" fillId="0" borderId="0" applyProtection="0">
      <alignment horizontal="center"/>
    </xf>
    <xf numFmtId="0" fontId="10" fillId="0" borderId="0"/>
    <xf numFmtId="3" fontId="209" fillId="0" borderId="138">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38">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10" fillId="0" borderId="0"/>
    <xf numFmtId="3" fontId="209" fillId="0" borderId="138">
      <alignment vertical="center"/>
    </xf>
    <xf numFmtId="0" fontId="45" fillId="0" borderId="188" applyNumberFormat="0"/>
    <xf numFmtId="14" fontId="160" fillId="0" borderId="0" applyFont="0" applyFill="0" applyBorder="0" applyProtection="0"/>
    <xf numFmtId="16" fontId="160" fillId="0" borderId="0" applyFont="0" applyFill="0" applyBorder="0" applyProtection="0"/>
    <xf numFmtId="3" fontId="209" fillId="0" borderId="138">
      <alignment vertical="center"/>
    </xf>
    <xf numFmtId="358" fontId="343" fillId="0" borderId="111"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2" fillId="0" borderId="0" applyNumberFormat="0" applyFont="0" applyFill="0" applyBorder="0" applyAlignment="0" applyProtection="0"/>
    <xf numFmtId="0" fontId="10" fillId="0" borderId="0"/>
    <xf numFmtId="3" fontId="209" fillId="0" borderId="138">
      <alignment vertical="center"/>
    </xf>
    <xf numFmtId="0" fontId="10" fillId="0" borderId="0"/>
    <xf numFmtId="0" fontId="10" fillId="0" borderId="0"/>
    <xf numFmtId="0" fontId="10" fillId="0" borderId="0"/>
    <xf numFmtId="0" fontId="10" fillId="0" borderId="0"/>
    <xf numFmtId="3" fontId="209" fillId="0" borderId="138">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5" fontId="9" fillId="0" borderId="0" applyFont="0" applyFill="0" applyBorder="0" applyAlignment="0" applyProtection="0"/>
    <xf numFmtId="194" fontId="9" fillId="0" borderId="0" applyFont="0" applyFill="0" applyBorder="0" applyAlignment="0" applyProtection="0"/>
    <xf numFmtId="0" fontId="346" fillId="0" borderId="0" applyNumberFormat="0" applyFill="0" applyBorder="0" applyAlignment="0" applyProtection="0"/>
    <xf numFmtId="3" fontId="2" fillId="74" borderId="195" applyFont="0">
      <alignment horizontal="right" vertical="center"/>
      <protection locked="0"/>
    </xf>
    <xf numFmtId="0" fontId="45" fillId="69" borderId="191" applyFont="0" applyBorder="0">
      <alignment horizontal="center" wrapText="1"/>
    </xf>
    <xf numFmtId="0" fontId="147" fillId="69" borderId="194" applyNumberFormat="0" applyFill="0" applyBorder="0" applyAlignment="0" applyProtection="0">
      <alignment horizontal="left"/>
    </xf>
    <xf numFmtId="0" fontId="1" fillId="0" borderId="0"/>
    <xf numFmtId="0" fontId="174" fillId="0" borderId="199"/>
    <xf numFmtId="244" fontId="176" fillId="0" borderId="20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3" fontId="181" fillId="88" borderId="195" applyNumberFormat="0" applyFont="0" applyAlignment="0"/>
    <xf numFmtId="3" fontId="181" fillId="88" borderId="195" applyNumberFormat="0" applyFont="0" applyAlignment="0"/>
    <xf numFmtId="3" fontId="181" fillId="88" borderId="195" applyNumberFormat="0" applyFont="0" applyAlignment="0"/>
    <xf numFmtId="3" fontId="181" fillId="88" borderId="195" applyNumberFormat="0" applyFont="0" applyAlignment="0"/>
    <xf numFmtId="3" fontId="181" fillId="88" borderId="195" applyNumberFormat="0" applyFont="0" applyAlignment="0"/>
    <xf numFmtId="247"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247" fontId="179" fillId="107" borderId="195" applyNumberFormat="0" applyFill="0" applyBorder="0" applyAlignment="0" applyProtection="0"/>
    <xf numFmtId="0"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0"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247" fontId="179" fillId="107" borderId="195" applyNumberFormat="0" applyFill="0" applyBorder="0" applyAlignment="0" applyProtection="0"/>
    <xf numFmtId="0" fontId="179" fillId="107" borderId="195" applyNumberFormat="0" applyFill="0" applyBorder="0" applyAlignment="0" applyProtection="0"/>
    <xf numFmtId="0" fontId="183" fillId="108" borderId="201" applyNumberFormat="0" applyAlignment="0" applyProtection="0"/>
    <xf numFmtId="0" fontId="183" fillId="108" borderId="201" applyNumberFormat="0" applyAlignment="0" applyProtection="0"/>
    <xf numFmtId="252" fontId="104" fillId="0" borderId="201" applyNumberFormat="0" applyFont="0" applyFill="0" applyAlignment="0">
      <alignment vertical="center"/>
    </xf>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252" fontId="104" fillId="0" borderId="201" applyNumberFormat="0" applyFont="0" applyFill="0" applyAlignment="0">
      <alignment vertical="center"/>
    </xf>
    <xf numFmtId="0" fontId="104" fillId="0" borderId="201" applyNumberFormat="0" applyFont="0" applyFill="0"/>
    <xf numFmtId="252" fontId="104" fillId="0" borderId="201" applyNumberFormat="0" applyFont="0" applyFill="0" applyAlignment="0">
      <alignment vertical="center"/>
    </xf>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104" fillId="0" borderId="201" applyNumberFormat="0" applyFont="0" applyFill="0"/>
    <xf numFmtId="0" fontId="201" fillId="0" borderId="190" applyNumberFormat="0" applyFont="0" applyFill="0" applyAlignment="0" applyProtection="0"/>
    <xf numFmtId="0" fontId="149" fillId="0" borderId="194" applyNumberFormat="0" applyFont="0" applyFill="0" applyAlignment="0" applyProtection="0"/>
    <xf numFmtId="0" fontId="149" fillId="0" borderId="194" applyNumberFormat="0" applyFont="0" applyFill="0" applyAlignment="0" applyProtection="0"/>
    <xf numFmtId="0" fontId="149" fillId="0" borderId="194" applyNumberFormat="0" applyFont="0" applyFill="0" applyAlignment="0" applyProtection="0"/>
    <xf numFmtId="0" fontId="149" fillId="0" borderId="199" applyNumberFormat="0" applyFont="0" applyFill="0" applyAlignment="0" applyProtection="0"/>
    <xf numFmtId="0" fontId="149" fillId="0" borderId="199" applyNumberFormat="0" applyFont="0" applyFill="0" applyAlignment="0" applyProtection="0"/>
    <xf numFmtId="0" fontId="149" fillId="0" borderId="193" applyNumberFormat="0" applyFont="0" applyFill="0" applyAlignment="0" applyProtection="0"/>
    <xf numFmtId="0" fontId="149" fillId="0" borderId="193" applyNumberFormat="0" applyFont="0" applyFill="0" applyAlignment="0" applyProtection="0"/>
    <xf numFmtId="0" fontId="149" fillId="0" borderId="193" applyNumberFormat="0" applyFont="0" applyFill="0" applyAlignment="0" applyProtection="0"/>
    <xf numFmtId="0" fontId="149" fillId="0" borderId="193" applyNumberFormat="0" applyFont="0" applyFill="0" applyAlignment="0" applyProtection="0"/>
    <xf numFmtId="0" fontId="149" fillId="0" borderId="193" applyNumberFormat="0" applyFont="0" applyFill="0" applyAlignment="0" applyProtection="0"/>
    <xf numFmtId="0" fontId="149" fillId="0" borderId="193" applyNumberFormat="0" applyFont="0" applyFill="0" applyAlignment="0" applyProtection="0"/>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3" fontId="45" fillId="41" borderId="194">
      <protection hidden="1"/>
    </xf>
    <xf numFmtId="0" fontId="204" fillId="0" borderId="194" applyBorder="0"/>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vertical="center"/>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3" fontId="206" fillId="69" borderId="195"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202" applyNumberFormat="0" applyFill="0" applyBorder="0" applyAlignment="0" applyProtection="0">
      <alignment horizontal="center"/>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0" fillId="0" borderId="202" applyNumberFormat="0" applyFill="0" applyBorder="0" applyAlignment="0" applyProtection="0">
      <alignment horizontal="center"/>
      <protection locked="0"/>
    </xf>
    <xf numFmtId="0" fontId="220" fillId="0" borderId="202" applyNumberFormat="0" applyFill="0" applyBorder="0" applyAlignment="0" applyProtection="0">
      <alignment horizontal="center"/>
      <protection locked="0"/>
    </xf>
    <xf numFmtId="0" fontId="220" fillId="0" borderId="202" applyNumberFormat="0" applyFill="0" applyBorder="0" applyAlignment="0" applyProtection="0">
      <alignment horizontal="center"/>
      <protection locked="0"/>
    </xf>
    <xf numFmtId="0" fontId="220" fillId="0" borderId="202" applyNumberFormat="0" applyFill="0" applyBorder="0" applyAlignment="0" applyProtection="0">
      <alignment horizontal="center"/>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21" fillId="0" borderId="202"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27" fillId="119" borderId="192" applyNumberFormat="0" applyBorder="0">
      <alignment horizontal="left"/>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0" fontId="232" fillId="120" borderId="195" applyNumberFormat="0" applyBorder="0" applyAlignment="0">
      <alignment horizontal="center"/>
      <protection locked="0"/>
    </xf>
    <xf numFmtId="0" fontId="232" fillId="120" borderId="195" applyNumberFormat="0" applyBorder="0" applyAlignment="0">
      <alignment horizontal="center"/>
      <protection locked="0"/>
    </xf>
    <xf numFmtId="3" fontId="233" fillId="121" borderId="202" applyNumberFormat="0" applyBorder="0" applyAlignment="0" applyProtection="0">
      <protection hidden="1"/>
    </xf>
    <xf numFmtId="281" fontId="2" fillId="0" borderId="0" applyFont="0" applyFill="0" applyBorder="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45" fillId="113" borderId="197" applyAlignment="0" applyProtection="0"/>
    <xf numFmtId="0" fontId="45" fillId="113" borderId="197" applyAlignment="0" applyProtection="0"/>
    <xf numFmtId="0" fontId="45" fillId="113" borderId="197" applyAlignment="0" applyProtection="0"/>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37" fillId="0" borderId="197">
      <alignment horizontal="left" vertical="center"/>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0" borderId="0" applyNumberFormat="0" applyFont="0" applyFill="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0" fontId="271" fillId="0" borderId="200">
      <protection locked="0"/>
    </xf>
    <xf numFmtId="2" fontId="233" fillId="129" borderId="200" applyNumberFormat="0" applyBorder="0" applyAlignment="0" applyProtection="0">
      <alignment horizontal="center"/>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49" fontId="2" fillId="71" borderId="195" applyFont="0" applyAlignment="0">
      <protection locked="0"/>
    </xf>
    <xf numFmtId="49" fontId="2" fillId="71" borderId="195" applyFont="0" applyAlignment="0">
      <protection locked="0"/>
    </xf>
    <xf numFmtId="317" fontId="160" fillId="0" borderId="200" applyBorder="0"/>
    <xf numFmtId="253" fontId="228" fillId="96" borderId="200" applyBorder="0"/>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2" fontId="233" fillId="107" borderId="195" applyNumberFormat="0" applyBorder="0" applyAlignment="0">
      <protection locked="0"/>
    </xf>
    <xf numFmtId="3" fontId="209" fillId="0" borderId="138">
      <alignment vertical="center"/>
    </xf>
    <xf numFmtId="37" fontId="201" fillId="0" borderId="0" applyNumberFormat="0" applyFill="0" applyAlignment="0"/>
    <xf numFmtId="0" fontId="283" fillId="104" borderId="196">
      <alignment horizontal="center" vertical="top" wrapText="1"/>
    </xf>
    <xf numFmtId="0" fontId="283" fillId="104" borderId="196">
      <alignment horizontal="center" vertical="top" wrapText="1"/>
    </xf>
    <xf numFmtId="0" fontId="283" fillId="104" borderId="196">
      <alignment horizontal="center" vertical="top" wrapText="1"/>
    </xf>
    <xf numFmtId="0" fontId="283" fillId="104" borderId="196">
      <alignment horizontal="center" vertical="top" wrapText="1"/>
    </xf>
    <xf numFmtId="0" fontId="2" fillId="0" borderId="197"/>
    <xf numFmtId="0" fontId="2" fillId="0" borderId="197"/>
    <xf numFmtId="0" fontId="2" fillId="0" borderId="197"/>
    <xf numFmtId="0" fontId="2" fillId="0" borderId="197"/>
    <xf numFmtId="0" fontId="45" fillId="70" borderId="191"/>
    <xf numFmtId="0" fontId="45" fillId="70" borderId="191"/>
    <xf numFmtId="0" fontId="45" fillId="70" borderId="191"/>
    <xf numFmtId="0" fontId="45" fillId="70" borderId="191"/>
    <xf numFmtId="0" fontId="45" fillId="0" borderId="192"/>
    <xf numFmtId="0" fontId="45" fillId="0" borderId="192"/>
    <xf numFmtId="0" fontId="45" fillId="0" borderId="192"/>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0" fontId="283" fillId="132" borderId="196">
      <alignment horizontal="center" vertical="top"/>
    </xf>
    <xf numFmtId="0" fontId="283" fillId="132" borderId="196">
      <alignment horizontal="center" vertical="top"/>
    </xf>
    <xf numFmtId="0" fontId="45" fillId="0" borderId="191"/>
    <xf numFmtId="0" fontId="45" fillId="0" borderId="191"/>
    <xf numFmtId="0" fontId="45" fillId="0" borderId="191"/>
    <xf numFmtId="0" fontId="45" fillId="0" borderId="191"/>
    <xf numFmtId="0" fontId="2" fillId="0" borderId="196"/>
    <xf numFmtId="0" fontId="2" fillId="0" borderId="196"/>
    <xf numFmtId="0" fontId="2" fillId="0" borderId="196"/>
    <xf numFmtId="0" fontId="2" fillId="0" borderId="196"/>
    <xf numFmtId="0" fontId="2" fillId="0" borderId="196"/>
    <xf numFmtId="0" fontId="284" fillId="70" borderId="202"/>
    <xf numFmtId="0" fontId="284" fillId="70" borderId="202"/>
    <xf numFmtId="0" fontId="2" fillId="0" borderId="192">
      <alignment horizontal="center"/>
    </xf>
    <xf numFmtId="0" fontId="2" fillId="0" borderId="192">
      <alignment horizontal="center"/>
    </xf>
    <xf numFmtId="0" fontId="2" fillId="0" borderId="192">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8">
      <alignment horizontal="center"/>
    </xf>
    <xf numFmtId="0" fontId="2" fillId="0" borderId="198">
      <alignment horizontal="center"/>
    </xf>
    <xf numFmtId="0" fontId="283" fillId="132" borderId="196">
      <alignment horizontal="center" vertical="top" wrapText="1"/>
    </xf>
    <xf numFmtId="0" fontId="283" fillId="132" borderId="196">
      <alignment horizontal="center" vertical="top" wrapText="1"/>
    </xf>
    <xf numFmtId="0" fontId="283" fillId="132" borderId="196">
      <alignment horizontal="center" vertical="top" wrapText="1"/>
    </xf>
    <xf numFmtId="0" fontId="283" fillId="132" borderId="196">
      <alignment horizontal="center" vertical="top" wrapText="1"/>
    </xf>
    <xf numFmtId="3" fontId="2" fillId="0" borderId="197"/>
    <xf numFmtId="3" fontId="2" fillId="0" borderId="197"/>
    <xf numFmtId="3" fontId="2" fillId="0" borderId="197"/>
    <xf numFmtId="3" fontId="2" fillId="0" borderId="197"/>
    <xf numFmtId="0" fontId="45" fillId="70" borderId="191">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97">
      <alignment horizontal="center"/>
    </xf>
    <xf numFmtId="0" fontId="45" fillId="70" borderId="197">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2">
      <alignment horizontal="left" vertical="top"/>
    </xf>
    <xf numFmtId="0" fontId="45" fillId="70" borderId="192">
      <alignment horizontal="left" vertical="top"/>
    </xf>
    <xf numFmtId="0" fontId="45" fillId="70" borderId="192">
      <alignment horizontal="left" vertical="top"/>
    </xf>
    <xf numFmtId="0" fontId="283" fillId="132" borderId="197">
      <alignment horizontal="center" vertical="center"/>
    </xf>
    <xf numFmtId="0" fontId="283" fillId="132" borderId="197">
      <alignment horizontal="center" vertical="center"/>
    </xf>
    <xf numFmtId="0" fontId="283" fillId="132" borderId="196">
      <alignment horizontal="center" vertical="center"/>
    </xf>
    <xf numFmtId="0" fontId="283" fillId="132" borderId="196">
      <alignment horizontal="center" vertical="center"/>
    </xf>
    <xf numFmtId="0" fontId="283" fillId="132" borderId="196">
      <alignment horizontal="center" vertical="center"/>
    </xf>
    <xf numFmtId="0" fontId="283" fillId="132" borderId="196">
      <alignment horizontal="center" vertical="center"/>
    </xf>
    <xf numFmtId="0" fontId="283" fillId="104" borderId="191">
      <alignment horizontal="center" vertical="center"/>
    </xf>
    <xf numFmtId="0" fontId="283" fillId="104" borderId="191">
      <alignment horizontal="center" vertical="center"/>
    </xf>
    <xf numFmtId="0" fontId="283" fillId="104" borderId="191">
      <alignment horizontal="center" vertical="center"/>
    </xf>
    <xf numFmtId="0" fontId="283" fillId="104" borderId="191">
      <alignment horizontal="center" vertical="center"/>
    </xf>
    <xf numFmtId="0" fontId="283" fillId="104" borderId="197">
      <alignment horizontal="center" vertical="center"/>
    </xf>
    <xf numFmtId="0" fontId="283" fillId="104" borderId="197">
      <alignment horizontal="center" vertical="center"/>
    </xf>
    <xf numFmtId="0" fontId="283" fillId="104" borderId="196">
      <alignment horizontal="center" vertical="center"/>
    </xf>
    <xf numFmtId="0" fontId="283" fillId="104" borderId="196">
      <alignment horizontal="center" vertical="center"/>
    </xf>
    <xf numFmtId="0" fontId="283" fillId="104" borderId="196">
      <alignment horizontal="center" vertical="center"/>
    </xf>
    <xf numFmtId="0" fontId="283" fillId="104" borderId="196">
      <alignment horizontal="center" vertical="center"/>
    </xf>
    <xf numFmtId="0" fontId="2" fillId="0" borderId="193"/>
    <xf numFmtId="0" fontId="2" fillId="0" borderId="193"/>
    <xf numFmtId="0" fontId="2" fillId="0" borderId="193"/>
    <xf numFmtId="0" fontId="2" fillId="0" borderId="193"/>
    <xf numFmtId="0" fontId="2" fillId="0" borderId="198"/>
    <xf numFmtId="0" fontId="2" fillId="0" borderId="198"/>
    <xf numFmtId="0" fontId="2" fillId="0" borderId="0" applyNumberFormat="0" applyFont="0" applyFill="0" applyBorder="0" applyAlignment="0" applyProtection="0"/>
    <xf numFmtId="0" fontId="286" fillId="0" borderId="200"/>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174" fontId="233" fillId="134" borderId="200" applyNumberFormat="0" applyBorder="0" applyAlignment="0" applyProtection="0">
      <alignment horizontal="center"/>
      <protection hidden="1"/>
    </xf>
    <xf numFmtId="3" fontId="287" fillId="57" borderId="195" applyNumberFormat="0" applyBorder="0" applyAlignment="0" applyProtection="0">
      <protection hidden="1"/>
    </xf>
    <xf numFmtId="3" fontId="288" fillId="135" borderId="202" applyNumberFormat="0" applyBorder="0" applyAlignment="0" applyProtection="0">
      <protection hidden="1"/>
    </xf>
    <xf numFmtId="0" fontId="19" fillId="131" borderId="200" applyNumberFormat="0" applyFont="0" applyBorder="0" applyAlignment="0" applyProtection="0">
      <alignment horizontal="center"/>
    </xf>
    <xf numFmtId="0" fontId="19" fillId="131"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60" fillId="0" borderId="203" applyNumberFormat="0" applyAlignment="0" applyProtection="0"/>
    <xf numFmtId="0" fontId="10" fillId="0" borderId="0"/>
    <xf numFmtId="0" fontId="46" fillId="69" borderId="194">
      <alignment horizontal="center"/>
    </xf>
    <xf numFmtId="0" fontId="41" fillId="0" borderId="190">
      <alignment horizontal="center"/>
    </xf>
    <xf numFmtId="0" fontId="45" fillId="92" borderId="194" applyNumberFormat="0" applyBorder="0" applyAlignment="0"/>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0" fontId="297" fillId="45" borderId="195"/>
    <xf numFmtId="0" fontId="2" fillId="0" borderId="204">
      <alignment vertical="center"/>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 fontId="2" fillId="69" borderId="195" applyFont="0">
      <alignment horizontal="right"/>
    </xf>
    <xf numFmtId="3" fontId="2" fillId="69" borderId="195" applyFont="0">
      <alignment horizontal="right"/>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188"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 fontId="2" fillId="68" borderId="197" applyBorder="0"/>
    <xf numFmtId="3" fontId="2" fillId="68" borderId="197" applyBorder="0"/>
    <xf numFmtId="3" fontId="2" fillId="68" borderId="197" applyBorder="0"/>
    <xf numFmtId="3" fontId="2" fillId="68" borderId="197" applyBorder="0"/>
    <xf numFmtId="3" fontId="2" fillId="68" borderId="197" applyBorder="0"/>
    <xf numFmtId="2" fontId="313" fillId="0" borderId="200" applyNumberFormat="0" applyFill="0" applyBorder="0" applyAlignment="0" applyProtection="0">
      <alignment horizontal="center"/>
      <protection locked="0"/>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0" fontId="160" fillId="0" borderId="195" applyNumberFormat="0" applyFont="0" applyFill="0" applyBorder="0" applyAlignment="0">
      <protection hidden="1"/>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49" fontId="2" fillId="144" borderId="195" applyFont="0"/>
    <xf numFmtId="49" fontId="2" fillId="144"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311" fontId="2" fillId="146" borderId="195">
      <alignment vertical="center"/>
    </xf>
    <xf numFmtId="311" fontId="2" fillId="146" borderId="195">
      <alignment vertical="center"/>
    </xf>
    <xf numFmtId="311" fontId="2" fillId="146" borderId="195">
      <alignment vertical="center"/>
    </xf>
    <xf numFmtId="311" fontId="2" fillId="146" borderId="195">
      <alignment vertical="center"/>
    </xf>
    <xf numFmtId="311" fontId="2" fillId="146" borderId="195">
      <alignment vertical="center"/>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49" fontId="2" fillId="93" borderId="195" applyFont="0"/>
    <xf numFmtId="49" fontId="2" fillId="93" borderId="195" applyFont="0"/>
    <xf numFmtId="0" fontId="320" fillId="0" borderId="197" applyNumberFormat="0" applyProtection="0">
      <alignment horizontal="left" vertical="top"/>
    </xf>
    <xf numFmtId="0" fontId="320" fillId="0" borderId="197" applyNumberFormat="0" applyProtection="0">
      <alignment horizontal="left" vertical="top"/>
    </xf>
    <xf numFmtId="0" fontId="320" fillId="0" borderId="197" applyNumberFormat="0" applyProtection="0">
      <alignment horizontal="left" vertical="top"/>
    </xf>
    <xf numFmtId="0" fontId="320" fillId="0" borderId="197" applyNumberFormat="0" applyProtection="0">
      <alignment horizontal="right" vertical="top"/>
    </xf>
    <xf numFmtId="0" fontId="320" fillId="0" borderId="197" applyNumberFormat="0" applyProtection="0">
      <alignment horizontal="right" vertical="top"/>
    </xf>
    <xf numFmtId="0" fontId="320" fillId="0" borderId="197" applyNumberFormat="0" applyProtection="0">
      <alignment horizontal="right" vertical="top"/>
    </xf>
    <xf numFmtId="0" fontId="320" fillId="0" borderId="197" applyNumberFormat="0" applyProtection="0">
      <alignment horizontal="right" vertical="top"/>
    </xf>
    <xf numFmtId="0" fontId="320" fillId="0" borderId="197" applyNumberFormat="0" applyProtection="0">
      <alignment horizontal="right" vertical="top"/>
    </xf>
    <xf numFmtId="0" fontId="317" fillId="0" borderId="197" applyNumberFormat="0" applyFill="0" applyAlignment="0" applyProtection="0"/>
    <xf numFmtId="0" fontId="317" fillId="0" borderId="197" applyNumberFormat="0" applyFill="0" applyAlignment="0" applyProtection="0"/>
    <xf numFmtId="0" fontId="317" fillId="0" borderId="197" applyNumberFormat="0" applyFill="0" applyAlignment="0" applyProtection="0"/>
    <xf numFmtId="0" fontId="317" fillId="0" borderId="197" applyNumberFormat="0" applyFill="0" applyAlignment="0" applyProtection="0"/>
    <xf numFmtId="0" fontId="317" fillId="0" borderId="197" applyNumberFormat="0" applyFill="0" applyAlignment="0" applyProtection="0"/>
    <xf numFmtId="0" fontId="316" fillId="0" borderId="193" applyNumberFormat="0" applyFont="0" applyFill="0" applyAlignment="0" applyProtection="0">
      <alignment horizontal="left" vertical="top"/>
    </xf>
    <xf numFmtId="0" fontId="316" fillId="0" borderId="193" applyNumberFormat="0" applyFont="0" applyFill="0" applyAlignment="0" applyProtection="0">
      <alignment horizontal="left" vertical="top"/>
    </xf>
    <xf numFmtId="0" fontId="316" fillId="0" borderId="193" applyNumberFormat="0" applyFont="0" applyFill="0" applyAlignment="0" applyProtection="0">
      <alignment horizontal="left" vertical="top"/>
    </xf>
    <xf numFmtId="0" fontId="316" fillId="0" borderId="193" applyNumberFormat="0" applyFont="0" applyFill="0" applyAlignment="0" applyProtection="0">
      <alignment horizontal="left" vertical="top"/>
    </xf>
    <xf numFmtId="0" fontId="316" fillId="0" borderId="193" applyNumberFormat="0" applyFont="0" applyFill="0" applyAlignment="0" applyProtection="0">
      <alignment horizontal="left" vertical="top"/>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55" fillId="0" borderId="194" applyFill="0" applyBorder="0" applyProtection="0">
      <alignment horizontal="left" vertical="top"/>
    </xf>
    <xf numFmtId="0" fontId="185" fillId="131" borderId="206" applyNumberFormat="0" applyFont="0">
      <alignment horizontal="center" vertical="center"/>
    </xf>
    <xf numFmtId="350" fontId="45" fillId="68" borderId="202" applyNumberFormat="0" applyBorder="0" applyAlignment="0">
      <alignment horizontal="right"/>
    </xf>
    <xf numFmtId="0" fontId="331" fillId="0" borderId="192"/>
    <xf numFmtId="0" fontId="331" fillId="0" borderId="192"/>
    <xf numFmtId="0" fontId="331" fillId="0" borderId="192"/>
    <xf numFmtId="0" fontId="331" fillId="0" borderId="192"/>
    <xf numFmtId="0" fontId="331" fillId="0" borderId="192"/>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0" fontId="272" fillId="0" borderId="207" applyProtection="0">
      <alignment horizontal="center"/>
    </xf>
    <xf numFmtId="0" fontId="272" fillId="0" borderId="207" applyProtection="0">
      <alignment horizontal="center"/>
    </xf>
    <xf numFmtId="0" fontId="272" fillId="0" borderId="207" applyProtection="0">
      <alignment horizontal="center"/>
    </xf>
    <xf numFmtId="0" fontId="272" fillId="0" borderId="207" applyProtection="0">
      <alignment horizontal="center"/>
    </xf>
    <xf numFmtId="0" fontId="272" fillId="0" borderId="207" applyProtection="0">
      <alignment horizontal="center"/>
    </xf>
    <xf numFmtId="0" fontId="333" fillId="0" borderId="202" applyNumberFormat="0" applyFill="0" applyBorder="0" applyAlignment="0" applyProtection="0">
      <alignment horizontal="center"/>
      <protection locked="0"/>
    </xf>
    <xf numFmtId="37" fontId="160" fillId="150" borderId="195" applyNumberFormat="0" applyAlignment="0" applyProtection="0"/>
    <xf numFmtId="37" fontId="160" fillId="150" borderId="195" applyNumberFormat="0" applyAlignment="0" applyProtection="0"/>
    <xf numFmtId="37" fontId="160" fillId="150" borderId="195" applyNumberFormat="0" applyAlignment="0" applyProtection="0"/>
    <xf numFmtId="37" fontId="160" fillId="150" borderId="195" applyNumberFormat="0" applyAlignment="0" applyProtection="0"/>
    <xf numFmtId="37" fontId="160" fillId="150" borderId="195" applyNumberForma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2" fontId="233" fillId="69" borderId="195" applyBorder="0" applyAlignment="0"/>
    <xf numFmtId="167" fontId="339" fillId="69" borderId="194">
      <alignment horizontal="center"/>
    </xf>
    <xf numFmtId="0" fontId="346" fillId="0" borderId="0" applyNumberFormat="0" applyFill="0" applyBorder="0" applyAlignment="0" applyProtection="0"/>
    <xf numFmtId="0" fontId="1" fillId="0" borderId="0"/>
    <xf numFmtId="0" fontId="1" fillId="0" borderId="0"/>
  </cellStyleXfs>
  <cellXfs count="911">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8"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8" fillId="0" borderId="0" xfId="0" applyFont="1" applyBorder="1"/>
    <xf numFmtId="0" fontId="46" fillId="0" borderId="0" xfId="0" applyFont="1" applyFill="1" applyAlignment="1">
      <alignment horizontal="center"/>
    </xf>
    <xf numFmtId="0" fontId="84" fillId="0" borderId="18" xfId="0" applyFont="1" applyBorder="1" applyAlignment="1">
      <alignment horizontal="center" vertical="center" wrapText="1"/>
    </xf>
    <xf numFmtId="0" fontId="84" fillId="0" borderId="3" xfId="0" applyFont="1" applyFill="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5" xfId="0" applyFont="1" applyBorder="1"/>
    <xf numFmtId="0" fontId="2" fillId="0" borderId="18" xfId="0" applyFont="1" applyBorder="1" applyAlignment="1">
      <alignment vertical="center"/>
    </xf>
    <xf numFmtId="0" fontId="2" fillId="0" borderId="8" xfId="0" applyFont="1" applyBorder="1" applyAlignment="1">
      <alignment wrapText="1"/>
    </xf>
    <xf numFmtId="0" fontId="84" fillId="0" borderId="20" xfId="0" applyFont="1" applyBorder="1" applyAlignment="1"/>
    <xf numFmtId="0" fontId="85" fillId="0" borderId="0" xfId="0" applyFont="1" applyAlignment="1">
      <alignment wrapText="1"/>
    </xf>
    <xf numFmtId="0" fontId="2" fillId="0" borderId="20" xfId="0" applyFont="1" applyBorder="1" applyAlignment="1"/>
    <xf numFmtId="0" fontId="2" fillId="0" borderId="20" xfId="0" applyFont="1" applyBorder="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6" xfId="11" applyFont="1" applyFill="1" applyBorder="1" applyAlignment="1" applyProtection="1">
      <alignment horizontal="center" vertical="center"/>
    </xf>
    <xf numFmtId="0" fontId="45" fillId="0" borderId="17"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5" fillId="0" borderId="3" xfId="0" applyFont="1" applyBorder="1"/>
    <xf numFmtId="0" fontId="84" fillId="0" borderId="0" xfId="0" applyFont="1" applyAlignment="1">
      <alignment vertical="center"/>
    </xf>
    <xf numFmtId="0" fontId="84" fillId="0" borderId="18"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5"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6" fontId="2" fillId="3" borderId="17" xfId="2" applyNumberFormat="1" applyFont="1" applyFill="1" applyBorder="1" applyAlignment="1" applyProtection="1">
      <alignment horizontal="center" vertical="center"/>
      <protection locked="0"/>
    </xf>
    <xf numFmtId="0" fontId="2" fillId="0" borderId="18"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2" fontId="2" fillId="35" borderId="19"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2" fontId="2" fillId="35" borderId="19"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2" fontId="2" fillId="3"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8"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192" fontId="2" fillId="35" borderId="23"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6" xfId="0" applyFont="1" applyFill="1" applyBorder="1" applyAlignment="1">
      <alignment horizontal="center" vertical="center" wrapText="1"/>
    </xf>
    <xf numFmtId="168" fontId="84" fillId="0" borderId="60" xfId="0" applyNumberFormat="1" applyFont="1" applyBorder="1" applyAlignment="1">
      <alignment horizontal="center"/>
    </xf>
    <xf numFmtId="168" fontId="85" fillId="0" borderId="0" xfId="0" applyNumberFormat="1" applyFont="1" applyBorder="1" applyAlignment="1">
      <alignment horizontal="center"/>
    </xf>
    <xf numFmtId="168" fontId="84" fillId="0" borderId="58" xfId="0" applyNumberFormat="1" applyFont="1" applyBorder="1" applyAlignment="1">
      <alignment horizontal="center"/>
    </xf>
    <xf numFmtId="168" fontId="91" fillId="0" borderId="0" xfId="0" applyNumberFormat="1" applyFont="1" applyBorder="1" applyAlignment="1">
      <alignment horizontal="center"/>
    </xf>
    <xf numFmtId="168" fontId="84" fillId="0" borderId="61" xfId="0" applyNumberFormat="1" applyFont="1" applyBorder="1" applyAlignment="1">
      <alignment horizontal="center"/>
    </xf>
    <xf numFmtId="168" fontId="89" fillId="0" borderId="0" xfId="0" applyNumberFormat="1" applyFont="1" applyFill="1" applyBorder="1" applyAlignment="1">
      <alignment horizontal="center"/>
    </xf>
    <xf numFmtId="168" fontId="84" fillId="0" borderId="62" xfId="0" applyNumberFormat="1" applyFont="1" applyBorder="1" applyAlignment="1">
      <alignment horizontal="center"/>
    </xf>
    <xf numFmtId="0" fontId="84" fillId="0" borderId="18" xfId="0" applyFont="1" applyBorder="1" applyAlignment="1">
      <alignment vertical="center"/>
    </xf>
    <xf numFmtId="192" fontId="84" fillId="0" borderId="3" xfId="0" applyNumberFormat="1" applyFont="1" applyBorder="1" applyAlignment="1"/>
    <xf numFmtId="0" fontId="88" fillId="0" borderId="0" xfId="0" applyFont="1" applyAlignment="1"/>
    <xf numFmtId="0" fontId="2" fillId="3" borderId="21" xfId="9" applyFont="1" applyFill="1" applyBorder="1" applyAlignment="1" applyProtection="1">
      <alignment horizontal="left" vertical="center"/>
      <protection locked="0"/>
    </xf>
    <xf numFmtId="0" fontId="45" fillId="3" borderId="22" xfId="16" applyFont="1" applyFill="1" applyBorder="1" applyAlignment="1" applyProtection="1">
      <protection locked="0"/>
    </xf>
    <xf numFmtId="192" fontId="84" fillId="35" borderId="22" xfId="0" applyNumberFormat="1" applyFont="1" applyFill="1" applyBorder="1"/>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66" fontId="2" fillId="3" borderId="18" xfId="1" applyNumberFormat="1" applyFont="1" applyFill="1" applyBorder="1" applyAlignment="1" applyProtection="1">
      <alignment horizontal="center" vertical="center" wrapText="1"/>
      <protection locked="0"/>
    </xf>
    <xf numFmtId="166" fontId="2" fillId="3" borderId="3" xfId="1" applyNumberFormat="1" applyFont="1" applyFill="1" applyBorder="1" applyAlignment="1" applyProtection="1">
      <alignment horizontal="center" vertical="center" wrapText="1"/>
      <protection locked="0"/>
    </xf>
    <xf numFmtId="166" fontId="2" fillId="3" borderId="19" xfId="1" applyNumberFormat="1" applyFont="1" applyFill="1" applyBorder="1" applyAlignment="1" applyProtection="1">
      <alignment horizontal="center" vertical="center" wrapText="1"/>
      <protection locked="0"/>
    </xf>
    <xf numFmtId="0" fontId="2" fillId="3" borderId="18" xfId="5" applyFont="1" applyFill="1" applyBorder="1" applyAlignment="1" applyProtection="1">
      <alignment horizontal="right" vertical="center"/>
      <protection locked="0"/>
    </xf>
    <xf numFmtId="192" fontId="84" fillId="0" borderId="18" xfId="0" applyNumberFormat="1" applyFont="1" applyBorder="1" applyAlignment="1"/>
    <xf numFmtId="192" fontId="84" fillId="0" borderId="19" xfId="0" applyNumberFormat="1" applyFont="1" applyBorder="1" applyAlignment="1"/>
    <xf numFmtId="192" fontId="84" fillId="35" borderId="52" xfId="0" applyNumberFormat="1" applyFont="1" applyFill="1" applyBorder="1" applyAlignment="1"/>
    <xf numFmtId="0" fontId="45" fillId="3" borderId="23" xfId="16" applyFont="1" applyFill="1" applyBorder="1" applyAlignment="1" applyProtection="1">
      <protection locked="0"/>
    </xf>
    <xf numFmtId="192" fontId="84" fillId="35" borderId="21" xfId="0" applyNumberFormat="1" applyFont="1" applyFill="1" applyBorder="1"/>
    <xf numFmtId="192" fontId="84" fillId="35" borderId="23" xfId="0" applyNumberFormat="1" applyFont="1" applyFill="1" applyBorder="1"/>
    <xf numFmtId="192" fontId="84" fillId="35" borderId="53" xfId="0" applyNumberFormat="1" applyFont="1" applyFill="1" applyBorder="1"/>
    <xf numFmtId="0" fontId="84" fillId="0" borderId="0" xfId="0" applyFont="1" applyBorder="1" applyAlignment="1">
      <alignment vertical="center"/>
    </xf>
    <xf numFmtId="0" fontId="84" fillId="0" borderId="16" xfId="0" applyFont="1" applyBorder="1"/>
    <xf numFmtId="0" fontId="88" fillId="0" borderId="0" xfId="0" applyFont="1" applyAlignment="1">
      <alignment wrapText="1"/>
    </xf>
    <xf numFmtId="0" fontId="84" fillId="0" borderId="18" xfId="0" applyFont="1" applyBorder="1"/>
    <xf numFmtId="0" fontId="84" fillId="0" borderId="3" xfId="0" applyFont="1" applyBorder="1"/>
    <xf numFmtId="0" fontId="84" fillId="0" borderId="63" xfId="0" applyFont="1" applyBorder="1" applyAlignment="1">
      <alignment wrapText="1"/>
    </xf>
    <xf numFmtId="0" fontId="84" fillId="0" borderId="21" xfId="0" applyFont="1" applyBorder="1"/>
    <xf numFmtId="0" fontId="86" fillId="0" borderId="22" xfId="0" applyFont="1" applyBorder="1"/>
    <xf numFmtId="0" fontId="2" fillId="0" borderId="3" xfId="13" applyFont="1" applyFill="1" applyBorder="1" applyAlignment="1" applyProtection="1">
      <alignment horizontal="center" vertical="center" wrapText="1"/>
      <protection locked="0"/>
    </xf>
    <xf numFmtId="0" fontId="45" fillId="0" borderId="25" xfId="0" applyNumberFormat="1" applyFont="1" applyFill="1" applyBorder="1" applyAlignment="1">
      <alignment vertical="center" wrapText="1"/>
    </xf>
    <xf numFmtId="0" fontId="90"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2"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2" xfId="0" applyFont="1" applyBorder="1" applyAlignment="1">
      <alignment vertical="center" wrapText="1"/>
    </xf>
    <xf numFmtId="0" fontId="2" fillId="0" borderId="15" xfId="11" applyFont="1" applyFill="1" applyBorder="1" applyAlignment="1" applyProtection="1">
      <alignment vertical="center"/>
    </xf>
    <xf numFmtId="0" fontId="2" fillId="0" borderId="16" xfId="11" applyFont="1" applyFill="1" applyBorder="1" applyAlignment="1" applyProtection="1">
      <alignment vertical="center"/>
    </xf>
    <xf numFmtId="192" fontId="86" fillId="35" borderId="22"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192" fontId="84" fillId="35" borderId="17" xfId="0" applyNumberFormat="1" applyFont="1" applyFill="1" applyBorder="1" applyAlignment="1">
      <alignment horizontal="center" vertical="center"/>
    </xf>
    <xf numFmtId="0" fontId="84" fillId="0" borderId="0" xfId="0" applyFont="1" applyAlignment="1"/>
    <xf numFmtId="192" fontId="84" fillId="0" borderId="19" xfId="0" applyNumberFormat="1" applyFont="1" applyBorder="1" applyAlignment="1">
      <alignment wrapText="1"/>
    </xf>
    <xf numFmtId="192" fontId="84" fillId="35" borderId="19" xfId="0" applyNumberFormat="1" applyFont="1" applyFill="1" applyBorder="1" applyAlignment="1">
      <alignment horizontal="center" vertical="center" wrapText="1"/>
    </xf>
    <xf numFmtId="192" fontId="84" fillId="35" borderId="23" xfId="0" applyNumberFormat="1" applyFont="1" applyFill="1" applyBorder="1" applyAlignment="1">
      <alignment horizontal="center" vertical="center" wrapText="1"/>
    </xf>
    <xf numFmtId="0" fontId="45" fillId="0" borderId="0" xfId="11" applyFont="1" applyFill="1" applyBorder="1" applyAlignment="1" applyProtection="1">
      <alignment horizontal="center"/>
    </xf>
    <xf numFmtId="166"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Fill="1" applyBorder="1" applyAlignment="1">
      <alignment horizontal="left" vertical="center" wrapText="1" indent="2"/>
    </xf>
    <xf numFmtId="0" fontId="93" fillId="0" borderId="0" xfId="11" applyFont="1" applyFill="1" applyBorder="1" applyAlignment="1" applyProtection="1"/>
    <xf numFmtId="0" fontId="94"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6" fillId="0" borderId="0" xfId="0" applyFont="1"/>
    <xf numFmtId="0" fontId="3" fillId="0" borderId="63" xfId="0" applyFont="1" applyBorder="1"/>
    <xf numFmtId="192" fontId="84" fillId="0" borderId="20" xfId="0" applyNumberFormat="1" applyFont="1" applyBorder="1" applyAlignment="1"/>
    <xf numFmtId="0" fontId="3" fillId="0" borderId="0" xfId="0" applyFont="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Fill="1" applyBorder="1" applyAlignment="1">
      <alignment horizontal="center" vertical="center" wrapText="1"/>
    </xf>
    <xf numFmtId="192" fontId="3" fillId="0" borderId="3" xfId="0" applyNumberFormat="1" applyFont="1" applyBorder="1"/>
    <xf numFmtId="192" fontId="3" fillId="0" borderId="3" xfId="0" applyNumberFormat="1" applyFont="1" applyFill="1" applyBorder="1"/>
    <xf numFmtId="192" fontId="3" fillId="0" borderId="8" xfId="0" applyNumberFormat="1" applyFont="1" applyBorder="1"/>
    <xf numFmtId="192" fontId="3" fillId="35" borderId="22" xfId="0" applyNumberFormat="1" applyFont="1" applyFill="1" applyBorder="1"/>
    <xf numFmtId="9" fontId="3" fillId="0" borderId="19" xfId="20950" applyFont="1" applyBorder="1"/>
    <xf numFmtId="9" fontId="3" fillId="35" borderId="23" xfId="20950" applyFont="1" applyFill="1" applyBorder="1"/>
    <xf numFmtId="0" fontId="86" fillId="0" borderId="0" xfId="0" applyFont="1" applyFill="1" applyBorder="1" applyAlignment="1">
      <alignment horizontal="center" wrapText="1"/>
    </xf>
    <xf numFmtId="168" fontId="84" fillId="0" borderId="3" xfId="0" applyNumberFormat="1" applyFont="1" applyBorder="1" applyAlignment="1"/>
    <xf numFmtId="168" fontId="84" fillId="35" borderId="22" xfId="0" applyNumberFormat="1" applyFont="1" applyFill="1" applyBorder="1"/>
    <xf numFmtId="0" fontId="84" fillId="0" borderId="0" xfId="0" applyFont="1" applyFill="1" applyBorder="1" applyAlignment="1">
      <alignment vertical="center" wrapText="1"/>
    </xf>
    <xf numFmtId="0" fontId="84" fillId="0" borderId="68" xfId="0" applyFont="1" applyFill="1" applyBorder="1" applyAlignment="1">
      <alignment vertical="center" wrapText="1"/>
    </xf>
    <xf numFmtId="0" fontId="84" fillId="0" borderId="18" xfId="0" applyFont="1" applyFill="1" applyBorder="1"/>
    <xf numFmtId="192"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6" xfId="0" applyFont="1" applyFill="1" applyBorder="1" applyAlignment="1">
      <alignment wrapText="1"/>
    </xf>
    <xf numFmtId="0" fontId="95" fillId="0" borderId="0" xfId="0" applyFont="1" applyAlignment="1">
      <alignment wrapText="1"/>
    </xf>
    <xf numFmtId="0" fontId="2" fillId="0" borderId="0" xfId="0" applyFont="1" applyAlignment="1">
      <alignment wrapText="1"/>
    </xf>
    <xf numFmtId="0" fontId="3" fillId="0" borderId="0" xfId="0" applyFont="1" applyFill="1"/>
    <xf numFmtId="0" fontId="98" fillId="3" borderId="78" xfId="0" applyFont="1" applyFill="1" applyBorder="1" applyAlignment="1">
      <alignment horizontal="left"/>
    </xf>
    <xf numFmtId="0" fontId="98" fillId="3" borderId="79" xfId="0" applyFont="1" applyFill="1" applyBorder="1" applyAlignment="1">
      <alignment horizontal="left"/>
    </xf>
    <xf numFmtId="0" fontId="4" fillId="3" borderId="82" xfId="0" applyFont="1" applyFill="1" applyBorder="1" applyAlignment="1">
      <alignment vertical="center"/>
    </xf>
    <xf numFmtId="0" fontId="3" fillId="3" borderId="83" xfId="0" applyFont="1" applyFill="1" applyBorder="1" applyAlignment="1">
      <alignment vertical="center"/>
    </xf>
    <xf numFmtId="0" fontId="3" fillId="3" borderId="84" xfId="0" applyFont="1" applyFill="1" applyBorder="1" applyAlignment="1">
      <alignment vertical="center"/>
    </xf>
    <xf numFmtId="0" fontId="3" fillId="0" borderId="67" xfId="0" applyFont="1" applyFill="1" applyBorder="1" applyAlignment="1">
      <alignment horizontal="center" vertical="center"/>
    </xf>
    <xf numFmtId="0" fontId="3" fillId="0" borderId="7" xfId="0" applyFont="1" applyFill="1" applyBorder="1" applyAlignment="1">
      <alignment vertical="center"/>
    </xf>
    <xf numFmtId="0" fontId="3" fillId="0" borderId="18" xfId="0" applyFont="1" applyFill="1" applyBorder="1" applyAlignment="1">
      <alignment horizontal="center" vertical="center"/>
    </xf>
    <xf numFmtId="0" fontId="3" fillId="0" borderId="80" xfId="0" applyFont="1" applyFill="1" applyBorder="1" applyAlignment="1">
      <alignment vertical="center"/>
    </xf>
    <xf numFmtId="0" fontId="4" fillId="0" borderId="80" xfId="0" applyFont="1" applyFill="1" applyBorder="1" applyAlignment="1">
      <alignment vertical="center"/>
    </xf>
    <xf numFmtId="0" fontId="3" fillId="0" borderId="21" xfId="0" applyFont="1" applyFill="1" applyBorder="1" applyAlignment="1">
      <alignment horizontal="center" vertical="center"/>
    </xf>
    <xf numFmtId="0" fontId="4" fillId="0" borderId="22" xfId="0" applyFont="1" applyFill="1" applyBorder="1" applyAlignment="1">
      <alignment vertical="center"/>
    </xf>
    <xf numFmtId="0" fontId="3" fillId="3" borderId="63" xfId="0" applyFont="1" applyFill="1" applyBorder="1" applyAlignment="1">
      <alignment horizontal="center" vertical="center"/>
    </xf>
    <xf numFmtId="0" fontId="3" fillId="3" borderId="0" xfId="0" applyFont="1" applyFill="1" applyBorder="1" applyAlignment="1">
      <alignment vertical="center"/>
    </xf>
    <xf numFmtId="0" fontId="3" fillId="0" borderId="15" xfId="0" applyFont="1" applyFill="1" applyBorder="1" applyAlignment="1">
      <alignment horizontal="center" vertical="center"/>
    </xf>
    <xf numFmtId="0" fontId="3" fillId="0" borderId="16" xfId="0" applyFont="1" applyFill="1" applyBorder="1" applyAlignment="1">
      <alignment vertical="center"/>
    </xf>
    <xf numFmtId="170" fontId="9" fillId="36" borderId="55" xfId="20" applyBorder="1"/>
    <xf numFmtId="0" fontId="3" fillId="0" borderId="87" xfId="0" applyFont="1" applyFill="1" applyBorder="1" applyAlignment="1">
      <alignment horizontal="center" vertical="center"/>
    </xf>
    <xf numFmtId="0" fontId="3" fillId="0" borderId="88" xfId="0" applyFont="1" applyFill="1" applyBorder="1" applyAlignment="1">
      <alignment vertical="center"/>
    </xf>
    <xf numFmtId="170" fontId="9" fillId="36" borderId="24" xfId="20" applyBorder="1"/>
    <xf numFmtId="170" fontId="9" fillId="36" borderId="89" xfId="20" applyBorder="1"/>
    <xf numFmtId="170" fontId="9" fillId="36" borderId="25" xfId="20" applyBorder="1"/>
    <xf numFmtId="0" fontId="3" fillId="0" borderId="92" xfId="0" applyFont="1" applyFill="1" applyBorder="1" applyAlignment="1">
      <alignment horizontal="center" vertical="center"/>
    </xf>
    <xf numFmtId="0" fontId="3" fillId="0" borderId="93" xfId="0" applyFont="1" applyFill="1" applyBorder="1" applyAlignment="1">
      <alignment vertical="center"/>
    </xf>
    <xf numFmtId="170" fontId="9" fillId="36" borderId="30" xfId="20" applyBorder="1"/>
    <xf numFmtId="0" fontId="4" fillId="0" borderId="0" xfId="0" applyFont="1" applyFill="1" applyAlignment="1">
      <alignment horizontal="center"/>
    </xf>
    <xf numFmtId="0" fontId="86" fillId="0" borderId="80" xfId="0" applyFont="1" applyFill="1" applyBorder="1" applyAlignment="1">
      <alignment horizontal="center" vertical="center" wrapText="1"/>
    </xf>
    <xf numFmtId="0" fontId="86" fillId="0" borderId="81" xfId="0" applyFont="1" applyFill="1" applyBorder="1" applyAlignment="1">
      <alignment horizontal="center" vertical="center" wrapText="1"/>
    </xf>
    <xf numFmtId="0" fontId="93" fillId="0" borderId="0" xfId="11" applyFont="1" applyFill="1" applyBorder="1" applyProtection="1"/>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1" xfId="0" applyFont="1" applyFill="1" applyBorder="1" applyAlignment="1">
      <alignment horizontal="left" vertical="center" wrapText="1"/>
    </xf>
    <xf numFmtId="0" fontId="3" fillId="0" borderId="18" xfId="0" applyFont="1" applyFill="1" applyBorder="1" applyAlignment="1">
      <alignment horizontal="right" vertical="center" wrapText="1"/>
    </xf>
    <xf numFmtId="0" fontId="99" fillId="0" borderId="18" xfId="0" applyFont="1" applyFill="1" applyBorder="1" applyAlignment="1">
      <alignment horizontal="right" vertical="center" wrapText="1"/>
    </xf>
    <xf numFmtId="0" fontId="4" fillId="0" borderId="18"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9" fillId="0" borderId="0" xfId="0" applyFont="1" applyFill="1" applyAlignment="1">
      <alignment horizontal="left" vertical="center"/>
    </xf>
    <xf numFmtId="49" fontId="100" fillId="0" borderId="21" xfId="5" applyNumberFormat="1" applyFont="1" applyFill="1" applyBorder="1" applyAlignment="1" applyProtection="1">
      <alignment horizontal="left" vertical="center"/>
      <protection locked="0"/>
    </xf>
    <xf numFmtId="0" fontId="101" fillId="0" borderId="22" xfId="9" applyFont="1" applyFill="1" applyBorder="1" applyAlignment="1" applyProtection="1">
      <alignment horizontal="left" vertical="center" wrapText="1"/>
      <protection locked="0"/>
    </xf>
    <xf numFmtId="0" fontId="84" fillId="0" borderId="80" xfId="0" applyFont="1" applyBorder="1" applyAlignment="1">
      <alignment vertical="center" wrapText="1"/>
    </xf>
    <xf numFmtId="14" fontId="2" fillId="3" borderId="80" xfId="8" quotePrefix="1" applyNumberFormat="1" applyFont="1" applyFill="1" applyBorder="1" applyAlignment="1" applyProtection="1">
      <alignment horizontal="left"/>
      <protection locked="0"/>
    </xf>
    <xf numFmtId="3" fontId="102" fillId="35" borderId="81" xfId="0" applyNumberFormat="1" applyFont="1" applyFill="1" applyBorder="1" applyAlignment="1">
      <alignment vertical="center" wrapText="1"/>
    </xf>
    <xf numFmtId="3" fontId="102" fillId="35" borderId="22" xfId="0" applyNumberFormat="1" applyFont="1" applyFill="1" applyBorder="1" applyAlignment="1">
      <alignment vertical="center" wrapText="1"/>
    </xf>
    <xf numFmtId="3" fontId="102" fillId="35" borderId="23" xfId="0" applyNumberFormat="1" applyFont="1" applyFill="1" applyBorder="1" applyAlignment="1">
      <alignment vertical="center" wrapText="1"/>
    </xf>
    <xf numFmtId="0" fontId="6" fillId="0" borderId="80" xfId="17" applyFill="1" applyBorder="1" applyAlignment="1" applyProtection="1"/>
    <xf numFmtId="49" fontId="84" fillId="0" borderId="80"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9" fillId="0" borderId="99" xfId="0" applyFont="1" applyFill="1" applyBorder="1" applyAlignment="1">
      <alignment horizontal="left" vertical="center" wrapText="1"/>
    </xf>
    <xf numFmtId="10" fontId="99" fillId="0" borderId="99" xfId="20950" applyNumberFormat="1" applyFont="1" applyFill="1" applyBorder="1" applyAlignment="1">
      <alignment horizontal="left" vertical="center" wrapText="1"/>
    </xf>
    <xf numFmtId="10" fontId="4" fillId="35" borderId="99" xfId="0" applyNumberFormat="1" applyFont="1" applyFill="1" applyBorder="1" applyAlignment="1">
      <alignment horizontal="center" vertical="center" wrapText="1"/>
    </xf>
    <xf numFmtId="10" fontId="101" fillId="0" borderId="22" xfId="20950" applyNumberFormat="1" applyFont="1" applyFill="1" applyBorder="1" applyAlignment="1" applyProtection="1">
      <alignment horizontal="left" vertical="center"/>
    </xf>
    <xf numFmtId="0" fontId="4" fillId="35" borderId="99" xfId="0" applyFont="1" applyFill="1" applyBorder="1" applyAlignment="1">
      <alignment horizontal="left" vertical="center" wrapText="1"/>
    </xf>
    <xf numFmtId="0" fontId="3" fillId="0" borderId="99" xfId="0" applyFont="1" applyFill="1" applyBorder="1" applyAlignment="1">
      <alignment horizontal="left" vertical="center" wrapText="1"/>
    </xf>
    <xf numFmtId="0" fontId="4" fillId="35" borderId="82" xfId="0" applyFont="1" applyFill="1" applyBorder="1" applyAlignment="1">
      <alignment vertical="center" wrapText="1"/>
    </xf>
    <xf numFmtId="0" fontId="4" fillId="35" borderId="98" xfId="0" applyFont="1" applyFill="1" applyBorder="1" applyAlignment="1">
      <alignment vertical="center" wrapText="1"/>
    </xf>
    <xf numFmtId="0" fontId="4" fillId="35" borderId="69" xfId="0" applyFont="1" applyFill="1" applyBorder="1" applyAlignment="1">
      <alignment vertical="center" wrapText="1"/>
    </xf>
    <xf numFmtId="0" fontId="4" fillId="35" borderId="29" xfId="0" applyFont="1" applyFill="1" applyBorder="1" applyAlignment="1">
      <alignment vertical="center" wrapText="1"/>
    </xf>
    <xf numFmtId="0" fontId="84" fillId="0" borderId="99" xfId="0" applyFont="1" applyBorder="1"/>
    <xf numFmtId="0" fontId="6" fillId="0" borderId="99" xfId="17" applyFill="1" applyBorder="1" applyAlignment="1" applyProtection="1">
      <alignment horizontal="left" vertical="center"/>
    </xf>
    <xf numFmtId="0" fontId="6" fillId="0" borderId="99" xfId="17" applyBorder="1" applyAlignment="1" applyProtection="1"/>
    <xf numFmtId="0" fontId="84" fillId="0" borderId="99" xfId="0" applyFont="1" applyFill="1" applyBorder="1"/>
    <xf numFmtId="0" fontId="6" fillId="0" borderId="99" xfId="17" applyFill="1" applyBorder="1" applyAlignment="1" applyProtection="1">
      <alignment horizontal="left" vertical="center" wrapText="1"/>
    </xf>
    <xf numFmtId="0" fontId="6" fillId="0" borderId="99" xfId="17" applyFill="1" applyBorder="1" applyAlignment="1" applyProtection="1"/>
    <xf numFmtId="0" fontId="45" fillId="0" borderId="16" xfId="0" applyFont="1" applyBorder="1" applyAlignment="1">
      <alignment horizontal="center" vertical="center" wrapText="1"/>
    </xf>
    <xf numFmtId="0" fontId="45" fillId="0" borderId="17" xfId="0" applyFont="1" applyBorder="1" applyAlignment="1">
      <alignment horizontal="center" vertical="center" wrapText="1"/>
    </xf>
    <xf numFmtId="0" fontId="2" fillId="0" borderId="3" xfId="0" applyFont="1" applyBorder="1" applyAlignment="1">
      <alignment wrapText="1"/>
    </xf>
    <xf numFmtId="0" fontId="84" fillId="0" borderId="19" xfId="0" applyFont="1" applyBorder="1" applyAlignment="1"/>
    <xf numFmtId="0" fontId="45" fillId="0" borderId="3" xfId="0" applyFont="1" applyBorder="1" applyAlignment="1">
      <alignment horizontal="center" vertical="center" wrapText="1"/>
    </xf>
    <xf numFmtId="0" fontId="45" fillId="0" borderId="19" xfId="0" applyFont="1" applyBorder="1" applyAlignment="1">
      <alignment horizontal="center" vertical="center" wrapText="1"/>
    </xf>
    <xf numFmtId="3" fontId="102" fillId="35" borderId="99" xfId="0" applyNumberFormat="1" applyFont="1" applyFill="1" applyBorder="1" applyAlignment="1">
      <alignment vertical="center" wrapText="1"/>
    </xf>
    <xf numFmtId="3" fontId="102" fillId="0" borderId="99" xfId="0" applyNumberFormat="1" applyFont="1" applyBorder="1" applyAlignment="1">
      <alignment vertical="center" wrapText="1"/>
    </xf>
    <xf numFmtId="3" fontId="102" fillId="0" borderId="99" xfId="0" applyNumberFormat="1" applyFont="1" applyFill="1" applyBorder="1" applyAlignment="1">
      <alignment vertical="center" wrapText="1"/>
    </xf>
    <xf numFmtId="3" fontId="102" fillId="35" borderId="100" xfId="0" applyNumberFormat="1" applyFont="1" applyFill="1" applyBorder="1" applyAlignment="1">
      <alignment vertical="center" wrapText="1"/>
    </xf>
    <xf numFmtId="3" fontId="102" fillId="0" borderId="100" xfId="0" applyNumberFormat="1" applyFont="1" applyBorder="1" applyAlignment="1">
      <alignment vertical="center" wrapText="1"/>
    </xf>
    <xf numFmtId="3" fontId="102" fillId="35" borderId="24" xfId="0" applyNumberFormat="1" applyFont="1" applyFill="1" applyBorder="1" applyAlignment="1">
      <alignment vertical="center" wrapText="1"/>
    </xf>
    <xf numFmtId="3" fontId="102" fillId="35" borderId="84" xfId="0" applyNumberFormat="1" applyFont="1" applyFill="1" applyBorder="1" applyAlignment="1">
      <alignment vertical="center" wrapText="1"/>
    </xf>
    <xf numFmtId="3" fontId="102" fillId="0" borderId="84" xfId="0" applyNumberFormat="1" applyFont="1" applyBorder="1" applyAlignment="1">
      <alignment vertical="center" wrapText="1"/>
    </xf>
    <xf numFmtId="3" fontId="102" fillId="0" borderId="84" xfId="0" applyNumberFormat="1" applyFont="1" applyFill="1" applyBorder="1" applyAlignment="1">
      <alignment vertical="center" wrapText="1"/>
    </xf>
    <xf numFmtId="3" fontId="102" fillId="35" borderId="38" xfId="0" applyNumberFormat="1" applyFont="1" applyFill="1" applyBorder="1" applyAlignment="1">
      <alignment vertical="center" wrapText="1"/>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14" fontId="2" fillId="0" borderId="0" xfId="0" applyNumberFormat="1" applyFont="1"/>
    <xf numFmtId="170" fontId="2" fillId="36" borderId="0" xfId="20" applyFont="1" applyBorder="1"/>
    <xf numFmtId="170" fontId="2" fillId="36" borderId="96" xfId="20" applyFont="1" applyBorder="1"/>
    <xf numFmtId="0" fontId="2" fillId="0" borderId="18" xfId="0" applyFont="1" applyFill="1" applyBorder="1" applyAlignment="1">
      <alignment horizontal="right" vertical="center" wrapText="1"/>
    </xf>
    <xf numFmtId="0" fontId="2" fillId="2" borderId="18" xfId="0" applyFont="1" applyFill="1" applyBorder="1" applyAlignment="1">
      <alignment horizontal="right" vertical="center"/>
    </xf>
    <xf numFmtId="0" fontId="45" fillId="0" borderId="18" xfId="0" applyFont="1" applyFill="1" applyBorder="1" applyAlignment="1">
      <alignment horizontal="center" vertical="center" wrapText="1"/>
    </xf>
    <xf numFmtId="0" fontId="2" fillId="2" borderId="21"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4" xfId="0" applyFont="1" applyFill="1" applyBorder="1"/>
    <xf numFmtId="0" fontId="3" fillId="3" borderId="102" xfId="0" applyFont="1" applyFill="1" applyBorder="1" applyAlignment="1">
      <alignment wrapText="1"/>
    </xf>
    <xf numFmtId="0" fontId="3" fillId="3" borderId="103" xfId="0" applyFont="1" applyFill="1" applyBorder="1"/>
    <xf numFmtId="0" fontId="4" fillId="3" borderId="75" xfId="0" applyFont="1" applyFill="1" applyBorder="1" applyAlignment="1">
      <alignment horizontal="center" wrapText="1"/>
    </xf>
    <xf numFmtId="0" fontId="3" fillId="0" borderId="99" xfId="0" applyFont="1" applyFill="1" applyBorder="1" applyAlignment="1">
      <alignment horizontal="center"/>
    </xf>
    <xf numFmtId="0" fontId="3" fillId="0" borderId="99" xfId="0" applyFont="1" applyBorder="1" applyAlignment="1">
      <alignment horizontal="center"/>
    </xf>
    <xf numFmtId="0" fontId="3" fillId="3" borderId="63"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96" xfId="0" applyFont="1" applyFill="1" applyBorder="1" applyAlignment="1">
      <alignment horizontal="center" vertical="center" wrapText="1"/>
    </xf>
    <xf numFmtId="0" fontId="3" fillId="0" borderId="18" xfId="0" applyFont="1" applyBorder="1"/>
    <xf numFmtId="0" fontId="3" fillId="0" borderId="99" xfId="0" applyFont="1" applyBorder="1" applyAlignment="1">
      <alignment wrapText="1"/>
    </xf>
    <xf numFmtId="0" fontId="98" fillId="0" borderId="99" xfId="0" applyFont="1" applyBorder="1" applyAlignment="1">
      <alignment horizontal="left" wrapText="1" indent="2"/>
    </xf>
    <xf numFmtId="0" fontId="4" fillId="0" borderId="18" xfId="0" applyFont="1" applyBorder="1"/>
    <xf numFmtId="0" fontId="4" fillId="0" borderId="99" xfId="0" applyFont="1" applyBorder="1" applyAlignment="1">
      <alignment wrapText="1"/>
    </xf>
    <xf numFmtId="0" fontId="108" fillId="3" borderId="63" xfId="0" applyFont="1" applyFill="1" applyBorder="1" applyAlignment="1">
      <alignment horizontal="left"/>
    </xf>
    <xf numFmtId="0" fontId="108" fillId="3" borderId="0" xfId="0" applyFont="1" applyFill="1" applyBorder="1" applyAlignment="1">
      <alignment horizontal="center"/>
    </xf>
    <xf numFmtId="166" fontId="3" fillId="3" borderId="0" xfId="7" applyNumberFormat="1" applyFont="1" applyFill="1" applyBorder="1"/>
    <xf numFmtId="166" fontId="3" fillId="3" borderId="0" xfId="7" applyNumberFormat="1" applyFont="1" applyFill="1" applyBorder="1" applyAlignment="1">
      <alignment vertical="center"/>
    </xf>
    <xf numFmtId="166" fontId="3" fillId="3" borderId="96" xfId="7" applyNumberFormat="1" applyFont="1" applyFill="1" applyBorder="1"/>
    <xf numFmtId="0" fontId="98" fillId="0" borderId="99" xfId="0" applyFont="1" applyBorder="1" applyAlignment="1">
      <alignment horizontal="left" wrapText="1" indent="4"/>
    </xf>
    <xf numFmtId="0" fontId="3" fillId="3" borderId="0" xfId="0" applyFont="1" applyFill="1" applyBorder="1" applyAlignment="1">
      <alignment wrapText="1"/>
    </xf>
    <xf numFmtId="0" fontId="3" fillId="3" borderId="96" xfId="0" applyFont="1" applyFill="1" applyBorder="1"/>
    <xf numFmtId="0" fontId="4" fillId="0" borderId="21" xfId="0" applyFont="1" applyBorder="1"/>
    <xf numFmtId="0" fontId="4" fillId="0" borderId="22" xfId="0" applyFont="1" applyBorder="1" applyAlignment="1">
      <alignment wrapText="1"/>
    </xf>
    <xf numFmtId="0" fontId="2" fillId="2" borderId="87" xfId="0" applyFont="1" applyFill="1" applyBorder="1" applyAlignment="1">
      <alignment horizontal="right" vertical="center"/>
    </xf>
    <xf numFmtId="0" fontId="2" fillId="0" borderId="97" xfId="0" applyFont="1" applyBorder="1" applyAlignment="1">
      <alignment vertical="center" wrapText="1"/>
    </xf>
    <xf numFmtId="0" fontId="109" fillId="0" borderId="0" xfId="11" applyFont="1" applyFill="1" applyBorder="1" applyProtection="1"/>
    <xf numFmtId="0" fontId="109" fillId="0" borderId="0" xfId="11" applyFont="1" applyFill="1" applyBorder="1" applyAlignment="1" applyProtection="1"/>
    <xf numFmtId="0" fontId="111" fillId="0" borderId="0" xfId="11" applyFont="1" applyFill="1" applyBorder="1" applyAlignment="1" applyProtection="1"/>
    <xf numFmtId="0" fontId="110" fillId="0" borderId="0" xfId="0" applyFont="1" applyFill="1"/>
    <xf numFmtId="0" fontId="112" fillId="0" borderId="68" xfId="0" applyNumberFormat="1" applyFont="1" applyFill="1" applyBorder="1" applyAlignment="1">
      <alignment horizontal="left" vertical="center" wrapText="1"/>
    </xf>
    <xf numFmtId="0" fontId="6" fillId="0" borderId="114" xfId="17" applyBorder="1" applyAlignment="1" applyProtection="1"/>
    <xf numFmtId="0" fontId="110" fillId="0" borderId="0" xfId="0" applyFont="1" applyFill="1" applyAlignment="1">
      <alignment horizontal="left" vertical="top" wrapText="1"/>
    </xf>
    <xf numFmtId="0" fontId="0" fillId="0" borderId="114" xfId="0" applyBorder="1" applyAlignment="1">
      <alignment horizontal="center"/>
    </xf>
    <xf numFmtId="0" fontId="121" fillId="3" borderId="114" xfId="20954" applyFont="1" applyFill="1" applyBorder="1" applyAlignment="1">
      <alignment horizontal="left" vertical="center" wrapText="1"/>
    </xf>
    <xf numFmtId="0" fontId="122" fillId="0" borderId="114" xfId="20954" applyFont="1" applyFill="1" applyBorder="1" applyAlignment="1">
      <alignment horizontal="left" vertical="center" wrapText="1" indent="1"/>
    </xf>
    <xf numFmtId="0" fontId="123" fillId="3" borderId="124" xfId="0" applyFont="1" applyFill="1" applyBorder="1" applyAlignment="1">
      <alignment horizontal="left" vertical="center" wrapText="1"/>
    </xf>
    <xf numFmtId="0" fontId="122" fillId="3" borderId="114" xfId="20954" applyFont="1" applyFill="1" applyBorder="1" applyAlignment="1">
      <alignment horizontal="left" vertical="center" wrapText="1" indent="1"/>
    </xf>
    <xf numFmtId="0" fontId="121" fillId="0" borderId="124" xfId="0" applyFont="1" applyFill="1" applyBorder="1" applyAlignment="1">
      <alignment horizontal="left" vertical="center" wrapText="1"/>
    </xf>
    <xf numFmtId="0" fontId="123" fillId="0" borderId="124" xfId="0" applyFont="1" applyFill="1" applyBorder="1" applyAlignment="1">
      <alignment horizontal="left" vertical="center" wrapText="1"/>
    </xf>
    <xf numFmtId="0" fontId="123" fillId="0" borderId="124" xfId="0" applyFont="1" applyFill="1" applyBorder="1" applyAlignment="1">
      <alignment vertical="center" wrapText="1"/>
    </xf>
    <xf numFmtId="0" fontId="124" fillId="0" borderId="124" xfId="0" applyFont="1" applyFill="1" applyBorder="1" applyAlignment="1">
      <alignment horizontal="left" vertical="center" wrapText="1" indent="1"/>
    </xf>
    <xf numFmtId="0" fontId="124" fillId="3" borderId="124" xfId="0" applyFont="1" applyFill="1" applyBorder="1" applyAlignment="1">
      <alignment horizontal="left" vertical="center" wrapText="1" indent="1"/>
    </xf>
    <xf numFmtId="0" fontId="123" fillId="3" borderId="125" xfId="0" applyFont="1" applyFill="1" applyBorder="1" applyAlignment="1">
      <alignment horizontal="left" vertical="center" wrapText="1"/>
    </xf>
    <xf numFmtId="0" fontId="124" fillId="0" borderId="114" xfId="20954" applyFont="1" applyFill="1" applyBorder="1" applyAlignment="1">
      <alignment horizontal="left" vertical="center" wrapText="1" indent="1"/>
    </xf>
    <xf numFmtId="0" fontId="123" fillId="0" borderId="114" xfId="0" applyFont="1" applyFill="1" applyBorder="1" applyAlignment="1">
      <alignment horizontal="left" vertical="center" wrapText="1"/>
    </xf>
    <xf numFmtId="0" fontId="125" fillId="0" borderId="114" xfId="20954" applyFont="1" applyFill="1" applyBorder="1" applyAlignment="1">
      <alignment horizontal="center" vertical="center" wrapText="1"/>
    </xf>
    <xf numFmtId="0" fontId="123" fillId="3" borderId="126" xfId="0" applyFont="1" applyFill="1" applyBorder="1" applyAlignment="1">
      <alignment horizontal="left" vertical="center" wrapText="1"/>
    </xf>
    <xf numFmtId="0" fontId="0" fillId="0" borderId="127" xfId="0" applyBorder="1" applyAlignment="1">
      <alignment horizontal="center"/>
    </xf>
    <xf numFmtId="0" fontId="122" fillId="3" borderId="127" xfId="20954" applyFont="1" applyFill="1" applyBorder="1" applyAlignment="1">
      <alignment horizontal="left" vertical="center" wrapText="1" indent="1"/>
    </xf>
    <xf numFmtId="0" fontId="122" fillId="3" borderId="124" xfId="0" applyFont="1" applyFill="1" applyBorder="1" applyAlignment="1">
      <alignment horizontal="left" vertical="center" wrapText="1" indent="1"/>
    </xf>
    <xf numFmtId="0" fontId="122" fillId="0" borderId="127" xfId="20954" applyFont="1" applyFill="1" applyBorder="1" applyAlignment="1">
      <alignment horizontal="left" vertical="center" wrapText="1" indent="1"/>
    </xf>
    <xf numFmtId="0" fontId="123" fillId="0" borderId="127" xfId="20954" applyFont="1" applyFill="1" applyBorder="1" applyAlignment="1">
      <alignment horizontal="left" vertical="center" wrapText="1"/>
    </xf>
    <xf numFmtId="0" fontId="123" fillId="0" borderId="127" xfId="0" applyFont="1" applyFill="1" applyBorder="1" applyAlignment="1">
      <alignment vertical="center" wrapText="1"/>
    </xf>
    <xf numFmtId="0" fontId="125" fillId="0" borderId="127" xfId="20954" applyFont="1" applyFill="1" applyBorder="1" applyAlignment="1">
      <alignment horizontal="center" vertical="center" wrapText="1"/>
    </xf>
    <xf numFmtId="0" fontId="123" fillId="3" borderId="127" xfId="20954" applyFont="1" applyFill="1" applyBorder="1" applyAlignment="1">
      <alignment horizontal="left" vertical="center" wrapText="1"/>
    </xf>
    <xf numFmtId="0" fontId="123" fillId="0" borderId="127" xfId="0" applyFont="1" applyFill="1" applyBorder="1" applyAlignment="1">
      <alignment horizontal="left" vertical="center" wrapText="1"/>
    </xf>
    <xf numFmtId="0" fontId="2" fillId="0" borderId="127" xfId="0" applyFont="1" applyFill="1" applyBorder="1" applyAlignment="1" applyProtection="1">
      <alignment horizontal="center" vertical="center" wrapText="1"/>
    </xf>
    <xf numFmtId="0" fontId="0" fillId="0" borderId="127" xfId="0" applyBorder="1" applyAlignment="1">
      <alignment horizontal="center" vertical="center"/>
    </xf>
    <xf numFmtId="0" fontId="123" fillId="0" borderId="132" xfId="0" applyFont="1" applyFill="1" applyBorder="1" applyAlignment="1">
      <alignment horizontal="justify" vertical="center" wrapText="1"/>
    </xf>
    <xf numFmtId="0" fontId="122" fillId="0" borderId="124" xfId="0" applyFont="1" applyFill="1" applyBorder="1" applyAlignment="1">
      <alignment horizontal="left" vertical="center" wrapText="1" indent="1"/>
    </xf>
    <xf numFmtId="0" fontId="122" fillId="0" borderId="125" xfId="0" applyFont="1" applyFill="1" applyBorder="1" applyAlignment="1">
      <alignment horizontal="left" vertical="center" wrapText="1" indent="1"/>
    </xf>
    <xf numFmtId="0" fontId="123" fillId="0" borderId="124" xfId="0" applyFont="1" applyFill="1" applyBorder="1" applyAlignment="1">
      <alignment horizontal="justify" vertical="center" wrapText="1"/>
    </xf>
    <xf numFmtId="0" fontId="121" fillId="0" borderId="124" xfId="0" applyFont="1" applyFill="1" applyBorder="1" applyAlignment="1">
      <alignment horizontal="justify" vertical="center" wrapText="1"/>
    </xf>
    <xf numFmtId="0" fontId="123" fillId="3" borderId="124" xfId="0" applyFont="1" applyFill="1" applyBorder="1" applyAlignment="1">
      <alignment horizontal="justify" vertical="center" wrapText="1"/>
    </xf>
    <xf numFmtId="0" fontId="123" fillId="0" borderId="125" xfId="0" applyFont="1" applyFill="1" applyBorder="1" applyAlignment="1">
      <alignment horizontal="justify" vertical="center" wrapText="1"/>
    </xf>
    <xf numFmtId="0" fontId="123" fillId="0" borderId="126" xfId="0" applyFont="1" applyFill="1" applyBorder="1" applyAlignment="1">
      <alignment horizontal="justify" vertical="center" wrapText="1"/>
    </xf>
    <xf numFmtId="0" fontId="121" fillId="0" borderId="124" xfId="0" applyFont="1" applyFill="1" applyBorder="1" applyAlignment="1">
      <alignment vertical="center" wrapText="1"/>
    </xf>
    <xf numFmtId="0" fontId="122" fillId="0" borderId="124" xfId="0" applyFont="1" applyFill="1" applyBorder="1" applyAlignment="1">
      <alignment horizontal="left" vertical="center" wrapText="1"/>
    </xf>
    <xf numFmtId="0" fontId="123" fillId="0" borderId="133" xfId="0" applyFont="1" applyFill="1" applyBorder="1" applyAlignment="1">
      <alignment vertical="center" wrapText="1"/>
    </xf>
    <xf numFmtId="0" fontId="123" fillId="3" borderId="124" xfId="0" applyFont="1" applyFill="1" applyBorder="1" applyAlignment="1">
      <alignment vertical="center" wrapText="1"/>
    </xf>
    <xf numFmtId="0" fontId="2" fillId="0" borderId="130" xfId="0" applyNumberFormat="1" applyFont="1" applyFill="1" applyBorder="1" applyAlignment="1">
      <alignment horizontal="left" vertical="center" wrapText="1" indent="4"/>
    </xf>
    <xf numFmtId="0" fontId="45" fillId="0" borderId="130" xfId="0" applyNumberFormat="1" applyFont="1" applyFill="1" applyBorder="1" applyAlignment="1">
      <alignment vertical="center" wrapText="1"/>
    </xf>
    <xf numFmtId="0" fontId="2" fillId="0" borderId="127" xfId="0" applyFont="1" applyFill="1" applyBorder="1" applyAlignment="1" applyProtection="1">
      <alignment horizontal="left" vertical="center" indent="11"/>
      <protection locked="0"/>
    </xf>
    <xf numFmtId="0" fontId="46" fillId="0" borderId="127" xfId="0" applyFont="1" applyFill="1" applyBorder="1" applyAlignment="1" applyProtection="1">
      <alignment horizontal="left" vertical="center" indent="17"/>
      <protection locked="0"/>
    </xf>
    <xf numFmtId="0" fontId="2" fillId="0" borderId="130" xfId="0" applyNumberFormat="1" applyFont="1" applyFill="1" applyBorder="1" applyAlignment="1">
      <alignment horizontal="left" vertical="center" wrapText="1"/>
    </xf>
    <xf numFmtId="192" fontId="93" fillId="0" borderId="0" xfId="0" applyNumberFormat="1" applyFont="1" applyFill="1" applyBorder="1" applyAlignment="1" applyProtection="1">
      <alignment horizontal="right"/>
    </xf>
    <xf numFmtId="43" fontId="84" fillId="0" borderId="80" xfId="7" applyFont="1" applyFill="1" applyBorder="1" applyAlignment="1">
      <alignment horizontal="center" vertical="center"/>
    </xf>
    <xf numFmtId="43" fontId="84" fillId="0" borderId="127" xfId="7" applyFont="1" applyFill="1" applyBorder="1" applyAlignment="1">
      <alignment horizontal="center" vertical="center"/>
    </xf>
    <xf numFmtId="0" fontId="122" fillId="3" borderId="125" xfId="0" applyFont="1" applyFill="1" applyBorder="1" applyAlignment="1">
      <alignment horizontal="left" vertical="center" wrapText="1" indent="1"/>
    </xf>
    <xf numFmtId="0" fontId="122" fillId="3" borderId="127" xfId="0" applyFont="1" applyFill="1" applyBorder="1" applyAlignment="1">
      <alignment horizontal="left" vertical="center" wrapText="1" indent="1"/>
    </xf>
    <xf numFmtId="168" fontId="84" fillId="0" borderId="127" xfId="0" applyNumberFormat="1" applyFont="1" applyBorder="1" applyAlignment="1">
      <alignment horizontal="center"/>
    </xf>
    <xf numFmtId="0" fontId="123" fillId="0" borderId="127" xfId="0" applyFont="1" applyBorder="1" applyAlignment="1">
      <alignment horizontal="left" vertical="center" wrapText="1"/>
    </xf>
    <xf numFmtId="0" fontId="84" fillId="0" borderId="127" xfId="0" applyFont="1" applyBorder="1"/>
    <xf numFmtId="0" fontId="122" fillId="0" borderId="127" xfId="0" applyFont="1" applyBorder="1" applyAlignment="1">
      <alignment horizontal="left" vertical="center" wrapText="1" indent="1"/>
    </xf>
    <xf numFmtId="0" fontId="123" fillId="3" borderId="127" xfId="0" applyFont="1" applyFill="1" applyBorder="1" applyAlignment="1">
      <alignment horizontal="left" vertical="center" wrapText="1"/>
    </xf>
    <xf numFmtId="0" fontId="124" fillId="3" borderId="127" xfId="0" applyFont="1" applyFill="1" applyBorder="1" applyAlignment="1">
      <alignment horizontal="left" vertical="center" wrapText="1" indent="1"/>
    </xf>
    <xf numFmtId="0" fontId="126" fillId="0" borderId="127" xfId="0" applyFont="1" applyBorder="1" applyAlignment="1">
      <alignment horizontal="justify"/>
    </xf>
    <xf numFmtId="168" fontId="86" fillId="0" borderId="127" xfId="0" applyNumberFormat="1" applyFont="1" applyFill="1" applyBorder="1" applyAlignment="1">
      <alignment horizontal="center"/>
    </xf>
    <xf numFmtId="168" fontId="86" fillId="0" borderId="56" xfId="0" applyNumberFormat="1" applyFont="1" applyFill="1" applyBorder="1" applyAlignment="1">
      <alignment horizontal="center"/>
    </xf>
    <xf numFmtId="168" fontId="84" fillId="0" borderId="58" xfId="0" applyNumberFormat="1" applyFont="1" applyFill="1" applyBorder="1" applyAlignment="1">
      <alignment horizontal="center"/>
    </xf>
    <xf numFmtId="168" fontId="87" fillId="0" borderId="58" xfId="0" applyNumberFormat="1" applyFont="1" applyFill="1" applyBorder="1" applyAlignment="1">
      <alignment horizontal="center"/>
    </xf>
    <xf numFmtId="168" fontId="46" fillId="0" borderId="58" xfId="0" applyNumberFormat="1" applyFont="1" applyFill="1" applyBorder="1" applyAlignment="1">
      <alignment horizontal="center"/>
    </xf>
    <xf numFmtId="168" fontId="84" fillId="0" borderId="61" xfId="0" applyNumberFormat="1" applyFont="1" applyFill="1" applyBorder="1" applyAlignment="1">
      <alignment horizontal="center"/>
    </xf>
    <xf numFmtId="0" fontId="84" fillId="0" borderId="127" xfId="0" applyFont="1" applyBorder="1" applyAlignment="1">
      <alignment horizontal="center"/>
    </xf>
    <xf numFmtId="0" fontId="122" fillId="0" borderId="127" xfId="0" applyFont="1" applyFill="1" applyBorder="1" applyAlignment="1">
      <alignment horizontal="left" vertical="center" wrapText="1" indent="1"/>
    </xf>
    <xf numFmtId="0" fontId="110" fillId="0" borderId="0" xfId="0" applyFont="1"/>
    <xf numFmtId="0" fontId="113" fillId="0" borderId="127" xfId="0" applyFont="1" applyBorder="1"/>
    <xf numFmtId="49" fontId="115" fillId="0" borderId="127" xfId="5" applyNumberFormat="1" applyFont="1" applyFill="1" applyBorder="1" applyAlignment="1" applyProtection="1">
      <alignment horizontal="right" vertical="center"/>
      <protection locked="0"/>
    </xf>
    <xf numFmtId="0" fontId="114" fillId="3" borderId="127" xfId="13" applyFont="1" applyFill="1" applyBorder="1" applyAlignment="1" applyProtection="1">
      <alignment horizontal="left" vertical="center" wrapText="1"/>
      <protection locked="0"/>
    </xf>
    <xf numFmtId="49" fontId="114" fillId="3" borderId="127" xfId="5" applyNumberFormat="1" applyFont="1" applyFill="1" applyBorder="1" applyAlignment="1" applyProtection="1">
      <alignment horizontal="right" vertical="center"/>
      <protection locked="0"/>
    </xf>
    <xf numFmtId="0" fontId="114" fillId="0" borderId="127" xfId="13" applyFont="1" applyFill="1" applyBorder="1" applyAlignment="1" applyProtection="1">
      <alignment horizontal="left" vertical="center" wrapText="1"/>
      <protection locked="0"/>
    </xf>
    <xf numFmtId="49" fontId="114" fillId="0" borderId="127" xfId="5" applyNumberFormat="1" applyFont="1" applyFill="1" applyBorder="1" applyAlignment="1" applyProtection="1">
      <alignment horizontal="right" vertical="center"/>
      <protection locked="0"/>
    </xf>
    <xf numFmtId="0" fontId="116" fillId="0" borderId="127" xfId="13" applyFont="1" applyFill="1" applyBorder="1" applyAlignment="1" applyProtection="1">
      <alignment horizontal="left" vertical="center" wrapText="1"/>
      <protection locked="0"/>
    </xf>
    <xf numFmtId="0" fontId="113" fillId="0" borderId="127" xfId="0" applyFont="1" applyFill="1" applyBorder="1" applyAlignment="1">
      <alignment horizontal="center" vertical="center" wrapText="1"/>
    </xf>
    <xf numFmtId="43" fontId="95" fillId="0" borderId="0" xfId="7" applyFont="1"/>
    <xf numFmtId="0" fontId="110" fillId="0" borderId="0" xfId="0" applyFont="1" applyAlignment="1">
      <alignment wrapText="1"/>
    </xf>
    <xf numFmtId="165" fontId="109" fillId="35" borderId="127" xfId="20953" applyFont="1" applyFill="1" applyBorder="1"/>
    <xf numFmtId="0" fontId="109" fillId="0" borderId="127" xfId="0" applyFont="1" applyBorder="1"/>
    <xf numFmtId="0" fontId="109" fillId="0" borderId="127" xfId="0" applyFont="1" applyFill="1" applyBorder="1"/>
    <xf numFmtId="0" fontId="109" fillId="0" borderId="127" xfId="0" applyFont="1" applyBorder="1" applyAlignment="1">
      <alignment horizontal="left" indent="8"/>
    </xf>
    <xf numFmtId="0" fontId="109" fillId="0" borderId="127" xfId="0" applyFont="1" applyBorder="1" applyAlignment="1">
      <alignment wrapText="1"/>
    </xf>
    <xf numFmtId="0" fontId="113" fillId="0" borderId="0" xfId="0" applyFont="1"/>
    <xf numFmtId="0" fontId="112" fillId="0" borderId="127" xfId="0" applyFont="1" applyBorder="1"/>
    <xf numFmtId="49" fontId="115" fillId="0" borderId="127" xfId="5" applyNumberFormat="1" applyFont="1" applyFill="1" applyBorder="1" applyAlignment="1" applyProtection="1">
      <alignment horizontal="right" vertical="center" wrapText="1"/>
      <protection locked="0"/>
    </xf>
    <xf numFmtId="49" fontId="114" fillId="3" borderId="127" xfId="5" applyNumberFormat="1" applyFont="1" applyFill="1" applyBorder="1" applyAlignment="1" applyProtection="1">
      <alignment horizontal="right" vertical="center" wrapText="1"/>
      <protection locked="0"/>
    </xf>
    <xf numFmtId="49" fontId="114" fillId="0" borderId="127" xfId="5" applyNumberFormat="1" applyFont="1" applyFill="1" applyBorder="1" applyAlignment="1" applyProtection="1">
      <alignment horizontal="right" vertical="center" wrapText="1"/>
      <protection locked="0"/>
    </xf>
    <xf numFmtId="0" fontId="109" fillId="0" borderId="127" xfId="0" applyFont="1" applyBorder="1" applyAlignment="1">
      <alignment horizontal="center" vertical="center" wrapText="1"/>
    </xf>
    <xf numFmtId="0" fontId="109" fillId="0" borderId="131" xfId="0" applyFont="1" applyFill="1" applyBorder="1" applyAlignment="1">
      <alignment horizontal="center" vertical="center" wrapText="1"/>
    </xf>
    <xf numFmtId="0" fontId="109" fillId="0" borderId="127"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Border="1"/>
    <xf numFmtId="0" fontId="110" fillId="0" borderId="0" xfId="0" applyFont="1" applyBorder="1" applyAlignment="1">
      <alignment horizontal="left"/>
    </xf>
    <xf numFmtId="0" fontId="112" fillId="0" borderId="127" xfId="0" applyFont="1" applyFill="1" applyBorder="1"/>
    <xf numFmtId="0" fontId="109" fillId="0" borderId="127" xfId="0" applyNumberFormat="1" applyFont="1" applyFill="1" applyBorder="1" applyAlignment="1">
      <alignment horizontal="left" vertical="center" wrapText="1"/>
    </xf>
    <xf numFmtId="0" fontId="112" fillId="0" borderId="127" xfId="0" applyFont="1" applyFill="1" applyBorder="1" applyAlignment="1">
      <alignment horizontal="left" wrapText="1" indent="1"/>
    </xf>
    <xf numFmtId="0" fontId="112" fillId="0" borderId="127" xfId="0" applyFont="1" applyFill="1" applyBorder="1" applyAlignment="1">
      <alignment horizontal="left" vertical="center" indent="1"/>
    </xf>
    <xf numFmtId="0" fontId="110" fillId="0" borderId="127" xfId="0" applyFont="1" applyBorder="1"/>
    <xf numFmtId="0" fontId="109" fillId="0" borderId="127" xfId="0" applyFont="1" applyFill="1" applyBorder="1" applyAlignment="1">
      <alignment horizontal="left" wrapText="1" indent="1"/>
    </xf>
    <xf numFmtId="0" fontId="109" fillId="0" borderId="127" xfId="0" applyFont="1" applyFill="1" applyBorder="1" applyAlignment="1">
      <alignment horizontal="left" indent="1"/>
    </xf>
    <xf numFmtId="0" fontId="109" fillId="0" borderId="127" xfId="0" applyFont="1" applyFill="1" applyBorder="1" applyAlignment="1">
      <alignment horizontal="left" wrapText="1" indent="4"/>
    </xf>
    <xf numFmtId="0" fontId="109" fillId="0" borderId="127" xfId="0" applyNumberFormat="1" applyFont="1" applyFill="1" applyBorder="1" applyAlignment="1">
      <alignment horizontal="left" indent="3"/>
    </xf>
    <xf numFmtId="0" fontId="112" fillId="0" borderId="127" xfId="0" applyFont="1" applyFill="1" applyBorder="1" applyAlignment="1">
      <alignment horizontal="left" indent="1"/>
    </xf>
    <xf numFmtId="0" fontId="110" fillId="77" borderId="127" xfId="0" applyFont="1" applyFill="1" applyBorder="1"/>
    <xf numFmtId="0" fontId="113" fillId="0" borderId="7" xfId="0" applyFont="1" applyBorder="1"/>
    <xf numFmtId="0" fontId="113" fillId="0" borderId="127" xfId="0" applyFont="1" applyFill="1" applyBorder="1"/>
    <xf numFmtId="0" fontId="110" fillId="0" borderId="127" xfId="0" applyFont="1" applyFill="1" applyBorder="1" applyAlignment="1">
      <alignment horizontal="left" wrapText="1" indent="2"/>
    </xf>
    <xf numFmtId="0" fontId="110" fillId="0" borderId="127" xfId="0" applyFont="1" applyFill="1" applyBorder="1"/>
    <xf numFmtId="0" fontId="110" fillId="0" borderId="127" xfId="0" applyFont="1" applyFill="1" applyBorder="1" applyAlignment="1">
      <alignment horizontal="left" wrapText="1"/>
    </xf>
    <xf numFmtId="0" fontId="109" fillId="0" borderId="0" xfId="0" applyFont="1" applyBorder="1"/>
    <xf numFmtId="0" fontId="112" fillId="75" borderId="127" xfId="0" applyFont="1" applyFill="1" applyBorder="1"/>
    <xf numFmtId="0" fontId="109" fillId="0" borderId="127" xfId="0" applyFont="1" applyBorder="1" applyAlignment="1">
      <alignment horizontal="left" indent="1"/>
    </xf>
    <xf numFmtId="0" fontId="109" fillId="0" borderId="127" xfId="0" applyFont="1" applyBorder="1" applyAlignment="1">
      <alignment horizontal="center"/>
    </xf>
    <xf numFmtId="0" fontId="109" fillId="0" borderId="0" xfId="0" applyFont="1" applyBorder="1" applyAlignment="1">
      <alignment horizontal="center" vertical="center"/>
    </xf>
    <xf numFmtId="0" fontId="109" fillId="0" borderId="127" xfId="0" applyFont="1" applyFill="1" applyBorder="1" applyAlignment="1">
      <alignment horizontal="center" vertical="center" wrapText="1"/>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Border="1" applyAlignment="1">
      <alignment horizontal="center" vertical="center" wrapText="1"/>
    </xf>
    <xf numFmtId="0" fontId="109" fillId="0" borderId="106"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130" xfId="0" applyFont="1" applyFill="1" applyBorder="1" applyAlignment="1">
      <alignment horizontal="center" vertical="center" wrapText="1"/>
    </xf>
    <xf numFmtId="0" fontId="109" fillId="0" borderId="107" xfId="0" applyFont="1" applyFill="1" applyBorder="1" applyAlignment="1">
      <alignment horizontal="center" vertical="center" wrapText="1"/>
    </xf>
    <xf numFmtId="0" fontId="109" fillId="0" borderId="0" xfId="0" applyFont="1" applyFill="1"/>
    <xf numFmtId="49" fontId="109" fillId="0" borderId="23" xfId="0" applyNumberFormat="1" applyFont="1" applyFill="1" applyBorder="1" applyAlignment="1">
      <alignment horizontal="left" wrapText="1" indent="1"/>
    </xf>
    <xf numFmtId="0" fontId="109" fillId="0" borderId="21" xfId="0" applyNumberFormat="1" applyFont="1" applyFill="1" applyBorder="1" applyAlignment="1">
      <alignment horizontal="left" wrapText="1" indent="1"/>
    </xf>
    <xf numFmtId="49" fontId="109" fillId="0" borderId="81" xfId="0" applyNumberFormat="1" applyFont="1" applyFill="1" applyBorder="1" applyAlignment="1">
      <alignment horizontal="left" wrapText="1" indent="1"/>
    </xf>
    <xf numFmtId="0" fontId="109" fillId="0" borderId="18" xfId="0" applyNumberFormat="1" applyFont="1" applyFill="1" applyBorder="1" applyAlignment="1">
      <alignment horizontal="left" wrapText="1" indent="1"/>
    </xf>
    <xf numFmtId="49" fontId="109" fillId="0" borderId="18" xfId="0" applyNumberFormat="1" applyFont="1" applyFill="1" applyBorder="1" applyAlignment="1">
      <alignment horizontal="left" wrapText="1" indent="3"/>
    </xf>
    <xf numFmtId="49" fontId="109" fillId="0" borderId="81" xfId="0" applyNumberFormat="1" applyFont="1" applyFill="1" applyBorder="1" applyAlignment="1">
      <alignment horizontal="left" wrapText="1" indent="3"/>
    </xf>
    <xf numFmtId="49" fontId="109" fillId="0" borderId="81" xfId="0" applyNumberFormat="1" applyFont="1" applyFill="1" applyBorder="1" applyAlignment="1">
      <alignment horizontal="left" wrapText="1" indent="2"/>
    </xf>
    <xf numFmtId="49" fontId="109" fillId="0" borderId="18" xfId="0" applyNumberFormat="1" applyFont="1" applyBorder="1" applyAlignment="1">
      <alignment horizontal="left" wrapText="1" indent="2"/>
    </xf>
    <xf numFmtId="49" fontId="109" fillId="0" borderId="81" xfId="0" applyNumberFormat="1" applyFont="1" applyFill="1" applyBorder="1" applyAlignment="1">
      <alignment horizontal="left" vertical="top" wrapText="1" indent="2"/>
    </xf>
    <xf numFmtId="49" fontId="109" fillId="0" borderId="81" xfId="0" applyNumberFormat="1" applyFont="1" applyFill="1" applyBorder="1" applyAlignment="1">
      <alignment horizontal="left" indent="1"/>
    </xf>
    <xf numFmtId="0" fontId="109" fillId="0" borderId="18" xfId="0" applyNumberFormat="1" applyFont="1" applyBorder="1" applyAlignment="1">
      <alignment horizontal="left" indent="1"/>
    </xf>
    <xf numFmtId="49" fontId="109" fillId="0" borderId="18" xfId="0" applyNumberFormat="1" applyFont="1" applyBorder="1" applyAlignment="1">
      <alignment horizontal="left" indent="1"/>
    </xf>
    <xf numFmtId="49" fontId="109" fillId="0" borderId="81" xfId="0" applyNumberFormat="1" applyFont="1" applyFill="1" applyBorder="1" applyAlignment="1">
      <alignment horizontal="left" indent="3"/>
    </xf>
    <xf numFmtId="49" fontId="109" fillId="0" borderId="18" xfId="0" applyNumberFormat="1" applyFont="1" applyBorder="1" applyAlignment="1">
      <alignment horizontal="left" indent="3"/>
    </xf>
    <xf numFmtId="0" fontId="109" fillId="0" borderId="18" xfId="0" applyFont="1" applyBorder="1" applyAlignment="1">
      <alignment horizontal="left" indent="2"/>
    </xf>
    <xf numFmtId="0" fontId="109" fillId="0" borderId="81" xfId="0" applyFont="1" applyBorder="1" applyAlignment="1">
      <alignment horizontal="left" indent="2"/>
    </xf>
    <xf numFmtId="0" fontId="109" fillId="0" borderId="18" xfId="0" applyFont="1" applyBorder="1" applyAlignment="1">
      <alignment horizontal="left" indent="1"/>
    </xf>
    <xf numFmtId="0" fontId="109" fillId="0" borderId="81" xfId="0" applyFont="1" applyBorder="1" applyAlignment="1">
      <alignment horizontal="left" indent="1"/>
    </xf>
    <xf numFmtId="0" fontId="112" fillId="0" borderId="64" xfId="0" applyFont="1" applyBorder="1"/>
    <xf numFmtId="0" fontId="109" fillId="0" borderId="67" xfId="0" applyFont="1" applyBorder="1"/>
    <xf numFmtId="0" fontId="109" fillId="0" borderId="75" xfId="0" applyFont="1" applyBorder="1" applyAlignment="1">
      <alignment horizontal="center" vertical="center" wrapText="1"/>
    </xf>
    <xf numFmtId="0" fontId="109" fillId="0" borderId="81" xfId="0" applyFont="1" applyFill="1" applyBorder="1" applyAlignment="1">
      <alignment horizontal="center" vertical="center" wrapText="1"/>
    </xf>
    <xf numFmtId="0" fontId="109" fillId="0" borderId="0" xfId="0" applyFont="1" applyBorder="1" applyAlignment="1">
      <alignment wrapText="1"/>
    </xf>
    <xf numFmtId="14" fontId="109" fillId="0" borderId="0" xfId="0" applyNumberFormat="1" applyFont="1" applyBorder="1"/>
    <xf numFmtId="0" fontId="109" fillId="0" borderId="0" xfId="0" applyFont="1" applyAlignment="1">
      <alignment horizontal="center" vertical="center"/>
    </xf>
    <xf numFmtId="0" fontId="109" fillId="0" borderId="0" xfId="0" applyFont="1" applyBorder="1" applyAlignment="1">
      <alignment horizontal="left"/>
    </xf>
    <xf numFmtId="0" fontId="112" fillId="0" borderId="127" xfId="0" applyNumberFormat="1" applyFont="1" applyFill="1" applyBorder="1" applyAlignment="1">
      <alignment horizontal="left" vertical="center" wrapText="1"/>
    </xf>
    <xf numFmtId="0" fontId="109" fillId="0" borderId="127" xfId="0" applyFont="1" applyBorder="1" applyAlignment="1">
      <alignment horizontal="center" vertical="center" textRotation="90" wrapText="1"/>
    </xf>
    <xf numFmtId="0" fontId="109" fillId="0" borderId="7" xfId="0" applyFont="1" applyFill="1" applyBorder="1" applyAlignment="1">
      <alignment horizontal="center" vertical="center" wrapText="1"/>
    </xf>
    <xf numFmtId="0" fontId="114" fillId="0" borderId="0" xfId="0" applyFont="1"/>
    <xf numFmtId="0" fontId="93" fillId="0" borderId="0" xfId="0" applyFont="1" applyFill="1" applyBorder="1" applyAlignment="1">
      <alignment wrapText="1"/>
    </xf>
    <xf numFmtId="0" fontId="112" fillId="0" borderId="127"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22" xfId="0" applyNumberFormat="1" applyFont="1" applyFill="1" applyBorder="1" applyAlignment="1">
      <alignment horizontal="left" vertical="center" wrapText="1" indent="1" readingOrder="1"/>
    </xf>
    <xf numFmtId="0" fontId="130" fillId="0" borderId="127" xfId="0" applyFont="1" applyBorder="1" applyAlignment="1">
      <alignment horizontal="left" indent="3"/>
    </xf>
    <xf numFmtId="0" fontId="112" fillId="0" borderId="127" xfId="0" applyNumberFormat="1" applyFont="1" applyFill="1" applyBorder="1" applyAlignment="1">
      <alignment vertical="center" wrapText="1" readingOrder="1"/>
    </xf>
    <xf numFmtId="0" fontId="130" fillId="0" borderId="127" xfId="0" applyFont="1" applyFill="1" applyBorder="1" applyAlignment="1">
      <alignment horizontal="left" indent="2"/>
    </xf>
    <xf numFmtId="0" fontId="109" fillId="0" borderId="123" xfId="0" applyNumberFormat="1" applyFont="1" applyFill="1" applyBorder="1" applyAlignment="1">
      <alignment vertical="center" wrapText="1" readingOrder="1"/>
    </xf>
    <xf numFmtId="0" fontId="130" fillId="0" borderId="131" xfId="0" applyFont="1" applyBorder="1" applyAlignment="1">
      <alignment horizontal="left" indent="2"/>
    </xf>
    <xf numFmtId="0" fontId="109" fillId="0" borderId="122" xfId="0" applyNumberFormat="1" applyFont="1" applyFill="1" applyBorder="1" applyAlignment="1">
      <alignment vertical="center" wrapText="1" readingOrder="1"/>
    </xf>
    <xf numFmtId="0" fontId="130" fillId="0" borderId="127" xfId="0" applyFont="1" applyBorder="1" applyAlignment="1">
      <alignment horizontal="left" indent="2"/>
    </xf>
    <xf numFmtId="0" fontId="109" fillId="0" borderId="121" xfId="0" applyNumberFormat="1" applyFont="1" applyFill="1" applyBorder="1" applyAlignment="1">
      <alignment vertical="center" wrapText="1" readingOrder="1"/>
    </xf>
    <xf numFmtId="0" fontId="130" fillId="0" borderId="7" xfId="0" applyFont="1" applyBorder="1"/>
    <xf numFmtId="168" fontId="131" fillId="79" borderId="57" xfId="0" applyNumberFormat="1" applyFont="1" applyFill="1" applyBorder="1" applyAlignment="1">
      <alignment horizontal="center"/>
    </xf>
    <xf numFmtId="0" fontId="95" fillId="0" borderId="0" xfId="11" applyFont="1" applyFill="1" applyBorder="1" applyProtection="1"/>
    <xf numFmtId="0" fontId="95" fillId="0" borderId="0" xfId="0" applyFont="1"/>
    <xf numFmtId="0" fontId="132" fillId="0" borderId="0" xfId="11" applyFont="1" applyFill="1" applyBorder="1" applyAlignment="1" applyProtection="1"/>
    <xf numFmtId="0" fontId="133" fillId="0" borderId="0" xfId="0" applyFont="1"/>
    <xf numFmtId="0" fontId="134" fillId="80" borderId="16" xfId="0" applyFont="1" applyFill="1" applyBorder="1" applyAlignment="1">
      <alignment horizontal="center" vertical="center"/>
    </xf>
    <xf numFmtId="0" fontId="134" fillId="80" borderId="17" xfId="0" applyFont="1" applyFill="1" applyBorder="1" applyAlignment="1">
      <alignment horizontal="center" vertical="center"/>
    </xf>
    <xf numFmtId="0" fontId="134" fillId="81" borderId="127" xfId="0" applyFont="1" applyFill="1" applyBorder="1" applyAlignment="1">
      <alignment horizontal="left" vertical="center"/>
    </xf>
    <xf numFmtId="193" fontId="134" fillId="81" borderId="81" xfId="7" applyNumberFormat="1" applyFont="1" applyFill="1" applyBorder="1" applyAlignment="1">
      <alignment horizontal="left" vertical="center"/>
    </xf>
    <xf numFmtId="49" fontId="136" fillId="0" borderId="127" xfId="0" applyNumberFormat="1" applyFont="1" applyFill="1" applyBorder="1" applyAlignment="1">
      <alignment horizontal="left" vertical="center"/>
    </xf>
    <xf numFmtId="193" fontId="136" fillId="0" borderId="81" xfId="7" applyNumberFormat="1" applyFont="1" applyFill="1" applyBorder="1" applyAlignment="1">
      <alignment horizontal="left" vertical="center"/>
    </xf>
    <xf numFmtId="0" fontId="136" fillId="0" borderId="127" xfId="0" applyFont="1" applyFill="1" applyBorder="1" applyAlignment="1">
      <alignment horizontal="left" vertical="center"/>
    </xf>
    <xf numFmtId="0" fontId="134" fillId="0" borderId="127" xfId="0" applyFont="1" applyFill="1" applyBorder="1" applyAlignment="1">
      <alignment horizontal="left" vertical="center"/>
    </xf>
    <xf numFmtId="10" fontId="95" fillId="0" borderId="81" xfId="0" applyNumberFormat="1" applyFont="1" applyFill="1" applyBorder="1" applyAlignment="1">
      <alignment horizontal="right" vertical="center" wrapText="1"/>
    </xf>
    <xf numFmtId="0" fontId="138" fillId="82" borderId="22" xfId="0" applyFont="1" applyFill="1" applyBorder="1" applyAlignment="1">
      <alignment horizontal="left" vertical="center"/>
    </xf>
    <xf numFmtId="10" fontId="132" fillId="83" borderId="23" xfId="0" applyNumberFormat="1" applyFont="1" applyFill="1" applyBorder="1" applyAlignment="1">
      <alignment horizontal="right" vertical="center" wrapText="1"/>
    </xf>
    <xf numFmtId="0" fontId="139" fillId="0" borderId="0" xfId="0" applyFont="1" applyFill="1" applyAlignment="1">
      <alignment vertical="top" wrapText="1"/>
    </xf>
    <xf numFmtId="0" fontId="141" fillId="0" borderId="0" xfId="0" applyFont="1" applyFill="1" applyAlignment="1">
      <alignment vertical="top"/>
    </xf>
    <xf numFmtId="0" fontId="141" fillId="0" borderId="0" xfId="0" applyFont="1" applyFill="1" applyAlignment="1">
      <alignment vertical="top" wrapText="1"/>
    </xf>
    <xf numFmtId="0" fontId="0" fillId="0" borderId="1" xfId="0" applyBorder="1"/>
    <xf numFmtId="0" fontId="3" fillId="84" borderId="127" xfId="0" applyFont="1" applyFill="1" applyBorder="1" applyAlignment="1" applyProtection="1">
      <alignment horizontal="center" vertical="center" wrapText="1"/>
    </xf>
    <xf numFmtId="0" fontId="4" fillId="83" borderId="127" xfId="0" applyFont="1" applyFill="1" applyBorder="1" applyAlignment="1" applyProtection="1">
      <alignment vertical="center" wrapText="1"/>
    </xf>
    <xf numFmtId="193" fontId="4" fillId="83" borderId="127" xfId="7" applyNumberFormat="1" applyFont="1" applyFill="1" applyBorder="1" applyAlignment="1">
      <alignment vertical="center"/>
    </xf>
    <xf numFmtId="193" fontId="4" fillId="83" borderId="81" xfId="7" applyNumberFormat="1" applyFont="1" applyFill="1" applyBorder="1" applyAlignment="1">
      <alignment vertical="center"/>
    </xf>
    <xf numFmtId="0" fontId="136" fillId="81" borderId="127" xfId="0" applyFont="1" applyFill="1" applyBorder="1" applyAlignment="1">
      <alignment horizontal="left" vertical="center" wrapText="1" indent="3"/>
    </xf>
    <xf numFmtId="193" fontId="4" fillId="35" borderId="127" xfId="7" applyNumberFormat="1" applyFont="1" applyFill="1" applyBorder="1" applyAlignment="1">
      <alignment vertical="center"/>
    </xf>
    <xf numFmtId="0" fontId="142" fillId="81" borderId="127" xfId="0" applyFont="1" applyFill="1" applyBorder="1" applyAlignment="1">
      <alignment horizontal="left" vertical="center" wrapText="1" indent="5"/>
    </xf>
    <xf numFmtId="0" fontId="143" fillId="80" borderId="127" xfId="0" applyFont="1" applyFill="1" applyBorder="1" applyAlignment="1" applyProtection="1">
      <alignment horizontal="left" vertical="center" wrapText="1" indent="1"/>
    </xf>
    <xf numFmtId="193" fontId="143" fillId="80" borderId="127" xfId="7" applyNumberFormat="1" applyFont="1" applyFill="1" applyBorder="1" applyAlignment="1">
      <alignment vertical="center"/>
    </xf>
    <xf numFmtId="193" fontId="143" fillId="82" borderId="81" xfId="7" applyNumberFormat="1" applyFont="1" applyFill="1" applyBorder="1" applyAlignment="1">
      <alignment vertical="center"/>
    </xf>
    <xf numFmtId="193" fontId="144" fillId="81" borderId="127" xfId="7" applyNumberFormat="1" applyFont="1" applyFill="1" applyBorder="1" applyAlignment="1">
      <alignment vertical="center"/>
    </xf>
    <xf numFmtId="193" fontId="144" fillId="82" borderId="81" xfId="7" applyNumberFormat="1" applyFont="1" applyFill="1" applyBorder="1" applyAlignment="1">
      <alignment vertical="center"/>
    </xf>
    <xf numFmtId="193" fontId="144" fillId="81" borderId="22" xfId="7" applyNumberFormat="1" applyFont="1" applyFill="1" applyBorder="1" applyAlignment="1">
      <alignment vertical="center"/>
    </xf>
    <xf numFmtId="193" fontId="144" fillId="82" borderId="23" xfId="7" applyNumberFormat="1" applyFont="1" applyFill="1" applyBorder="1" applyAlignment="1">
      <alignment vertical="center"/>
    </xf>
    <xf numFmtId="0" fontId="348" fillId="0" borderId="0" xfId="0" applyFont="1"/>
    <xf numFmtId="0" fontId="93" fillId="0" borderId="189" xfId="0" applyFont="1" applyFill="1" applyBorder="1" applyAlignment="1">
      <alignment horizontal="center" vertical="center" wrapText="1"/>
    </xf>
    <xf numFmtId="0" fontId="347" fillId="0" borderId="0" xfId="0" applyFont="1"/>
    <xf numFmtId="0" fontId="0" fillId="0" borderId="0" xfId="0"/>
    <xf numFmtId="0" fontId="93" fillId="0" borderId="0" xfId="0" applyFont="1"/>
    <xf numFmtId="0" fontId="349" fillId="0" borderId="0" xfId="0" applyFont="1"/>
    <xf numFmtId="0" fontId="93" fillId="0" borderId="0" xfId="0" applyFont="1" applyBorder="1"/>
    <xf numFmtId="0" fontId="349" fillId="0" borderId="0" xfId="0" applyFont="1" applyBorder="1"/>
    <xf numFmtId="0" fontId="93" fillId="0" borderId="114" xfId="0" applyFont="1" applyFill="1" applyBorder="1" applyAlignment="1" applyProtection="1">
      <alignment horizontal="center" vertical="center" wrapText="1"/>
    </xf>
    <xf numFmtId="0" fontId="350" fillId="0" borderId="114" xfId="0" applyFont="1" applyBorder="1" applyAlignment="1">
      <alignment horizontal="center" vertical="center"/>
    </xf>
    <xf numFmtId="0" fontId="349" fillId="0" borderId="114" xfId="0" applyFont="1" applyBorder="1" applyAlignment="1">
      <alignment horizontal="center"/>
    </xf>
    <xf numFmtId="0" fontId="119" fillId="3" borderId="114" xfId="20954" applyFont="1" applyFill="1" applyBorder="1" applyAlignment="1">
      <alignment horizontal="left" vertical="center" wrapText="1"/>
    </xf>
    <xf numFmtId="0" fontId="93" fillId="0" borderId="114" xfId="20954" applyFont="1" applyFill="1" applyBorder="1" applyAlignment="1">
      <alignment horizontal="left" vertical="center" wrapText="1" indent="1"/>
    </xf>
    <xf numFmtId="0" fontId="351" fillId="3" borderId="124" xfId="0" applyFont="1" applyFill="1" applyBorder="1" applyAlignment="1">
      <alignment horizontal="left" vertical="center" wrapText="1"/>
    </xf>
    <xf numFmtId="0" fontId="93" fillId="3" borderId="114" xfId="20954" applyFont="1" applyFill="1" applyBorder="1" applyAlignment="1">
      <alignment horizontal="left" vertical="center" wrapText="1" indent="1"/>
    </xf>
    <xf numFmtId="0" fontId="119" fillId="0" borderId="124" xfId="0" applyFont="1" applyFill="1" applyBorder="1" applyAlignment="1">
      <alignment horizontal="left" vertical="center" wrapText="1"/>
    </xf>
    <xf numFmtId="0" fontId="351" fillId="0" borderId="124" xfId="0" applyFont="1" applyFill="1" applyBorder="1" applyAlignment="1">
      <alignment horizontal="left" vertical="center" wrapText="1"/>
    </xf>
    <xf numFmtId="0" fontId="351" fillId="0" borderId="124" xfId="0" applyFont="1" applyFill="1" applyBorder="1" applyAlignment="1">
      <alignment vertical="center" wrapText="1"/>
    </xf>
    <xf numFmtId="0" fontId="352" fillId="0" borderId="124" xfId="0" applyFont="1" applyFill="1" applyBorder="1" applyAlignment="1">
      <alignment horizontal="left" vertical="center" wrapText="1" indent="1"/>
    </xf>
    <xf numFmtId="0" fontId="352" fillId="3" borderId="124" xfId="0" applyFont="1" applyFill="1" applyBorder="1" applyAlignment="1">
      <alignment horizontal="left" vertical="center" wrapText="1" indent="1"/>
    </xf>
    <xf numFmtId="0" fontId="351" fillId="3" borderId="125" xfId="0" applyFont="1" applyFill="1" applyBorder="1" applyAlignment="1">
      <alignment horizontal="left" vertical="center" wrapText="1"/>
    </xf>
    <xf numFmtId="0" fontId="352" fillId="0" borderId="114" xfId="20954" applyFont="1" applyFill="1" applyBorder="1" applyAlignment="1">
      <alignment horizontal="left" vertical="center" wrapText="1" indent="1"/>
    </xf>
    <xf numFmtId="0" fontId="351" fillId="0" borderId="114" xfId="0" applyFont="1" applyFill="1" applyBorder="1" applyAlignment="1">
      <alignment horizontal="left" vertical="center" wrapText="1"/>
    </xf>
    <xf numFmtId="0" fontId="351" fillId="0" borderId="114" xfId="20954" applyFont="1" applyFill="1" applyBorder="1" applyAlignment="1">
      <alignment horizontal="center" vertical="center" wrapText="1"/>
    </xf>
    <xf numFmtId="0" fontId="351" fillId="3" borderId="126" xfId="0" applyFont="1" applyFill="1" applyBorder="1" applyAlignment="1">
      <alignment horizontal="left" vertical="center" wrapText="1"/>
    </xf>
    <xf numFmtId="0" fontId="349" fillId="0" borderId="127" xfId="0" applyFont="1" applyBorder="1" applyAlignment="1">
      <alignment horizontal="center"/>
    </xf>
    <xf numFmtId="0" fontId="93" fillId="3" borderId="127" xfId="20954" applyFont="1" applyFill="1" applyBorder="1" applyAlignment="1">
      <alignment horizontal="left" vertical="center" wrapText="1" indent="1"/>
    </xf>
    <xf numFmtId="0" fontId="93" fillId="3" borderId="124" xfId="0" applyFont="1" applyFill="1" applyBorder="1" applyAlignment="1">
      <alignment horizontal="left" vertical="center" wrapText="1" indent="1"/>
    </xf>
    <xf numFmtId="0" fontId="93" fillId="0" borderId="127" xfId="20954" applyFont="1" applyFill="1" applyBorder="1" applyAlignment="1">
      <alignment horizontal="left" vertical="center" wrapText="1" indent="1"/>
    </xf>
    <xf numFmtId="0" fontId="351" fillId="0" borderId="124" xfId="0" applyFont="1" applyBorder="1" applyAlignment="1">
      <alignment horizontal="left" vertical="center" wrapText="1"/>
    </xf>
    <xf numFmtId="0" fontId="93" fillId="0" borderId="124" xfId="0" applyFont="1" applyBorder="1" applyAlignment="1">
      <alignment horizontal="left" vertical="center" wrapText="1" indent="1"/>
    </xf>
    <xf numFmtId="0" fontId="93" fillId="0" borderId="125" xfId="0" applyFont="1" applyBorder="1" applyAlignment="1">
      <alignment horizontal="left" vertical="center" wrapText="1" indent="1"/>
    </xf>
    <xf numFmtId="0" fontId="351" fillId="0" borderId="127" xfId="20954" applyFont="1" applyFill="1" applyBorder="1" applyAlignment="1">
      <alignment horizontal="left" vertical="center" wrapText="1"/>
    </xf>
    <xf numFmtId="0" fontId="351" fillId="0" borderId="127" xfId="0" applyFont="1" applyFill="1" applyBorder="1" applyAlignment="1">
      <alignment vertical="center" wrapText="1"/>
    </xf>
    <xf numFmtId="0" fontId="351" fillId="0" borderId="127" xfId="20954" applyFont="1" applyFill="1" applyBorder="1" applyAlignment="1">
      <alignment horizontal="center" vertical="center" wrapText="1"/>
    </xf>
    <xf numFmtId="0" fontId="351" fillId="3" borderId="127" xfId="20954" applyFont="1" applyFill="1" applyBorder="1" applyAlignment="1">
      <alignment horizontal="left" vertical="center" wrapText="1"/>
    </xf>
    <xf numFmtId="0" fontId="93" fillId="0" borderId="124" xfId="0" applyFont="1" applyFill="1" applyBorder="1" applyAlignment="1">
      <alignment horizontal="left" vertical="center" wrapText="1" indent="1"/>
    </xf>
    <xf numFmtId="0" fontId="353" fillId="0" borderId="0" xfId="0" applyFont="1" applyAlignment="1">
      <alignment horizontal="justify"/>
    </xf>
    <xf numFmtId="0" fontId="351" fillId="0" borderId="127" xfId="0" applyFont="1" applyFill="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192" fontId="2" fillId="0" borderId="127" xfId="0" applyNumberFormat="1" applyFont="1" applyFill="1" applyBorder="1" applyAlignment="1" applyProtection="1">
      <alignment horizontal="right"/>
    </xf>
    <xf numFmtId="192" fontId="2" fillId="35" borderId="127" xfId="0" applyNumberFormat="1" applyFont="1" applyFill="1" applyBorder="1" applyAlignment="1" applyProtection="1">
      <alignment horizontal="right"/>
    </xf>
    <xf numFmtId="192" fontId="2" fillId="35" borderId="81" xfId="0" applyNumberFormat="1" applyFont="1" applyFill="1" applyBorder="1" applyAlignment="1" applyProtection="1">
      <alignment horizontal="right"/>
    </xf>
    <xf numFmtId="0" fontId="86" fillId="0" borderId="127" xfId="0" applyFont="1" applyBorder="1" applyAlignment="1">
      <alignment vertical="center"/>
    </xf>
    <xf numFmtId="0" fontId="45" fillId="0" borderId="127" xfId="0" applyNumberFormat="1" applyFont="1" applyFill="1" applyBorder="1" applyAlignment="1">
      <alignment vertical="center" wrapText="1"/>
    </xf>
    <xf numFmtId="192" fontId="93" fillId="35" borderId="195" xfId="0" applyNumberFormat="1" applyFont="1" applyFill="1" applyBorder="1" applyAlignment="1" applyProtection="1">
      <alignment horizontal="right"/>
    </xf>
    <xf numFmtId="0" fontId="2" fillId="0" borderId="0" xfId="13" applyFont="1" applyFill="1" applyBorder="1" applyAlignment="1" applyProtection="1">
      <alignment wrapText="1"/>
      <protection locked="0"/>
    </xf>
    <xf numFmtId="0" fontId="351" fillId="0" borderId="195" xfId="20954" applyFont="1" applyFill="1" applyBorder="1" applyAlignment="1">
      <alignment horizontal="left" vertical="center" wrapText="1"/>
    </xf>
    <xf numFmtId="192" fontId="93" fillId="0" borderId="195" xfId="0" applyNumberFormat="1" applyFont="1" applyFill="1" applyBorder="1" applyAlignment="1" applyProtection="1">
      <alignment horizontal="right"/>
    </xf>
    <xf numFmtId="49" fontId="84" fillId="0" borderId="80" xfId="0" applyNumberFormat="1" applyFont="1" applyFill="1" applyBorder="1" applyAlignment="1">
      <alignment horizontal="right"/>
    </xf>
    <xf numFmtId="0" fontId="6" fillId="0" borderId="195" xfId="17" applyFill="1" applyBorder="1" applyAlignment="1" applyProtection="1"/>
    <xf numFmtId="49" fontId="84" fillId="0" borderId="195" xfId="0" applyNumberFormat="1" applyFont="1" applyFill="1" applyBorder="1" applyAlignment="1">
      <alignment horizontal="right"/>
    </xf>
    <xf numFmtId="0" fontId="84" fillId="0" borderId="195" xfId="0" applyFont="1" applyFill="1" applyBorder="1"/>
    <xf numFmtId="0" fontId="95" fillId="0" borderId="0" xfId="0" applyFont="1" applyFill="1"/>
    <xf numFmtId="0" fontId="354" fillId="3" borderId="0" xfId="37364" applyFont="1" applyFill="1" applyAlignment="1" applyProtection="1">
      <alignment vertical="center"/>
      <protection locked="0"/>
    </xf>
    <xf numFmtId="0" fontId="130" fillId="3" borderId="195" xfId="5" applyFont="1" applyFill="1" applyBorder="1" applyAlignment="1" applyProtection="1">
      <alignment vertical="center" wrapText="1"/>
      <protection locked="0"/>
    </xf>
    <xf numFmtId="0" fontId="130" fillId="0" borderId="195" xfId="37365" applyFont="1" applyFill="1" applyBorder="1" applyAlignment="1" applyProtection="1">
      <alignment horizontal="center" vertical="center" wrapText="1"/>
      <protection locked="0"/>
    </xf>
    <xf numFmtId="3" fontId="130" fillId="3" borderId="195" xfId="1" applyNumberFormat="1" applyFont="1" applyFill="1" applyBorder="1" applyAlignment="1" applyProtection="1">
      <alignment horizontal="center" vertical="center" wrapText="1"/>
      <protection locked="0"/>
    </xf>
    <xf numFmtId="9" fontId="130" fillId="3" borderId="195" xfId="15" applyNumberFormat="1" applyFont="1" applyFill="1" applyBorder="1" applyAlignment="1" applyProtection="1">
      <alignment horizontal="center" vertical="center" wrapText="1"/>
      <protection locked="0"/>
    </xf>
    <xf numFmtId="0" fontId="130" fillId="3" borderId="195" xfId="37365" applyFont="1" applyFill="1" applyBorder="1" applyAlignment="1" applyProtection="1">
      <alignment horizontal="center" vertical="center" wrapText="1"/>
      <protection locked="0"/>
    </xf>
    <xf numFmtId="0" fontId="354" fillId="3" borderId="195" xfId="37365" applyFont="1" applyFill="1" applyBorder="1" applyAlignment="1" applyProtection="1">
      <protection locked="0"/>
    </xf>
    <xf numFmtId="3" fontId="130" fillId="151" borderId="195" xfId="5" applyNumberFormat="1" applyFont="1" applyFill="1" applyBorder="1" applyAlignment="1" applyProtection="1"/>
    <xf numFmtId="0" fontId="355" fillId="3" borderId="195" xfId="37365" applyFont="1" applyFill="1" applyBorder="1" applyAlignment="1" applyProtection="1">
      <alignment horizontal="right"/>
      <protection locked="0"/>
    </xf>
    <xf numFmtId="359" fontId="130" fillId="151" borderId="195" xfId="5" applyNumberFormat="1" applyFont="1" applyFill="1" applyBorder="1" applyAlignment="1" applyProtection="1">
      <protection locked="0"/>
    </xf>
    <xf numFmtId="166" fontId="130" fillId="151" borderId="195" xfId="1" applyNumberFormat="1" applyFont="1" applyFill="1" applyBorder="1" applyAlignment="1" applyProtection="1"/>
    <xf numFmtId="0" fontId="130" fillId="3" borderId="195" xfId="37365" applyFont="1" applyFill="1" applyBorder="1" applyAlignment="1" applyProtection="1">
      <alignment horizontal="left" vertical="center"/>
      <protection locked="0"/>
    </xf>
    <xf numFmtId="3" fontId="130" fillId="3" borderId="195" xfId="5" applyNumberFormat="1" applyFont="1" applyFill="1" applyBorder="1" applyAlignment="1" applyProtection="1">
      <protection locked="0"/>
    </xf>
    <xf numFmtId="0" fontId="130" fillId="3" borderId="195" xfId="5" applyFont="1" applyFill="1" applyBorder="1" applyAlignment="1" applyProtection="1">
      <protection locked="0"/>
    </xf>
    <xf numFmtId="0" fontId="356" fillId="3" borderId="195" xfId="37365" applyFont="1" applyFill="1" applyBorder="1" applyAlignment="1" applyProtection="1">
      <alignment horizontal="right"/>
      <protection locked="0"/>
    </xf>
    <xf numFmtId="0" fontId="130" fillId="0" borderId="195" xfId="37365" applyFont="1" applyFill="1" applyBorder="1" applyAlignment="1" applyProtection="1">
      <alignment horizontal="left" vertical="center"/>
      <protection locked="0"/>
    </xf>
    <xf numFmtId="0" fontId="354" fillId="3" borderId="195" xfId="16" applyFont="1" applyFill="1" applyBorder="1" applyAlignment="1" applyProtection="1">
      <protection locked="0"/>
    </xf>
    <xf numFmtId="3" fontId="354" fillId="75" borderId="195" xfId="16" applyNumberFormat="1" applyFont="1" applyFill="1" applyBorder="1" applyAlignment="1" applyProtection="1"/>
    <xf numFmtId="0" fontId="359" fillId="0" borderId="0" xfId="37364" applyFont="1" applyFill="1" applyAlignment="1" applyProtection="1">
      <alignment vertical="center"/>
      <protection locked="0"/>
    </xf>
    <xf numFmtId="0" fontId="130" fillId="3" borderId="195" xfId="5" applyFont="1" applyFill="1" applyBorder="1" applyProtection="1">
      <protection locked="0"/>
    </xf>
    <xf numFmtId="0" fontId="130" fillId="0" borderId="195" xfId="37365" applyFont="1" applyFill="1" applyBorder="1" applyAlignment="1" applyProtection="1">
      <alignment horizontal="center" vertical="top" wrapText="1"/>
      <protection locked="0"/>
    </xf>
    <xf numFmtId="0" fontId="354" fillId="3" borderId="195" xfId="37365" applyFont="1" applyFill="1" applyBorder="1" applyAlignment="1" applyProtection="1">
      <alignment wrapText="1"/>
      <protection locked="0"/>
    </xf>
    <xf numFmtId="3" fontId="130" fillId="0" borderId="195" xfId="5" applyNumberFormat="1" applyFont="1" applyFill="1" applyBorder="1" applyProtection="1"/>
    <xf numFmtId="0" fontId="119" fillId="75" borderId="100" xfId="20952" applyFont="1" applyFill="1" applyBorder="1" applyAlignment="1">
      <alignment vertical="center"/>
    </xf>
    <xf numFmtId="0" fontId="119" fillId="75" borderId="101" xfId="20952" applyFont="1" applyFill="1" applyBorder="1" applyAlignment="1">
      <alignment vertical="center"/>
    </xf>
    <xf numFmtId="0" fontId="119" fillId="75" borderId="98" xfId="20952" applyFont="1" applyFill="1" applyBorder="1" applyAlignment="1">
      <alignment vertical="center"/>
    </xf>
    <xf numFmtId="166" fontId="119" fillId="75" borderId="98" xfId="7" applyNumberFormat="1" applyFont="1" applyFill="1" applyBorder="1" applyAlignment="1">
      <alignment horizontal="right" vertical="center"/>
    </xf>
    <xf numFmtId="0" fontId="119" fillId="76" borderId="101" xfId="20952" applyFont="1" applyFill="1" applyBorder="1" applyAlignment="1">
      <alignment vertical="center"/>
    </xf>
    <xf numFmtId="0" fontId="119" fillId="3" borderId="101" xfId="20952" applyFont="1" applyFill="1" applyBorder="1" applyAlignment="1">
      <alignment vertical="center"/>
    </xf>
    <xf numFmtId="0" fontId="93" fillId="69" borderId="97" xfId="20952" applyFont="1" applyFill="1" applyBorder="1" applyAlignment="1">
      <alignment horizontal="center" vertical="center"/>
    </xf>
    <xf numFmtId="0" fontId="93" fillId="69" borderId="98" xfId="20952" applyFont="1" applyFill="1" applyBorder="1" applyAlignment="1">
      <alignment horizontal="left" vertical="center" wrapText="1"/>
    </xf>
    <xf numFmtId="166" fontId="93" fillId="0" borderId="99" xfId="7" applyNumberFormat="1" applyFont="1" applyFill="1" applyBorder="1" applyAlignment="1" applyProtection="1">
      <alignment horizontal="right" vertical="center"/>
      <protection locked="0"/>
    </xf>
    <xf numFmtId="0" fontId="119" fillId="76" borderId="99" xfId="20952" applyFont="1" applyFill="1" applyBorder="1" applyAlignment="1">
      <alignment horizontal="center" vertical="center"/>
    </xf>
    <xf numFmtId="0" fontId="119" fillId="76" borderId="101" xfId="20952" applyFont="1" applyFill="1" applyBorder="1" applyAlignment="1">
      <alignment vertical="top" wrapText="1"/>
    </xf>
    <xf numFmtId="0" fontId="93" fillId="69" borderId="101" xfId="20952" applyFont="1" applyFill="1" applyBorder="1" applyAlignment="1">
      <alignment vertical="center" wrapText="1"/>
    </xf>
    <xf numFmtId="0" fontId="93" fillId="69" borderId="98" xfId="20952" applyFont="1" applyFill="1" applyBorder="1" applyAlignment="1">
      <alignment horizontal="left" vertical="center"/>
    </xf>
    <xf numFmtId="360" fontId="93" fillId="0" borderId="99" xfId="7" applyNumberFormat="1" applyFont="1" applyFill="1" applyBorder="1" applyAlignment="1" applyProtection="1">
      <alignment horizontal="right" vertical="center"/>
      <protection locked="0"/>
    </xf>
    <xf numFmtId="0" fontId="93" fillId="3" borderId="97" xfId="20952" applyFont="1" applyFill="1" applyBorder="1" applyAlignment="1">
      <alignment horizontal="center" vertical="center"/>
    </xf>
    <xf numFmtId="166" fontId="93" fillId="76" borderId="99" xfId="7" applyNumberFormat="1" applyFont="1" applyFill="1" applyBorder="1" applyAlignment="1" applyProtection="1">
      <alignment horizontal="right" vertical="center"/>
      <protection locked="0"/>
    </xf>
    <xf numFmtId="166" fontId="93" fillId="3" borderId="99" xfId="7" applyNumberFormat="1" applyFont="1" applyFill="1" applyBorder="1" applyAlignment="1" applyProtection="1">
      <alignment horizontal="right" vertical="center"/>
      <protection locked="0"/>
    </xf>
    <xf numFmtId="0" fontId="93" fillId="69" borderId="99" xfId="20952" applyFont="1" applyFill="1" applyBorder="1" applyAlignment="1">
      <alignment horizontal="center" vertical="center"/>
    </xf>
    <xf numFmtId="0" fontId="349" fillId="0" borderId="0" xfId="0" applyFont="1" applyAlignment="1">
      <alignment wrapText="1"/>
    </xf>
    <xf numFmtId="0" fontId="105" fillId="69" borderId="202" xfId="20952" applyFont="1" applyFill="1" applyBorder="1" applyAlignment="1" applyProtection="1">
      <alignment horizontal="center" vertical="center"/>
      <protection locked="0"/>
    </xf>
    <xf numFmtId="0" fontId="106" fillId="76" borderId="195" xfId="20952" applyFont="1" applyFill="1" applyBorder="1" applyAlignment="1" applyProtection="1">
      <alignment horizontal="center" vertical="center"/>
      <protection locked="0"/>
    </xf>
    <xf numFmtId="0" fontId="6" fillId="0" borderId="3" xfId="17" applyBorder="1" applyAlignment="1" applyProtection="1"/>
    <xf numFmtId="0" fontId="2" fillId="0" borderId="209" xfId="0" applyFont="1" applyBorder="1" applyAlignment="1">
      <alignment wrapText="1"/>
    </xf>
    <xf numFmtId="0" fontId="2" fillId="0" borderId="211" xfId="0" applyFont="1" applyBorder="1" applyAlignment="1">
      <alignment vertical="center"/>
    </xf>
    <xf numFmtId="0" fontId="2" fillId="0" borderId="212" xfId="0" applyFont="1" applyBorder="1" applyAlignment="1">
      <alignment wrapText="1"/>
    </xf>
    <xf numFmtId="10" fontId="84" fillId="0" borderId="20" xfId="0" applyNumberFormat="1" applyFont="1" applyBorder="1" applyAlignment="1"/>
    <xf numFmtId="10" fontId="84" fillId="0" borderId="210" xfId="0" applyNumberFormat="1" applyFont="1" applyBorder="1" applyAlignment="1"/>
    <xf numFmtId="10" fontId="84" fillId="0" borderId="20" xfId="20950" applyNumberFormat="1" applyFont="1" applyBorder="1" applyAlignment="1"/>
    <xf numFmtId="10" fontId="84" fillId="0" borderId="213" xfId="20950" applyNumberFormat="1" applyFont="1" applyBorder="1" applyAlignment="1"/>
    <xf numFmtId="0" fontId="2" fillId="0" borderId="20" xfId="0" applyFont="1" applyBorder="1" applyAlignment="1">
      <alignment horizontal="center"/>
    </xf>
    <xf numFmtId="14" fontId="2" fillId="0" borderId="0" xfId="0" applyNumberFormat="1" applyFont="1" applyAlignment="1">
      <alignment horizontal="left"/>
    </xf>
    <xf numFmtId="14" fontId="110" fillId="0" borderId="0" xfId="0" applyNumberFormat="1" applyFont="1" applyAlignment="1">
      <alignment horizontal="left"/>
    </xf>
    <xf numFmtId="14" fontId="93" fillId="0" borderId="0" xfId="0" applyNumberFormat="1" applyFont="1" applyAlignment="1">
      <alignment horizontal="left"/>
    </xf>
    <xf numFmtId="14" fontId="3" fillId="0" borderId="0" xfId="0" applyNumberFormat="1" applyFont="1" applyAlignment="1">
      <alignment horizontal="left"/>
    </xf>
    <xf numFmtId="9" fontId="9" fillId="36" borderId="0" xfId="20950" applyFont="1" applyFill="1" applyBorder="1"/>
    <xf numFmtId="9" fontId="9" fillId="36" borderId="96" xfId="20950" applyFont="1" applyFill="1" applyBorder="1"/>
    <xf numFmtId="10" fontId="93" fillId="0" borderId="99" xfId="20950" applyNumberFormat="1" applyFont="1" applyFill="1" applyBorder="1" applyAlignment="1" applyProtection="1">
      <alignment horizontal="right" vertical="center"/>
      <protection locked="0"/>
    </xf>
    <xf numFmtId="43" fontId="113" fillId="0" borderId="127" xfId="7" applyFont="1" applyBorder="1"/>
    <xf numFmtId="43" fontId="109" fillId="0" borderId="127" xfId="7" applyFont="1" applyBorder="1"/>
    <xf numFmtId="43" fontId="109" fillId="35" borderId="127" xfId="7" applyFont="1" applyFill="1" applyBorder="1"/>
    <xf numFmtId="43" fontId="112" fillId="0" borderId="127" xfId="7" applyFont="1" applyBorder="1"/>
    <xf numFmtId="168" fontId="88" fillId="0" borderId="0" xfId="0" applyNumberFormat="1" applyFont="1"/>
    <xf numFmtId="43" fontId="3" fillId="0" borderId="81" xfId="7" applyFont="1" applyFill="1" applyBorder="1" applyAlignment="1">
      <alignment horizontal="right" vertical="center" wrapText="1"/>
    </xf>
    <xf numFmtId="43" fontId="4" fillId="35" borderId="81" xfId="7" applyFont="1" applyFill="1" applyBorder="1" applyAlignment="1">
      <alignment horizontal="left" vertical="center" wrapText="1"/>
    </xf>
    <xf numFmtId="43" fontId="4" fillId="35" borderId="81" xfId="7" applyFont="1" applyFill="1" applyBorder="1" applyAlignment="1">
      <alignment horizontal="center" vertical="center" wrapText="1"/>
    </xf>
    <xf numFmtId="43" fontId="3" fillId="0" borderId="23" xfId="7" applyFont="1" applyFill="1" applyBorder="1" applyAlignment="1">
      <alignment horizontal="right" vertical="center" wrapText="1"/>
    </xf>
    <xf numFmtId="43" fontId="3" fillId="0" borderId="0" xfId="7" applyFont="1"/>
    <xf numFmtId="361" fontId="3" fillId="0" borderId="0" xfId="0" applyNumberFormat="1" applyFont="1" applyFill="1" applyAlignment="1">
      <alignment horizontal="left" vertical="center"/>
    </xf>
    <xf numFmtId="43" fontId="84" fillId="0" borderId="0" xfId="7" applyFont="1"/>
    <xf numFmtId="43" fontId="2" fillId="0" borderId="0" xfId="7" applyFont="1" applyFill="1" applyBorder="1" applyAlignment="1" applyProtection="1"/>
    <xf numFmtId="43" fontId="84" fillId="0" borderId="59" xfId="7" applyFont="1" applyFill="1" applyBorder="1" applyAlignment="1">
      <alignment horizontal="center" vertical="center" wrapText="1"/>
    </xf>
    <xf numFmtId="43" fontId="84" fillId="0" borderId="31" xfId="7" applyFont="1" applyBorder="1" applyAlignment="1">
      <alignment horizontal="center" vertical="center"/>
    </xf>
    <xf numFmtId="43" fontId="84" fillId="0" borderId="11" xfId="7" applyFont="1" applyBorder="1" applyAlignment="1">
      <alignment horizontal="center" vertical="center"/>
    </xf>
    <xf numFmtId="43" fontId="84" fillId="0" borderId="11" xfId="7" applyFont="1" applyFill="1" applyBorder="1" applyAlignment="1">
      <alignment horizontal="center" vertical="center"/>
    </xf>
    <xf numFmtId="43" fontId="87" fillId="0" borderId="11" xfId="7" applyFont="1" applyFill="1" applyBorder="1" applyAlignment="1">
      <alignment horizontal="center" vertical="center"/>
    </xf>
    <xf numFmtId="43" fontId="84" fillId="0" borderId="12" xfId="7" applyFont="1" applyFill="1" applyBorder="1" applyAlignment="1">
      <alignment horizontal="center" vertical="center"/>
    </xf>
    <xf numFmtId="43" fontId="86" fillId="0" borderId="13" xfId="7" applyFont="1" applyFill="1" applyBorder="1" applyAlignment="1">
      <alignment horizontal="center" vertical="center"/>
    </xf>
    <xf numFmtId="43" fontId="84" fillId="0" borderId="14" xfId="7" applyFont="1" applyBorder="1" applyAlignment="1">
      <alignment horizontal="center" vertical="center"/>
    </xf>
    <xf numFmtId="43" fontId="84" fillId="0" borderId="12" xfId="7" applyFont="1" applyBorder="1" applyAlignment="1">
      <alignment horizontal="center" vertical="center"/>
    </xf>
    <xf numFmtId="43" fontId="87" fillId="0" borderId="12" xfId="7" applyFont="1" applyBorder="1" applyAlignment="1">
      <alignment vertical="center"/>
    </xf>
    <xf numFmtId="43" fontId="84" fillId="0" borderId="127" xfId="7" applyFont="1" applyBorder="1" applyAlignment="1">
      <alignment horizontal="center" vertical="center"/>
    </xf>
    <xf numFmtId="43" fontId="86" fillId="0" borderId="127" xfId="7" applyFont="1" applyFill="1" applyBorder="1" applyAlignment="1">
      <alignment horizontal="center" vertical="center"/>
    </xf>
    <xf numFmtId="43" fontId="84" fillId="0" borderId="127" xfId="7" applyFont="1" applyBorder="1" applyAlignment="1">
      <alignment horizontal="center"/>
    </xf>
    <xf numFmtId="43" fontId="84" fillId="0" borderId="127" xfId="7" applyFont="1" applyBorder="1"/>
    <xf numFmtId="192" fontId="3" fillId="0" borderId="0" xfId="0" applyNumberFormat="1" applyFont="1"/>
    <xf numFmtId="43" fontId="361" fillId="0" borderId="0" xfId="7" applyFont="1"/>
    <xf numFmtId="361" fontId="110" fillId="0" borderId="0" xfId="0" applyNumberFormat="1" applyFont="1"/>
    <xf numFmtId="192" fontId="95" fillId="0" borderId="208" xfId="0" applyNumberFormat="1" applyFont="1" applyBorder="1" applyAlignment="1" applyProtection="1">
      <alignment vertical="center" wrapText="1"/>
      <protection locked="0"/>
    </xf>
    <xf numFmtId="192" fontId="3" fillId="0" borderId="208" xfId="0" applyNumberFormat="1" applyFont="1" applyBorder="1" applyAlignment="1" applyProtection="1">
      <alignment vertical="center" wrapText="1"/>
      <protection locked="0"/>
    </xf>
    <xf numFmtId="192" fontId="3" fillId="0" borderId="214" xfId="0" applyNumberFormat="1" applyFont="1" applyBorder="1" applyAlignment="1" applyProtection="1">
      <alignment vertical="center" wrapText="1"/>
      <protection locked="0"/>
    </xf>
    <xf numFmtId="170" fontId="9" fillId="36" borderId="0" xfId="20"/>
    <xf numFmtId="170" fontId="9" fillId="36" borderId="96" xfId="20" applyBorder="1"/>
    <xf numFmtId="192" fontId="95" fillId="0" borderId="208" xfId="0" applyNumberFormat="1" applyFont="1" applyBorder="1" applyAlignment="1" applyProtection="1">
      <alignment horizontal="right" vertical="center" wrapText="1"/>
      <protection locked="0"/>
    </xf>
    <xf numFmtId="9" fontId="3" fillId="0" borderId="208" xfId="20950" applyFont="1" applyFill="1" applyBorder="1" applyAlignment="1" applyProtection="1">
      <alignment horizontal="right" vertical="center" wrapText="1"/>
      <protection locked="0"/>
    </xf>
    <xf numFmtId="9" fontId="3" fillId="0" borderId="208" xfId="20950" applyFont="1" applyBorder="1" applyAlignment="1" applyProtection="1">
      <alignment vertical="center" wrapText="1"/>
      <protection locked="0"/>
    </xf>
    <xf numFmtId="9" fontId="3" fillId="0" borderId="214" xfId="20950" applyFont="1" applyBorder="1" applyAlignment="1" applyProtection="1">
      <alignment vertical="center" wrapText="1"/>
      <protection locked="0"/>
    </xf>
    <xf numFmtId="10" fontId="3" fillId="0" borderId="208" xfId="20950" applyNumberFormat="1" applyFont="1" applyFill="1" applyBorder="1" applyAlignment="1" applyProtection="1">
      <alignment horizontal="right" vertical="center" wrapText="1"/>
      <protection locked="0"/>
    </xf>
    <xf numFmtId="10" fontId="3" fillId="0" borderId="208" xfId="20950" applyNumberFormat="1" applyFont="1" applyBorder="1" applyAlignment="1" applyProtection="1">
      <alignment vertical="center" wrapText="1"/>
      <protection locked="0"/>
    </xf>
    <xf numFmtId="10" fontId="3" fillId="0" borderId="214" xfId="20950" applyNumberFormat="1" applyFont="1" applyBorder="1" applyAlignment="1" applyProtection="1">
      <alignment vertical="center" wrapText="1"/>
      <protection locked="0"/>
    </xf>
    <xf numFmtId="9" fontId="93" fillId="2" borderId="208" xfId="20950" applyFont="1" applyFill="1" applyBorder="1" applyAlignment="1" applyProtection="1">
      <alignment vertical="center"/>
      <protection locked="0"/>
    </xf>
    <xf numFmtId="9" fontId="362" fillId="2" borderId="208" xfId="20950" applyFont="1" applyFill="1" applyBorder="1" applyAlignment="1" applyProtection="1">
      <alignment vertical="center"/>
      <protection locked="0"/>
    </xf>
    <xf numFmtId="9" fontId="362" fillId="2" borderId="214" xfId="20950" applyFont="1" applyFill="1" applyBorder="1" applyAlignment="1" applyProtection="1">
      <alignment vertical="center"/>
      <protection locked="0"/>
    </xf>
    <xf numFmtId="9" fontId="93" fillId="2" borderId="214" xfId="20950" applyFont="1" applyFill="1" applyBorder="1" applyAlignment="1" applyProtection="1">
      <alignment vertical="center"/>
      <protection locked="0"/>
    </xf>
    <xf numFmtId="166" fontId="93" fillId="2" borderId="202" xfId="7" applyNumberFormat="1" applyFont="1" applyFill="1" applyBorder="1" applyAlignment="1" applyProtection="1">
      <alignment vertical="center"/>
      <protection locked="0"/>
    </xf>
    <xf numFmtId="166" fontId="362" fillId="2" borderId="202" xfId="7" applyNumberFormat="1" applyFont="1" applyFill="1" applyBorder="1" applyAlignment="1" applyProtection="1">
      <alignment vertical="center"/>
      <protection locked="0"/>
    </xf>
    <xf numFmtId="166" fontId="362" fillId="2" borderId="91" xfId="7" applyNumberFormat="1" applyFont="1" applyFill="1" applyBorder="1" applyAlignment="1" applyProtection="1">
      <alignment vertical="center"/>
      <protection locked="0"/>
    </xf>
    <xf numFmtId="9" fontId="93" fillId="2" borderId="215" xfId="20950" applyFont="1" applyFill="1" applyBorder="1" applyAlignment="1" applyProtection="1">
      <alignment vertical="center"/>
      <protection locked="0"/>
    </xf>
    <xf numFmtId="166" fontId="0" fillId="0" borderId="208" xfId="7" applyNumberFormat="1" applyFont="1" applyBorder="1"/>
    <xf numFmtId="166" fontId="0" fillId="35" borderId="208" xfId="7" applyNumberFormat="1" applyFont="1" applyFill="1" applyBorder="1"/>
    <xf numFmtId="166" fontId="0" fillId="0" borderId="208" xfId="7" applyNumberFormat="1" applyFont="1" applyBorder="1" applyAlignment="1">
      <alignment vertical="center"/>
    </xf>
    <xf numFmtId="166" fontId="0" fillId="35" borderId="208" xfId="7" applyNumberFormat="1" applyFont="1" applyFill="1" applyBorder="1" applyAlignment="1">
      <alignment vertical="center"/>
    </xf>
    <xf numFmtId="166" fontId="363" fillId="0" borderId="0" xfId="0" applyNumberFormat="1" applyFont="1"/>
    <xf numFmtId="166" fontId="0" fillId="0" borderId="208" xfId="7" applyNumberFormat="1" applyFont="1" applyBorder="1" applyProtection="1"/>
    <xf numFmtId="166" fontId="0" fillId="0" borderId="208" xfId="7" applyNumberFormat="1" applyFont="1" applyFill="1" applyBorder="1"/>
    <xf numFmtId="43" fontId="3" fillId="0" borderId="208" xfId="7" applyFont="1" applyFill="1" applyBorder="1" applyAlignment="1">
      <alignment vertical="center" wrapText="1"/>
    </xf>
    <xf numFmtId="43" fontId="3" fillId="0" borderId="208" xfId="7" applyFont="1" applyBorder="1" applyAlignment="1">
      <alignment vertical="center"/>
    </xf>
    <xf numFmtId="192" fontId="95" fillId="3" borderId="214" xfId="2" applyNumberFormat="1" applyFont="1" applyFill="1" applyBorder="1" applyAlignment="1" applyProtection="1">
      <alignment vertical="top"/>
      <protection locked="0"/>
    </xf>
    <xf numFmtId="192" fontId="95" fillId="35" borderId="214" xfId="2" applyNumberFormat="1" applyFont="1" applyFill="1" applyBorder="1" applyAlignment="1" applyProtection="1">
      <alignment vertical="top" wrapText="1"/>
    </xf>
    <xf numFmtId="192" fontId="95" fillId="3" borderId="214" xfId="2" applyNumberFormat="1" applyFont="1" applyFill="1" applyBorder="1" applyAlignment="1" applyProtection="1">
      <alignment vertical="top" wrapText="1"/>
      <protection locked="0"/>
    </xf>
    <xf numFmtId="192" fontId="95" fillId="35" borderId="214" xfId="2" applyNumberFormat="1" applyFont="1" applyFill="1" applyBorder="1" applyAlignment="1" applyProtection="1">
      <alignment vertical="top" wrapText="1"/>
      <protection locked="0"/>
    </xf>
    <xf numFmtId="10" fontId="95" fillId="0" borderId="208" xfId="20950" applyNumberFormat="1" applyFont="1" applyFill="1" applyBorder="1" applyAlignment="1">
      <alignment horizontal="left" vertical="center" wrapText="1"/>
    </xf>
    <xf numFmtId="10" fontId="3" fillId="0" borderId="208" xfId="20950" applyNumberFormat="1" applyFont="1" applyFill="1" applyBorder="1" applyAlignment="1">
      <alignment horizontal="left" vertical="center" wrapText="1"/>
    </xf>
    <xf numFmtId="10" fontId="4" fillId="35" borderId="208" xfId="0" applyNumberFormat="1" applyFont="1" applyFill="1" applyBorder="1" applyAlignment="1">
      <alignment horizontal="left" vertical="center" wrapText="1"/>
    </xf>
    <xf numFmtId="10" fontId="99" fillId="0" borderId="208" xfId="20950" applyNumberFormat="1" applyFont="1" applyFill="1" applyBorder="1" applyAlignment="1">
      <alignment horizontal="left" vertical="center" wrapText="1"/>
    </xf>
    <xf numFmtId="10" fontId="4" fillId="35" borderId="208" xfId="20950" applyNumberFormat="1" applyFont="1" applyFill="1" applyBorder="1" applyAlignment="1">
      <alignment horizontal="left" vertical="center" wrapText="1"/>
    </xf>
    <xf numFmtId="192" fontId="3" fillId="0" borderId="208" xfId="0" applyNumberFormat="1" applyFont="1" applyBorder="1"/>
    <xf numFmtId="192" fontId="3" fillId="0" borderId="209" xfId="0" applyNumberFormat="1" applyFont="1" applyBorder="1"/>
    <xf numFmtId="166" fontId="3" fillId="0" borderId="208" xfId="7" applyNumberFormat="1" applyFont="1" applyBorder="1"/>
    <xf numFmtId="166" fontId="3" fillId="0" borderId="214" xfId="7" applyNumberFormat="1" applyFont="1" applyBorder="1"/>
    <xf numFmtId="170" fontId="9" fillId="36" borderId="208" xfId="20" applyBorder="1"/>
    <xf numFmtId="166" fontId="3" fillId="0" borderId="208" xfId="7" applyNumberFormat="1" applyFont="1" applyBorder="1" applyAlignment="1">
      <alignment vertical="center"/>
    </xf>
    <xf numFmtId="166" fontId="4" fillId="0" borderId="214" xfId="7" applyNumberFormat="1" applyFont="1" applyBorder="1"/>
    <xf numFmtId="166" fontId="3" fillId="0" borderId="208" xfId="7" applyNumberFormat="1" applyFont="1" applyFill="1" applyBorder="1"/>
    <xf numFmtId="166" fontId="3" fillId="0" borderId="208" xfId="7" applyNumberFormat="1" applyFont="1" applyFill="1" applyBorder="1" applyAlignment="1">
      <alignment vertical="center"/>
    </xf>
    <xf numFmtId="0" fontId="3" fillId="3" borderId="0" xfId="0" applyFont="1" applyFill="1"/>
    <xf numFmtId="170" fontId="9" fillId="36" borderId="216" xfId="20" applyBorder="1"/>
    <xf numFmtId="170" fontId="9" fillId="36" borderId="217" xfId="20" applyBorder="1"/>
    <xf numFmtId="170" fontId="9" fillId="36" borderId="218" xfId="20" applyBorder="1"/>
    <xf numFmtId="10" fontId="4" fillId="0" borderId="219" xfId="20950" applyNumberFormat="1" applyFont="1" applyBorder="1"/>
    <xf numFmtId="10" fontId="3" fillId="0" borderId="0" xfId="0" applyNumberFormat="1" applyFont="1"/>
    <xf numFmtId="0" fontId="113" fillId="0" borderId="208" xfId="0" applyFont="1" applyBorder="1"/>
    <xf numFmtId="166" fontId="113" fillId="0" borderId="208" xfId="7" applyNumberFormat="1" applyFont="1" applyBorder="1"/>
    <xf numFmtId="43" fontId="109" fillId="0" borderId="208" xfId="7" applyFont="1" applyBorder="1"/>
    <xf numFmtId="43" fontId="109" fillId="0" borderId="208" xfId="7" applyFont="1" applyFill="1" applyBorder="1"/>
    <xf numFmtId="166" fontId="110" fillId="0" borderId="208" xfId="7" applyNumberFormat="1" applyFont="1" applyBorder="1"/>
    <xf numFmtId="166" fontId="109" fillId="0" borderId="208" xfId="7" applyNumberFormat="1" applyFont="1" applyBorder="1" applyAlignment="1">
      <alignment horizontal="left" indent="1"/>
    </xf>
    <xf numFmtId="166" fontId="109" fillId="0" borderId="208" xfId="7" applyNumberFormat="1" applyFont="1" applyBorder="1"/>
    <xf numFmtId="166" fontId="112" fillId="0" borderId="208" xfId="7" applyNumberFormat="1" applyFont="1" applyBorder="1"/>
    <xf numFmtId="166" fontId="93" fillId="2" borderId="208" xfId="7" applyNumberFormat="1" applyFont="1" applyFill="1" applyBorder="1" applyAlignment="1" applyProtection="1">
      <alignment vertical="center"/>
      <protection locked="0"/>
    </xf>
    <xf numFmtId="166" fontId="93" fillId="2" borderId="214" xfId="7" applyNumberFormat="1" applyFont="1" applyFill="1" applyBorder="1" applyAlignment="1" applyProtection="1">
      <alignment vertical="center"/>
      <protection locked="0"/>
    </xf>
    <xf numFmtId="166" fontId="362" fillId="2" borderId="208" xfId="7" applyNumberFormat="1" applyFont="1" applyFill="1" applyBorder="1" applyAlignment="1" applyProtection="1">
      <alignment vertical="center"/>
      <protection locked="0"/>
    </xf>
    <xf numFmtId="166" fontId="362" fillId="2" borderId="214" xfId="7" applyNumberFormat="1" applyFont="1" applyFill="1" applyBorder="1" applyAlignment="1" applyProtection="1">
      <alignment vertical="center"/>
      <protection locked="0"/>
    </xf>
    <xf numFmtId="166" fontId="9" fillId="36" borderId="0" xfId="7" applyNumberFormat="1" applyFont="1" applyFill="1" applyBorder="1"/>
    <xf numFmtId="166" fontId="3" fillId="0" borderId="85" xfId="7" applyNumberFormat="1" applyFont="1" applyFill="1" applyBorder="1" applyAlignment="1">
      <alignment vertical="center"/>
    </xf>
    <xf numFmtId="166" fontId="3" fillId="0" borderId="64" xfId="7" applyNumberFormat="1" applyFont="1" applyFill="1" applyBorder="1" applyAlignment="1">
      <alignment vertical="center"/>
    </xf>
    <xf numFmtId="166" fontId="3" fillId="3" borderId="83" xfId="7" applyNumberFormat="1" applyFont="1" applyFill="1" applyBorder="1" applyAlignment="1">
      <alignment vertical="center"/>
    </xf>
    <xf numFmtId="166" fontId="3" fillId="3" borderId="84" xfId="7" applyNumberFormat="1" applyFont="1" applyFill="1" applyBorder="1" applyAlignment="1">
      <alignment vertical="center"/>
    </xf>
    <xf numFmtId="166" fontId="3" fillId="0" borderId="80" xfId="7" applyNumberFormat="1" applyFont="1" applyFill="1" applyBorder="1" applyAlignment="1">
      <alignment vertical="center"/>
    </xf>
    <xf numFmtId="166" fontId="3" fillId="0" borderId="86" xfId="7" applyNumberFormat="1" applyFont="1" applyFill="1" applyBorder="1" applyAlignment="1">
      <alignment vertical="center"/>
    </xf>
    <xf numFmtId="166" fontId="3" fillId="0" borderId="81" xfId="7" applyNumberFormat="1" applyFont="1" applyFill="1" applyBorder="1" applyAlignment="1">
      <alignment vertical="center"/>
    </xf>
    <xf numFmtId="166" fontId="3" fillId="0" borderId="22" xfId="7" applyNumberFormat="1" applyFont="1" applyFill="1" applyBorder="1" applyAlignment="1">
      <alignment vertical="center"/>
    </xf>
    <xf numFmtId="166" fontId="3" fillId="0" borderId="24" xfId="7" applyNumberFormat="1" applyFont="1" applyFill="1" applyBorder="1" applyAlignment="1">
      <alignment vertical="center"/>
    </xf>
    <xf numFmtId="166" fontId="3" fillId="0" borderId="23" xfId="7" applyNumberFormat="1" applyFont="1" applyFill="1" applyBorder="1" applyAlignment="1">
      <alignment vertical="center"/>
    </xf>
    <xf numFmtId="166" fontId="3" fillId="0" borderId="26" xfId="7" applyNumberFormat="1" applyFont="1" applyFill="1" applyBorder="1" applyAlignment="1">
      <alignment vertical="center"/>
    </xf>
    <xf numFmtId="166" fontId="3" fillId="0" borderId="17" xfId="7" applyNumberFormat="1" applyFont="1" applyFill="1" applyBorder="1" applyAlignment="1">
      <alignment vertical="center"/>
    </xf>
    <xf numFmtId="166" fontId="3" fillId="0" borderId="90" xfId="7" applyNumberFormat="1" applyFont="1" applyFill="1" applyBorder="1" applyAlignment="1">
      <alignment vertical="center"/>
    </xf>
    <xf numFmtId="166" fontId="3" fillId="0" borderId="91" xfId="7" applyNumberFormat="1" applyFont="1" applyFill="1" applyBorder="1" applyAlignment="1">
      <alignment vertical="center"/>
    </xf>
    <xf numFmtId="9" fontId="3" fillId="0" borderId="94" xfId="20950" applyFont="1" applyFill="1" applyBorder="1" applyAlignment="1">
      <alignment vertical="center"/>
    </xf>
    <xf numFmtId="9" fontId="3" fillId="0" borderId="95" xfId="20950" applyFont="1" applyFill="1" applyBorder="1" applyAlignment="1">
      <alignment vertical="center"/>
    </xf>
    <xf numFmtId="166" fontId="110" fillId="0" borderId="127" xfId="7" applyNumberFormat="1" applyFont="1" applyBorder="1"/>
    <xf numFmtId="166" fontId="113" fillId="0" borderId="127" xfId="7" applyNumberFormat="1" applyFont="1" applyBorder="1"/>
    <xf numFmtId="166" fontId="112" fillId="0" borderId="18" xfId="7" applyNumberFormat="1" applyFont="1" applyBorder="1"/>
    <xf numFmtId="166" fontId="109" fillId="0" borderId="127" xfId="7" applyNumberFormat="1" applyFont="1" applyBorder="1"/>
    <xf numFmtId="166" fontId="109" fillId="0" borderId="81" xfId="7" applyNumberFormat="1" applyFont="1" applyBorder="1"/>
    <xf numFmtId="166" fontId="109" fillId="0" borderId="130" xfId="7" applyNumberFormat="1" applyFont="1" applyBorder="1"/>
    <xf numFmtId="166" fontId="109" fillId="0" borderId="18" xfId="7" applyNumberFormat="1" applyFont="1" applyBorder="1" applyAlignment="1">
      <alignment horizontal="left" indent="1"/>
    </xf>
    <xf numFmtId="166" fontId="109" fillId="0" borderId="18" xfId="7" applyNumberFormat="1" applyFont="1" applyBorder="1" applyAlignment="1">
      <alignment horizontal="left" indent="2"/>
    </xf>
    <xf numFmtId="166" fontId="109" fillId="0" borderId="18" xfId="7" applyNumberFormat="1" applyFont="1" applyFill="1" applyBorder="1" applyAlignment="1">
      <alignment horizontal="left" indent="3"/>
    </xf>
    <xf numFmtId="166" fontId="109" fillId="0" borderId="18" xfId="7" applyNumberFormat="1" applyFont="1" applyFill="1" applyBorder="1" applyAlignment="1">
      <alignment horizontal="left" indent="1"/>
    </xf>
    <xf numFmtId="166" fontId="109" fillId="78" borderId="18" xfId="7" applyNumberFormat="1" applyFont="1" applyFill="1" applyBorder="1"/>
    <xf numFmtId="166" fontId="109" fillId="78" borderId="127" xfId="7" applyNumberFormat="1" applyFont="1" applyFill="1" applyBorder="1"/>
    <xf numFmtId="166" fontId="109" fillId="78" borderId="81" xfId="7" applyNumberFormat="1" applyFont="1" applyFill="1" applyBorder="1"/>
    <xf numFmtId="166" fontId="109" fillId="78" borderId="130" xfId="7" applyNumberFormat="1" applyFont="1" applyFill="1" applyBorder="1"/>
    <xf numFmtId="166" fontId="109" fillId="0" borderId="18" xfId="7" applyNumberFormat="1" applyFont="1" applyFill="1" applyBorder="1" applyAlignment="1">
      <alignment horizontal="left" vertical="top" wrapText="1" indent="2"/>
    </xf>
    <xf numFmtId="166" fontId="109" fillId="0" borderId="127" xfId="7" applyNumberFormat="1" applyFont="1" applyFill="1" applyBorder="1"/>
    <xf numFmtId="166" fontId="109" fillId="0" borderId="81" xfId="7" applyNumberFormat="1" applyFont="1" applyFill="1" applyBorder="1"/>
    <xf numFmtId="166" fontId="109" fillId="0" borderId="130" xfId="7" applyNumberFormat="1" applyFont="1" applyFill="1" applyBorder="1"/>
    <xf numFmtId="166" fontId="109" fillId="0" borderId="18" xfId="7" applyNumberFormat="1" applyFont="1" applyFill="1" applyBorder="1" applyAlignment="1">
      <alignment horizontal="left" wrapText="1" indent="3"/>
    </xf>
    <xf numFmtId="166" fontId="109" fillId="0" borderId="18" xfId="7" applyNumberFormat="1" applyFont="1" applyFill="1" applyBorder="1" applyAlignment="1">
      <alignment horizontal="left" wrapText="1" indent="2"/>
    </xf>
    <xf numFmtId="166" fontId="109" fillId="0" borderId="18" xfId="7" applyNumberFormat="1" applyFont="1" applyFill="1" applyBorder="1" applyAlignment="1">
      <alignment horizontal="left" wrapText="1" indent="1"/>
    </xf>
    <xf numFmtId="166" fontId="109" fillId="0" borderId="21" xfId="7" applyNumberFormat="1" applyFont="1" applyFill="1" applyBorder="1" applyAlignment="1">
      <alignment horizontal="left" wrapText="1" indent="1"/>
    </xf>
    <xf numFmtId="166" fontId="109" fillId="0" borderId="22" xfId="7" applyNumberFormat="1" applyFont="1" applyFill="1" applyBorder="1"/>
    <xf numFmtId="166" fontId="109" fillId="0" borderId="23" xfId="7" applyNumberFormat="1" applyFont="1" applyFill="1" applyBorder="1"/>
    <xf numFmtId="166" fontId="109" fillId="0" borderId="25" xfId="7" applyNumberFormat="1" applyFont="1" applyFill="1" applyBorder="1"/>
    <xf numFmtId="166" fontId="109" fillId="0" borderId="127" xfId="7" applyNumberFormat="1" applyFont="1" applyFill="1" applyBorder="1" applyAlignment="1">
      <alignment horizontal="left" vertical="center" wrapText="1"/>
    </xf>
    <xf numFmtId="166" fontId="109" fillId="0" borderId="127" xfId="7" applyNumberFormat="1" applyFont="1" applyBorder="1" applyAlignment="1">
      <alignment horizontal="center" vertical="center" textRotation="90" wrapText="1"/>
    </xf>
    <xf numFmtId="166" fontId="109" fillId="0" borderId="127" xfId="7" applyNumberFormat="1" applyFont="1" applyBorder="1" applyAlignment="1">
      <alignment horizontal="center" vertical="center" wrapText="1"/>
    </xf>
    <xf numFmtId="166" fontId="109" fillId="0" borderId="127" xfId="7" applyNumberFormat="1" applyFont="1" applyBorder="1" applyAlignment="1">
      <alignment horizontal="center" vertical="center"/>
    </xf>
    <xf numFmtId="166" fontId="114" fillId="0" borderId="127" xfId="7" applyNumberFormat="1" applyFont="1" applyBorder="1"/>
    <xf numFmtId="166" fontId="114" fillId="0" borderId="131" xfId="7" applyNumberFormat="1" applyFont="1" applyBorder="1"/>
    <xf numFmtId="0" fontId="92" fillId="0" borderId="66" xfId="0" applyFont="1" applyBorder="1" applyAlignment="1">
      <alignment horizontal="left" wrapText="1"/>
    </xf>
    <xf numFmtId="0" fontId="92" fillId="0" borderId="65" xfId="0" applyFont="1" applyBorder="1" applyAlignment="1">
      <alignment horizontal="left" wrapText="1"/>
    </xf>
    <xf numFmtId="0" fontId="92" fillId="0" borderId="135" xfId="0" applyFont="1" applyBorder="1" applyAlignment="1">
      <alignment horizontal="center" vertical="center"/>
    </xf>
    <xf numFmtId="0" fontId="92" fillId="0" borderId="30" xfId="0" applyFont="1" applyBorder="1" applyAlignment="1">
      <alignment horizontal="center" vertical="center"/>
    </xf>
    <xf numFmtId="0" fontId="92" fillId="0" borderId="136" xfId="0" applyFont="1" applyBorder="1" applyAlignment="1">
      <alignment horizontal="center" vertical="center"/>
    </xf>
    <xf numFmtId="166" fontId="0" fillId="0" borderId="209" xfId="7" applyNumberFormat="1" applyFont="1" applyBorder="1" applyAlignment="1">
      <alignment horizontal="center"/>
    </xf>
    <xf numFmtId="166" fontId="0" fillId="0" borderId="197" xfId="7" applyNumberFormat="1" applyFont="1" applyBorder="1" applyAlignment="1">
      <alignment horizontal="center"/>
    </xf>
    <xf numFmtId="166" fontId="0" fillId="0" borderId="196" xfId="7" applyNumberFormat="1" applyFont="1" applyBorder="1" applyAlignment="1">
      <alignment horizontal="center"/>
    </xf>
    <xf numFmtId="0" fontId="349" fillId="0" borderId="114" xfId="0" applyFont="1" applyBorder="1" applyAlignment="1">
      <alignment horizontal="center" vertical="center"/>
    </xf>
    <xf numFmtId="0" fontId="350" fillId="0" borderId="115" xfId="0" applyFont="1" applyBorder="1" applyAlignment="1">
      <alignment horizontal="center" vertical="center"/>
    </xf>
    <xf numFmtId="0" fontId="350" fillId="0" borderId="7" xfId="0" applyFont="1" applyBorder="1" applyAlignment="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349" fillId="0" borderId="116" xfId="0" applyFont="1" applyBorder="1" applyAlignment="1">
      <alignment horizontal="center"/>
    </xf>
    <xf numFmtId="0" fontId="349" fillId="0" borderId="117" xfId="0" applyFont="1" applyBorder="1" applyAlignment="1">
      <alignment horizontal="center"/>
    </xf>
    <xf numFmtId="0" fontId="349" fillId="0" borderId="118" xfId="0" applyFont="1" applyBorder="1" applyAlignment="1">
      <alignment horizontal="center"/>
    </xf>
    <xf numFmtId="0" fontId="0" fillId="0" borderId="68" xfId="0" applyBorder="1" applyAlignment="1">
      <alignment horizontal="center" vertical="center"/>
    </xf>
    <xf numFmtId="0" fontId="0" fillId="0" borderId="75" xfId="0" applyBorder="1" applyAlignment="1">
      <alignment horizontal="center" vertical="center"/>
    </xf>
    <xf numFmtId="0" fontId="118" fillId="0" borderId="131" xfId="0" applyFont="1" applyBorder="1" applyAlignment="1">
      <alignment horizontal="center" vertical="center" wrapText="1"/>
    </xf>
    <xf numFmtId="0" fontId="118" fillId="0" borderId="7" xfId="0" applyFont="1" applyBorder="1" applyAlignment="1">
      <alignment horizontal="center" vertical="center" wrapText="1"/>
    </xf>
    <xf numFmtId="0" fontId="84" fillId="0" borderId="127" xfId="0" applyFont="1" applyBorder="1" applyAlignment="1">
      <alignment horizontal="center" vertical="center"/>
    </xf>
    <xf numFmtId="0" fontId="84" fillId="0" borderId="127" xfId="0" applyFont="1" applyBorder="1" applyAlignment="1">
      <alignment horizontal="center" vertical="center" wrapText="1"/>
    </xf>
    <xf numFmtId="0" fontId="45" fillId="0" borderId="16"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9" xfId="0" applyFont="1" applyBorder="1" applyAlignment="1">
      <alignment horizontal="center" vertical="center" wrapText="1"/>
    </xf>
    <xf numFmtId="0" fontId="86" fillId="0" borderId="80" xfId="0" applyFont="1" applyFill="1" applyBorder="1" applyAlignment="1">
      <alignment horizontal="center" vertical="center" wrapText="1"/>
    </xf>
    <xf numFmtId="0" fontId="84" fillId="0" borderId="80" xfId="0" applyFont="1" applyFill="1" applyBorder="1" applyAlignment="1">
      <alignment horizontal="center" vertical="center" wrapText="1"/>
    </xf>
    <xf numFmtId="0" fontId="45" fillId="0" borderId="80" xfId="11" applyFont="1" applyFill="1" applyBorder="1" applyAlignment="1" applyProtection="1">
      <alignment horizontal="center" vertical="center" wrapText="1"/>
    </xf>
    <xf numFmtId="0" fontId="45" fillId="0" borderId="81" xfId="11" applyFont="1" applyFill="1" applyBorder="1" applyAlignment="1" applyProtection="1">
      <alignment horizontal="center" vertical="center" wrapText="1"/>
    </xf>
    <xf numFmtId="0" fontId="45" fillId="0" borderId="70"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7"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64" xfId="0" applyFont="1" applyFill="1" applyBorder="1" applyAlignment="1" applyProtection="1">
      <alignment horizontal="center" vertical="center" wrapText="1"/>
    </xf>
    <xf numFmtId="0" fontId="4" fillId="83" borderId="81"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7" fillId="3" borderId="71" xfId="13" applyFont="1" applyFill="1" applyBorder="1" applyAlignment="1" applyProtection="1">
      <alignment horizontal="center" vertical="center" wrapText="1"/>
      <protection locked="0"/>
    </xf>
    <xf numFmtId="0" fontId="97" fillId="3" borderId="64"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6" fontId="45" fillId="3" borderId="69" xfId="1" applyNumberFormat="1" applyFont="1" applyFill="1" applyBorder="1" applyAlignment="1" applyProtection="1">
      <alignment horizontal="center"/>
      <protection locked="0"/>
    </xf>
    <xf numFmtId="166" fontId="45" fillId="3" borderId="27" xfId="1" applyNumberFormat="1" applyFont="1" applyFill="1" applyBorder="1" applyAlignment="1" applyProtection="1">
      <alignment horizontal="center"/>
      <protection locked="0"/>
    </xf>
    <xf numFmtId="166" fontId="45" fillId="3" borderId="28" xfId="1" applyNumberFormat="1" applyFont="1" applyFill="1" applyBorder="1" applyAlignment="1" applyProtection="1">
      <alignment horizontal="center"/>
      <protection locked="0"/>
    </xf>
    <xf numFmtId="166" fontId="45" fillId="0" borderId="15" xfId="1" applyNumberFormat="1" applyFont="1" applyFill="1" applyBorder="1" applyAlignment="1" applyProtection="1">
      <alignment horizontal="center"/>
      <protection locked="0"/>
    </xf>
    <xf numFmtId="166" fontId="45" fillId="0" borderId="16" xfId="1" applyNumberFormat="1" applyFont="1" applyFill="1" applyBorder="1" applyAlignment="1" applyProtection="1">
      <alignment horizontal="center"/>
      <protection locked="0"/>
    </xf>
    <xf numFmtId="166"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66" fontId="45" fillId="0" borderId="72" xfId="1" applyNumberFormat="1" applyFont="1" applyFill="1" applyBorder="1" applyAlignment="1" applyProtection="1">
      <alignment horizontal="center" vertical="center" wrapText="1"/>
      <protection locked="0"/>
    </xf>
    <xf numFmtId="166" fontId="45" fillId="0" borderId="73" xfId="1" applyNumberFormat="1" applyFont="1" applyFill="1" applyBorder="1" applyAlignment="1" applyProtection="1">
      <alignment horizontal="center" vertical="center" wrapText="1"/>
      <protection locked="0"/>
    </xf>
    <xf numFmtId="0" fontId="3" fillId="0" borderId="7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86" fillId="0" borderId="74" xfId="0" applyFont="1" applyBorder="1" applyAlignment="1">
      <alignment horizontal="center"/>
    </xf>
    <xf numFmtId="0" fontId="86" fillId="0" borderId="75"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8" fillId="0" borderId="54" xfId="0" applyFont="1" applyFill="1" applyBorder="1" applyAlignment="1">
      <alignment horizontal="left" vertical="center"/>
    </xf>
    <xf numFmtId="0" fontId="98" fillId="0" borderId="55" xfId="0" applyFont="1" applyFill="1" applyBorder="1" applyAlignment="1">
      <alignment horizontal="left" vertical="center"/>
    </xf>
    <xf numFmtId="0" fontId="3" fillId="0" borderId="55" xfId="0" applyFont="1" applyFill="1" applyBorder="1" applyAlignment="1">
      <alignment horizontal="center" vertical="center" wrapText="1"/>
    </xf>
    <xf numFmtId="0" fontId="3" fillId="0" borderId="77"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1" xfId="0" applyFont="1" applyBorder="1" applyAlignment="1">
      <alignment horizontal="center" vertical="center" wrapText="1"/>
    </xf>
    <xf numFmtId="0" fontId="112" fillId="0" borderId="104" xfId="0" applyNumberFormat="1" applyFont="1" applyFill="1" applyBorder="1" applyAlignment="1">
      <alignment horizontal="left" vertical="center" wrapText="1"/>
    </xf>
    <xf numFmtId="0" fontId="112" fillId="0" borderId="105" xfId="0" applyNumberFormat="1" applyFont="1" applyFill="1" applyBorder="1" applyAlignment="1">
      <alignment horizontal="left" vertical="center" wrapText="1"/>
    </xf>
    <xf numFmtId="0" fontId="112" fillId="0" borderId="109" xfId="0" applyNumberFormat="1" applyFont="1" applyFill="1" applyBorder="1" applyAlignment="1">
      <alignment horizontal="left" vertical="center" wrapText="1"/>
    </xf>
    <xf numFmtId="0" fontId="112" fillId="0" borderId="110" xfId="0" applyNumberFormat="1" applyFont="1" applyFill="1" applyBorder="1" applyAlignment="1">
      <alignment horizontal="left" vertical="center" wrapText="1"/>
    </xf>
    <xf numFmtId="0" fontId="112" fillId="0" borderId="112" xfId="0" applyNumberFormat="1" applyFont="1" applyFill="1" applyBorder="1" applyAlignment="1">
      <alignment horizontal="left" vertical="center" wrapText="1"/>
    </xf>
    <xf numFmtId="0" fontId="112" fillId="0" borderId="113" xfId="0" applyNumberFormat="1" applyFont="1" applyFill="1" applyBorder="1" applyAlignment="1">
      <alignment horizontal="left" vertical="center" wrapText="1"/>
    </xf>
    <xf numFmtId="0" fontId="113" fillId="0" borderId="106" xfId="0" applyFont="1" applyFill="1" applyBorder="1" applyAlignment="1">
      <alignment horizontal="center" vertical="center" wrapText="1"/>
    </xf>
    <xf numFmtId="0" fontId="113" fillId="0" borderId="107" xfId="0" applyFont="1" applyFill="1" applyBorder="1" applyAlignment="1">
      <alignment horizontal="center" vertical="center" wrapText="1"/>
    </xf>
    <xf numFmtId="0" fontId="113" fillId="0" borderId="108" xfId="0" applyFont="1" applyFill="1" applyBorder="1" applyAlignment="1">
      <alignment horizontal="center" vertical="center" wrapText="1"/>
    </xf>
    <xf numFmtId="0" fontId="113" fillId="0" borderId="85" xfId="0" applyFont="1" applyFill="1" applyBorder="1" applyAlignment="1">
      <alignment horizontal="center" vertical="center" wrapText="1"/>
    </xf>
    <xf numFmtId="0" fontId="113" fillId="0" borderId="111" xfId="0" applyFont="1" applyFill="1" applyBorder="1" applyAlignment="1">
      <alignment horizontal="center" vertical="center" wrapText="1"/>
    </xf>
    <xf numFmtId="0" fontId="113" fillId="0" borderId="75" xfId="0" applyFont="1" applyFill="1" applyBorder="1" applyAlignment="1">
      <alignment horizontal="center" vertical="center" wrapText="1"/>
    </xf>
    <xf numFmtId="0" fontId="109" fillId="0" borderId="131"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27" xfId="0" applyFont="1" applyBorder="1" applyAlignment="1">
      <alignment horizontal="center" vertical="center" wrapText="1"/>
    </xf>
    <xf numFmtId="0" fontId="117" fillId="0" borderId="127" xfId="0" applyFont="1" applyFill="1" applyBorder="1" applyAlignment="1">
      <alignment horizontal="center" vertical="center"/>
    </xf>
    <xf numFmtId="0" fontId="117" fillId="0" borderId="106" xfId="0" applyFont="1" applyFill="1" applyBorder="1" applyAlignment="1">
      <alignment horizontal="center" vertical="center"/>
    </xf>
    <xf numFmtId="0" fontId="117" fillId="0" borderId="108" xfId="0" applyFont="1" applyFill="1" applyBorder="1" applyAlignment="1">
      <alignment horizontal="center" vertical="center"/>
    </xf>
    <xf numFmtId="0" fontId="117" fillId="0" borderId="85" xfId="0" applyFont="1" applyFill="1" applyBorder="1" applyAlignment="1">
      <alignment horizontal="center" vertical="center"/>
    </xf>
    <xf numFmtId="0" fontId="117" fillId="0" borderId="75" xfId="0" applyFont="1" applyFill="1" applyBorder="1" applyAlignment="1">
      <alignment horizontal="center" vertical="center"/>
    </xf>
    <xf numFmtId="0" fontId="113" fillId="0" borderId="127" xfId="0" applyFont="1" applyFill="1" applyBorder="1" applyAlignment="1">
      <alignment horizontal="center" vertical="center" wrapText="1"/>
    </xf>
    <xf numFmtId="0" fontId="109" fillId="0" borderId="130" xfId="0" applyFont="1" applyBorder="1" applyAlignment="1">
      <alignment horizontal="center" vertical="center" wrapText="1"/>
    </xf>
    <xf numFmtId="0" fontId="112" fillId="0" borderId="106" xfId="0" applyFont="1" applyFill="1" applyBorder="1" applyAlignment="1">
      <alignment horizontal="center" vertical="center" wrapText="1"/>
    </xf>
    <xf numFmtId="0" fontId="112" fillId="0" borderId="108" xfId="0" applyFont="1" applyFill="1" applyBorder="1" applyAlignment="1">
      <alignment horizontal="center" vertical="center" wrapText="1"/>
    </xf>
    <xf numFmtId="0" fontId="112" fillId="0" borderId="70" xfId="0" applyFont="1" applyFill="1" applyBorder="1" applyAlignment="1">
      <alignment horizontal="center" vertical="center" wrapText="1"/>
    </xf>
    <xf numFmtId="0" fontId="112" fillId="0" borderId="68" xfId="0" applyFont="1" applyFill="1" applyBorder="1" applyAlignment="1">
      <alignment horizontal="center" vertical="center" wrapText="1"/>
    </xf>
    <xf numFmtId="0" fontId="112" fillId="0" borderId="85" xfId="0" applyFont="1" applyFill="1" applyBorder="1" applyAlignment="1">
      <alignment horizontal="center" vertical="center" wrapText="1"/>
    </xf>
    <xf numFmtId="0" fontId="112" fillId="0" borderId="75" xfId="0" applyFont="1" applyFill="1" applyBorder="1" applyAlignment="1">
      <alignment horizontal="center" vertical="center" wrapText="1"/>
    </xf>
    <xf numFmtId="0" fontId="109" fillId="0" borderId="128" xfId="0" applyFont="1" applyFill="1" applyBorder="1" applyAlignment="1">
      <alignment horizontal="center" vertical="center" wrapText="1"/>
    </xf>
    <xf numFmtId="0" fontId="109" fillId="0" borderId="129" xfId="0" applyFont="1" applyFill="1" applyBorder="1" applyAlignment="1">
      <alignment horizontal="center" vertical="center" wrapText="1"/>
    </xf>
    <xf numFmtId="0" fontId="112" fillId="0" borderId="76" xfId="0" applyFont="1" applyFill="1" applyBorder="1" applyAlignment="1">
      <alignment horizontal="center" vertical="center" wrapText="1"/>
    </xf>
    <xf numFmtId="0" fontId="112" fillId="0" borderId="7" xfId="0" applyFont="1" applyFill="1" applyBorder="1" applyAlignment="1">
      <alignment horizontal="center" vertical="center" wrapText="1"/>
    </xf>
    <xf numFmtId="0" fontId="109" fillId="0" borderId="76" xfId="0" applyFont="1" applyFill="1" applyBorder="1" applyAlignment="1">
      <alignment horizontal="center" vertical="center" wrapText="1"/>
    </xf>
    <xf numFmtId="0" fontId="109" fillId="0" borderId="75" xfId="0" applyFont="1" applyBorder="1" applyAlignment="1">
      <alignment horizontal="center" vertical="center" wrapText="1"/>
    </xf>
    <xf numFmtId="0" fontId="112" fillId="0" borderId="54" xfId="0" applyNumberFormat="1" applyFont="1" applyFill="1" applyBorder="1" applyAlignment="1">
      <alignment horizontal="left" vertical="top" wrapText="1"/>
    </xf>
    <xf numFmtId="0" fontId="112" fillId="0" borderId="77" xfId="0" applyNumberFormat="1" applyFont="1" applyFill="1" applyBorder="1" applyAlignment="1">
      <alignment horizontal="left" vertical="top" wrapText="1"/>
    </xf>
    <xf numFmtId="0" fontId="112" fillId="0" borderId="63" xfId="0" applyNumberFormat="1" applyFont="1" applyFill="1" applyBorder="1" applyAlignment="1">
      <alignment horizontal="left" vertical="top" wrapText="1"/>
    </xf>
    <xf numFmtId="0" fontId="112" fillId="0" borderId="96" xfId="0" applyNumberFormat="1" applyFont="1" applyFill="1" applyBorder="1" applyAlignment="1">
      <alignment horizontal="left" vertical="top" wrapText="1"/>
    </xf>
    <xf numFmtId="0" fontId="112" fillId="0" borderId="103" xfId="0" applyNumberFormat="1" applyFont="1" applyFill="1" applyBorder="1" applyAlignment="1">
      <alignment horizontal="left" vertical="top" wrapText="1"/>
    </xf>
    <xf numFmtId="0" fontId="112" fillId="0" borderId="134" xfId="0" applyNumberFormat="1" applyFont="1" applyFill="1" applyBorder="1" applyAlignment="1">
      <alignment horizontal="left" vertical="top" wrapText="1"/>
    </xf>
    <xf numFmtId="0" fontId="112" fillId="0" borderId="87" xfId="0" applyFont="1" applyFill="1" applyBorder="1" applyAlignment="1">
      <alignment horizontal="center" vertical="center" wrapText="1"/>
    </xf>
    <xf numFmtId="0" fontId="112" fillId="0" borderId="67" xfId="0" applyFont="1" applyFill="1" applyBorder="1" applyAlignment="1">
      <alignment horizontal="center" vertical="center" wrapText="1"/>
    </xf>
    <xf numFmtId="0" fontId="109" fillId="0" borderId="64" xfId="0" applyFont="1" applyBorder="1" applyAlignment="1">
      <alignment horizontal="center" vertical="center" wrapText="1"/>
    </xf>
    <xf numFmtId="0" fontId="109" fillId="0" borderId="69" xfId="0" applyFont="1" applyFill="1" applyBorder="1" applyAlignment="1">
      <alignment horizontal="center" vertical="center" wrapText="1"/>
    </xf>
    <xf numFmtId="0" fontId="109" fillId="0" borderId="27" xfId="0" applyFont="1" applyFill="1" applyBorder="1" applyAlignment="1">
      <alignment horizontal="center" vertical="center" wrapText="1"/>
    </xf>
    <xf numFmtId="0" fontId="109" fillId="0" borderId="28" xfId="0" applyFont="1" applyFill="1" applyBorder="1" applyAlignment="1">
      <alignment horizontal="center" vertical="center" wrapText="1"/>
    </xf>
    <xf numFmtId="0" fontId="109" fillId="0" borderId="106" xfId="0" applyFont="1" applyBorder="1" applyAlignment="1">
      <alignment horizontal="center" vertical="top" wrapText="1"/>
    </xf>
    <xf numFmtId="0" fontId="109" fillId="0" borderId="107" xfId="0" applyFont="1" applyBorder="1" applyAlignment="1">
      <alignment horizontal="center" vertical="top" wrapText="1"/>
    </xf>
    <xf numFmtId="0" fontId="109" fillId="0" borderId="106" xfId="0" applyFont="1" applyFill="1" applyBorder="1" applyAlignment="1">
      <alignment horizontal="center" vertical="top" wrapText="1"/>
    </xf>
    <xf numFmtId="0" fontId="109" fillId="0" borderId="129" xfId="0" applyFont="1" applyFill="1" applyBorder="1" applyAlignment="1">
      <alignment horizontal="center" vertical="top" wrapText="1"/>
    </xf>
    <xf numFmtId="0" fontId="109" fillId="0" borderId="130" xfId="0" applyFont="1" applyFill="1" applyBorder="1" applyAlignment="1">
      <alignment horizontal="center" vertical="top" wrapText="1"/>
    </xf>
    <xf numFmtId="0" fontId="129" fillId="0" borderId="119" xfId="0" applyNumberFormat="1" applyFont="1" applyFill="1" applyBorder="1" applyAlignment="1">
      <alignment horizontal="left" vertical="top" wrapText="1"/>
    </xf>
    <xf numFmtId="0" fontId="129" fillId="0" borderId="120" xfId="0" applyNumberFormat="1" applyFont="1" applyFill="1" applyBorder="1" applyAlignment="1">
      <alignment horizontal="left" vertical="top" wrapText="1"/>
    </xf>
    <xf numFmtId="0" fontId="115" fillId="0" borderId="106" xfId="0" applyFont="1" applyBorder="1" applyAlignment="1">
      <alignment horizontal="center" vertical="center"/>
    </xf>
    <xf numFmtId="0" fontId="115" fillId="0" borderId="108" xfId="0" applyFont="1" applyBorder="1" applyAlignment="1">
      <alignment horizontal="center" vertical="center"/>
    </xf>
    <xf numFmtId="0" fontId="115" fillId="0" borderId="85" xfId="0" applyFont="1" applyBorder="1" applyAlignment="1">
      <alignment horizontal="center" vertical="center"/>
    </xf>
    <xf numFmtId="0" fontId="115" fillId="0" borderId="75" xfId="0" applyFont="1" applyBorder="1" applyAlignment="1">
      <alignment horizontal="center" vertical="center"/>
    </xf>
    <xf numFmtId="0" fontId="114" fillId="0" borderId="127" xfId="0" applyFont="1" applyBorder="1" applyAlignment="1">
      <alignment horizontal="center" vertical="center" wrapText="1"/>
    </xf>
    <xf numFmtId="0" fontId="114" fillId="0" borderId="131"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ashbank.g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autoPageBreaks="0"/>
  </sheetPr>
  <dimension ref="A1:C38"/>
  <sheetViews>
    <sheetView tabSelected="1" zoomScale="80" zoomScaleNormal="80" workbookViewId="0"/>
  </sheetViews>
  <sheetFormatPr defaultColWidth="9.109375" defaultRowHeight="13.8"/>
  <cols>
    <col min="1" max="1" width="10.109375" style="4" customWidth="1"/>
    <col min="2" max="2" width="138.44140625" style="5" bestFit="1" customWidth="1"/>
    <col min="3" max="3" width="39.44140625" style="5" customWidth="1"/>
    <col min="4" max="6" width="9.109375" style="5"/>
    <col min="7" max="7" width="25" style="5" customWidth="1"/>
    <col min="8" max="16384" width="9.109375" style="5"/>
  </cols>
  <sheetData>
    <row r="1" spans="1:3">
      <c r="A1" s="114"/>
      <c r="B1" s="120" t="s">
        <v>209</v>
      </c>
      <c r="C1" s="114"/>
    </row>
    <row r="2" spans="1:3">
      <c r="A2" s="121">
        <v>1</v>
      </c>
      <c r="B2" s="243" t="s">
        <v>210</v>
      </c>
      <c r="C2" s="48" t="s">
        <v>752</v>
      </c>
    </row>
    <row r="3" spans="1:3">
      <c r="A3" s="121">
        <v>2</v>
      </c>
      <c r="B3" s="244" t="s">
        <v>206</v>
      </c>
      <c r="C3" s="48" t="s">
        <v>753</v>
      </c>
    </row>
    <row r="4" spans="1:3">
      <c r="A4" s="121">
        <v>3</v>
      </c>
      <c r="B4" s="245" t="s">
        <v>211</v>
      </c>
      <c r="C4" s="48" t="str">
        <f>'6. Administrators-shareholders'!B18</f>
        <v>Giorgi Chanadiri</v>
      </c>
    </row>
    <row r="5" spans="1:3">
      <c r="A5" s="122">
        <v>4</v>
      </c>
      <c r="B5" s="246" t="s">
        <v>207</v>
      </c>
      <c r="C5" s="624" t="s">
        <v>754</v>
      </c>
    </row>
    <row r="6" spans="1:3" s="123" customFormat="1" ht="45.75" customHeight="1">
      <c r="A6" s="783" t="s">
        <v>283</v>
      </c>
      <c r="B6" s="784"/>
      <c r="C6" s="784"/>
    </row>
    <row r="7" spans="1:3">
      <c r="A7" s="124" t="s">
        <v>29</v>
      </c>
      <c r="B7" s="120" t="s">
        <v>208</v>
      </c>
    </row>
    <row r="8" spans="1:3">
      <c r="A8" s="114">
        <v>1</v>
      </c>
      <c r="B8" s="157" t="s">
        <v>20</v>
      </c>
    </row>
    <row r="9" spans="1:3">
      <c r="A9" s="114">
        <v>2</v>
      </c>
      <c r="B9" s="158" t="s">
        <v>21</v>
      </c>
    </row>
    <row r="10" spans="1:3">
      <c r="A10" s="114">
        <v>3</v>
      </c>
      <c r="B10" s="158" t="s">
        <v>22</v>
      </c>
    </row>
    <row r="11" spans="1:3">
      <c r="A11" s="114">
        <v>4</v>
      </c>
      <c r="B11" s="158" t="s">
        <v>23</v>
      </c>
      <c r="C11" s="51"/>
    </row>
    <row r="12" spans="1:3">
      <c r="A12" s="114">
        <v>5</v>
      </c>
      <c r="B12" s="158" t="s">
        <v>24</v>
      </c>
    </row>
    <row r="13" spans="1:3">
      <c r="A13" s="114">
        <v>6</v>
      </c>
      <c r="B13" s="159" t="s">
        <v>218</v>
      </c>
    </row>
    <row r="14" spans="1:3">
      <c r="A14" s="114">
        <v>7</v>
      </c>
      <c r="B14" s="158" t="s">
        <v>212</v>
      </c>
    </row>
    <row r="15" spans="1:3">
      <c r="A15" s="114">
        <v>8</v>
      </c>
      <c r="B15" s="158" t="s">
        <v>213</v>
      </c>
    </row>
    <row r="16" spans="1:3">
      <c r="A16" s="114">
        <v>9</v>
      </c>
      <c r="B16" s="158" t="s">
        <v>25</v>
      </c>
    </row>
    <row r="17" spans="1:2">
      <c r="A17" s="242" t="s">
        <v>282</v>
      </c>
      <c r="B17" s="241" t="s">
        <v>269</v>
      </c>
    </row>
    <row r="18" spans="1:2" s="15" customFormat="1">
      <c r="A18" s="575" t="s">
        <v>711</v>
      </c>
      <c r="B18" s="576" t="s">
        <v>713</v>
      </c>
    </row>
    <row r="19" spans="1:2" s="15" customFormat="1">
      <c r="A19" s="577" t="s">
        <v>712</v>
      </c>
      <c r="B19" s="576" t="s">
        <v>714</v>
      </c>
    </row>
    <row r="20" spans="1:2">
      <c r="A20" s="114">
        <v>10</v>
      </c>
      <c r="B20" s="158" t="s">
        <v>26</v>
      </c>
    </row>
    <row r="21" spans="1:2">
      <c r="A21" s="114">
        <v>11</v>
      </c>
      <c r="B21" s="159" t="s">
        <v>214</v>
      </c>
    </row>
    <row r="22" spans="1:2">
      <c r="A22" s="114">
        <v>12</v>
      </c>
      <c r="B22" s="159" t="s">
        <v>27</v>
      </c>
    </row>
    <row r="23" spans="1:2">
      <c r="A23" s="258">
        <v>13</v>
      </c>
      <c r="B23" s="259" t="s">
        <v>215</v>
      </c>
    </row>
    <row r="24" spans="1:2">
      <c r="A24" s="258">
        <v>14</v>
      </c>
      <c r="B24" s="260" t="s">
        <v>240</v>
      </c>
    </row>
    <row r="25" spans="1:2">
      <c r="A25" s="261">
        <v>15</v>
      </c>
      <c r="B25" s="262" t="s">
        <v>28</v>
      </c>
    </row>
    <row r="26" spans="1:2">
      <c r="A26" s="261">
        <v>15.1</v>
      </c>
      <c r="B26" s="263" t="s">
        <v>296</v>
      </c>
    </row>
    <row r="27" spans="1:2">
      <c r="A27" s="578">
        <v>15.2</v>
      </c>
      <c r="B27" s="576" t="s">
        <v>716</v>
      </c>
    </row>
    <row r="28" spans="1:2">
      <c r="A28" s="261">
        <v>16</v>
      </c>
      <c r="B28" s="263" t="s">
        <v>337</v>
      </c>
    </row>
    <row r="29" spans="1:2">
      <c r="A29" s="261">
        <v>17</v>
      </c>
      <c r="B29" s="263" t="s">
        <v>378</v>
      </c>
    </row>
    <row r="30" spans="1:2">
      <c r="A30" s="261">
        <v>18</v>
      </c>
      <c r="B30" s="263" t="s">
        <v>666</v>
      </c>
    </row>
    <row r="31" spans="1:2">
      <c r="A31" s="261">
        <v>19</v>
      </c>
      <c r="B31" s="263" t="s">
        <v>667</v>
      </c>
    </row>
    <row r="32" spans="1:2">
      <c r="A32" s="261">
        <v>20</v>
      </c>
      <c r="B32" s="323" t="s">
        <v>668</v>
      </c>
    </row>
    <row r="33" spans="1:2">
      <c r="A33" s="261">
        <v>21</v>
      </c>
      <c r="B33" s="263" t="s">
        <v>494</v>
      </c>
    </row>
    <row r="34" spans="1:2">
      <c r="A34" s="261">
        <v>22</v>
      </c>
      <c r="B34" s="263" t="s">
        <v>669</v>
      </c>
    </row>
    <row r="35" spans="1:2">
      <c r="A35" s="261">
        <v>23</v>
      </c>
      <c r="B35" s="263" t="s">
        <v>670</v>
      </c>
    </row>
    <row r="36" spans="1:2">
      <c r="A36" s="261">
        <v>24</v>
      </c>
      <c r="B36" s="263" t="s">
        <v>671</v>
      </c>
    </row>
    <row r="37" spans="1:2">
      <c r="A37" s="261">
        <v>25</v>
      </c>
      <c r="B37" s="263" t="s">
        <v>379</v>
      </c>
    </row>
    <row r="38" spans="1:2">
      <c r="A38" s="261">
        <v>26</v>
      </c>
      <c r="B38" s="263"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 ref="C5" r:id="rId1" xr:uid="{00000000-0004-0000-0000-00001F000000}"/>
  </hyperlinks>
  <pageMargins left="0.7" right="0.7" top="0.75" bottom="0.75" header="0.3" footer="0.3"/>
  <pageSetup paperSize="9" orientation="portrait" r:id="rId2"/>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pageSetUpPr autoPageBreaks="0"/>
  </sheetPr>
  <dimension ref="A1:C56"/>
  <sheetViews>
    <sheetView zoomScale="80" zoomScaleNormal="80" workbookViewId="0">
      <pane xSplit="1" ySplit="5" topLeftCell="B6" activePane="bottomRight" state="frozen"/>
      <selection pane="topRight"/>
      <selection pane="bottomLeft"/>
      <selection pane="bottomRight"/>
    </sheetView>
  </sheetViews>
  <sheetFormatPr defaultColWidth="9.109375" defaultRowHeight="13.2"/>
  <cols>
    <col min="1" max="1" width="9.5546875" style="54" bestFit="1" customWidth="1"/>
    <col min="2" max="2" width="132.44140625" style="4" customWidth="1"/>
    <col min="3" max="3" width="18.44140625" style="4" customWidth="1"/>
    <col min="4" max="16384" width="9.109375" style="4"/>
  </cols>
  <sheetData>
    <row r="1" spans="1:3">
      <c r="A1" s="2" t="s">
        <v>30</v>
      </c>
      <c r="B1" s="3" t="str">
        <f>'Info '!C2</f>
        <v>JSC Hash Bank</v>
      </c>
    </row>
    <row r="2" spans="1:3" s="43" customFormat="1" ht="15.75" customHeight="1">
      <c r="A2" s="43" t="s">
        <v>31</v>
      </c>
      <c r="B2" s="633">
        <f>'1. key ratios '!B2</f>
        <v>46203</v>
      </c>
    </row>
    <row r="3" spans="1:3" s="43" customFormat="1" ht="15.75" customHeight="1"/>
    <row r="4" spans="1:3" ht="13.8" thickBot="1">
      <c r="A4" s="54" t="s">
        <v>143</v>
      </c>
      <c r="B4" s="95" t="s">
        <v>142</v>
      </c>
    </row>
    <row r="5" spans="1:3">
      <c r="A5" s="55" t="s">
        <v>6</v>
      </c>
      <c r="B5" s="56"/>
      <c r="C5" s="57" t="s">
        <v>35</v>
      </c>
    </row>
    <row r="6" spans="1:3">
      <c r="A6" s="58">
        <v>1</v>
      </c>
      <c r="B6" s="59" t="s">
        <v>141</v>
      </c>
      <c r="C6" s="60">
        <f>SUM(C7:C11)</f>
        <v>58930883.140000045</v>
      </c>
    </row>
    <row r="7" spans="1:3" ht="13.8">
      <c r="A7" s="58">
        <v>2</v>
      </c>
      <c r="B7" s="61" t="s">
        <v>140</v>
      </c>
      <c r="C7" s="699">
        <v>83160000</v>
      </c>
    </row>
    <row r="8" spans="1:3" ht="13.8">
      <c r="A8" s="58">
        <v>3</v>
      </c>
      <c r="B8" s="62" t="s">
        <v>139</v>
      </c>
      <c r="C8" s="699"/>
    </row>
    <row r="9" spans="1:3" ht="13.8">
      <c r="A9" s="58">
        <v>4</v>
      </c>
      <c r="B9" s="62" t="s">
        <v>138</v>
      </c>
      <c r="C9" s="699"/>
    </row>
    <row r="10" spans="1:3" ht="13.8">
      <c r="A10" s="58">
        <v>5</v>
      </c>
      <c r="B10" s="62" t="s">
        <v>137</v>
      </c>
      <c r="C10" s="699"/>
    </row>
    <row r="11" spans="1:3" ht="13.8">
      <c r="A11" s="58">
        <v>6</v>
      </c>
      <c r="B11" s="63" t="s">
        <v>136</v>
      </c>
      <c r="C11" s="699">
        <v>-24229116.859999955</v>
      </c>
    </row>
    <row r="12" spans="1:3" s="28" customFormat="1" ht="13.8">
      <c r="A12" s="58">
        <v>7</v>
      </c>
      <c r="B12" s="59" t="s">
        <v>135</v>
      </c>
      <c r="C12" s="700">
        <f>SUM(C13:C28)</f>
        <v>10560800.799999999</v>
      </c>
    </row>
    <row r="13" spans="1:3" s="28" customFormat="1" ht="13.8">
      <c r="A13" s="58">
        <v>8</v>
      </c>
      <c r="B13" s="65" t="s">
        <v>134</v>
      </c>
      <c r="C13" s="701">
        <v>0</v>
      </c>
    </row>
    <row r="14" spans="1:3" s="28" customFormat="1" ht="26.4">
      <c r="A14" s="58">
        <v>9</v>
      </c>
      <c r="B14" s="67" t="s">
        <v>133</v>
      </c>
      <c r="C14" s="701"/>
    </row>
    <row r="15" spans="1:3" s="28" customFormat="1" ht="13.8">
      <c r="A15" s="58">
        <v>10</v>
      </c>
      <c r="B15" s="68" t="s">
        <v>132</v>
      </c>
      <c r="C15" s="701">
        <v>10560800.799999999</v>
      </c>
    </row>
    <row r="16" spans="1:3" s="28" customFormat="1" ht="13.8">
      <c r="A16" s="58">
        <v>11</v>
      </c>
      <c r="B16" s="69" t="s">
        <v>131</v>
      </c>
      <c r="C16" s="701"/>
    </row>
    <row r="17" spans="1:3" s="28" customFormat="1" ht="13.8">
      <c r="A17" s="58">
        <v>12</v>
      </c>
      <c r="B17" s="68" t="s">
        <v>130</v>
      </c>
      <c r="C17" s="701"/>
    </row>
    <row r="18" spans="1:3" s="28" customFormat="1" ht="13.8">
      <c r="A18" s="58">
        <v>13</v>
      </c>
      <c r="B18" s="68" t="s">
        <v>129</v>
      </c>
      <c r="C18" s="701"/>
    </row>
    <row r="19" spans="1:3" s="28" customFormat="1" ht="13.8">
      <c r="A19" s="58">
        <v>14</v>
      </c>
      <c r="B19" s="68" t="s">
        <v>128</v>
      </c>
      <c r="C19" s="701"/>
    </row>
    <row r="20" spans="1:3" s="28" customFormat="1" ht="13.8">
      <c r="A20" s="58">
        <v>15</v>
      </c>
      <c r="B20" s="68" t="s">
        <v>127</v>
      </c>
      <c r="C20" s="701">
        <v>0</v>
      </c>
    </row>
    <row r="21" spans="1:3" s="28" customFormat="1" ht="26.4">
      <c r="A21" s="58">
        <v>16</v>
      </c>
      <c r="B21" s="67" t="s">
        <v>126</v>
      </c>
      <c r="C21" s="701"/>
    </row>
    <row r="22" spans="1:3" s="28" customFormat="1" ht="13.8">
      <c r="A22" s="58">
        <v>17</v>
      </c>
      <c r="B22" s="70" t="s">
        <v>125</v>
      </c>
      <c r="C22" s="701"/>
    </row>
    <row r="23" spans="1:3" s="28" customFormat="1" ht="13.8">
      <c r="A23" s="58">
        <v>18</v>
      </c>
      <c r="B23" s="572" t="s">
        <v>517</v>
      </c>
      <c r="C23" s="701"/>
    </row>
    <row r="24" spans="1:3" s="28" customFormat="1" ht="13.8">
      <c r="A24" s="58">
        <v>19</v>
      </c>
      <c r="B24" s="67" t="s">
        <v>124</v>
      </c>
      <c r="C24" s="701"/>
    </row>
    <row r="25" spans="1:3" s="28" customFormat="1" ht="26.4">
      <c r="A25" s="58">
        <v>20</v>
      </c>
      <c r="B25" s="67" t="s">
        <v>101</v>
      </c>
      <c r="C25" s="701"/>
    </row>
    <row r="26" spans="1:3" s="28" customFormat="1" ht="13.8">
      <c r="A26" s="58">
        <v>21</v>
      </c>
      <c r="B26" s="71" t="s">
        <v>123</v>
      </c>
      <c r="C26" s="701">
        <v>0</v>
      </c>
    </row>
    <row r="27" spans="1:3" s="28" customFormat="1" ht="13.8">
      <c r="A27" s="58">
        <v>22</v>
      </c>
      <c r="B27" s="71" t="s">
        <v>122</v>
      </c>
      <c r="C27" s="701"/>
    </row>
    <row r="28" spans="1:3" s="28" customFormat="1" ht="13.8">
      <c r="A28" s="58">
        <v>23</v>
      </c>
      <c r="B28" s="71" t="s">
        <v>121</v>
      </c>
      <c r="C28" s="701"/>
    </row>
    <row r="29" spans="1:3" s="28" customFormat="1" ht="13.8">
      <c r="A29" s="58">
        <v>24</v>
      </c>
      <c r="B29" s="72" t="s">
        <v>120</v>
      </c>
      <c r="C29" s="700">
        <f>C6-C12</f>
        <v>48370082.340000048</v>
      </c>
    </row>
    <row r="30" spans="1:3" s="28" customFormat="1" ht="13.8">
      <c r="A30" s="73"/>
      <c r="B30" s="74"/>
      <c r="C30" s="701"/>
    </row>
    <row r="31" spans="1:3" s="28" customFormat="1" ht="13.8">
      <c r="A31" s="73">
        <v>25</v>
      </c>
      <c r="B31" s="72" t="s">
        <v>119</v>
      </c>
      <c r="C31" s="700">
        <f>C32+C35</f>
        <v>2100</v>
      </c>
    </row>
    <row r="32" spans="1:3" s="28" customFormat="1" ht="13.8">
      <c r="A32" s="73">
        <v>26</v>
      </c>
      <c r="B32" s="62" t="s">
        <v>118</v>
      </c>
      <c r="C32" s="702">
        <f>C33+C34</f>
        <v>2100</v>
      </c>
    </row>
    <row r="33" spans="1:3" s="28" customFormat="1" ht="13.8">
      <c r="A33" s="73">
        <v>27</v>
      </c>
      <c r="B33" s="75" t="s">
        <v>179</v>
      </c>
      <c r="C33" s="701">
        <v>2100</v>
      </c>
    </row>
    <row r="34" spans="1:3" s="28" customFormat="1">
      <c r="A34" s="73">
        <v>28</v>
      </c>
      <c r="B34" s="75" t="s">
        <v>117</v>
      </c>
      <c r="C34" s="66"/>
    </row>
    <row r="35" spans="1:3" s="28" customFormat="1">
      <c r="A35" s="73">
        <v>29</v>
      </c>
      <c r="B35" s="62" t="s">
        <v>116</v>
      </c>
      <c r="C35" s="66"/>
    </row>
    <row r="36" spans="1:3" s="28" customFormat="1">
      <c r="A36" s="73">
        <v>30</v>
      </c>
      <c r="B36" s="72" t="s">
        <v>115</v>
      </c>
      <c r="C36" s="64">
        <f>SUM(C37:C41)</f>
        <v>0</v>
      </c>
    </row>
    <row r="37" spans="1:3" s="28" customFormat="1">
      <c r="A37" s="73">
        <v>31</v>
      </c>
      <c r="B37" s="67" t="s">
        <v>114</v>
      </c>
      <c r="C37" s="66"/>
    </row>
    <row r="38" spans="1:3" s="28" customFormat="1">
      <c r="A38" s="73">
        <v>32</v>
      </c>
      <c r="B38" s="68" t="s">
        <v>113</v>
      </c>
      <c r="C38" s="66"/>
    </row>
    <row r="39" spans="1:3" s="28" customFormat="1">
      <c r="A39" s="73">
        <v>33</v>
      </c>
      <c r="B39" s="67" t="s">
        <v>112</v>
      </c>
      <c r="C39" s="66"/>
    </row>
    <row r="40" spans="1:3" s="28" customFormat="1" ht="26.4">
      <c r="A40" s="73">
        <v>34</v>
      </c>
      <c r="B40" s="67" t="s">
        <v>101</v>
      </c>
      <c r="C40" s="66"/>
    </row>
    <row r="41" spans="1:3" s="28" customFormat="1">
      <c r="A41" s="73">
        <v>35</v>
      </c>
      <c r="B41" s="71" t="s">
        <v>111</v>
      </c>
      <c r="C41" s="66"/>
    </row>
    <row r="42" spans="1:3" s="28" customFormat="1">
      <c r="A42" s="73">
        <v>36</v>
      </c>
      <c r="B42" s="72" t="s">
        <v>110</v>
      </c>
      <c r="C42" s="64">
        <f>C31-C36</f>
        <v>2100</v>
      </c>
    </row>
    <row r="43" spans="1:3" s="28" customFormat="1">
      <c r="A43" s="73"/>
      <c r="B43" s="74"/>
      <c r="C43" s="66"/>
    </row>
    <row r="44" spans="1:3" s="28" customFormat="1">
      <c r="A44" s="73">
        <v>37</v>
      </c>
      <c r="B44" s="76" t="s">
        <v>109</v>
      </c>
      <c r="C44" s="64">
        <f>SUM(C45:C47)</f>
        <v>0</v>
      </c>
    </row>
    <row r="45" spans="1:3" s="28" customFormat="1">
      <c r="A45" s="73">
        <v>38</v>
      </c>
      <c r="B45" s="62" t="s">
        <v>108</v>
      </c>
      <c r="C45" s="66"/>
    </row>
    <row r="46" spans="1:3" s="28" customFormat="1">
      <c r="A46" s="73">
        <v>39</v>
      </c>
      <c r="B46" s="62" t="s">
        <v>107</v>
      </c>
      <c r="C46" s="66"/>
    </row>
    <row r="47" spans="1:3" s="28" customFormat="1">
      <c r="A47" s="73">
        <v>40</v>
      </c>
      <c r="B47" s="62" t="s">
        <v>106</v>
      </c>
      <c r="C47" s="66"/>
    </row>
    <row r="48" spans="1:3" s="28" customFormat="1">
      <c r="A48" s="73">
        <v>41</v>
      </c>
      <c r="B48" s="76" t="s">
        <v>105</v>
      </c>
      <c r="C48" s="64">
        <f>SUM(C49:C52)</f>
        <v>0</v>
      </c>
    </row>
    <row r="49" spans="1:3" s="28" customFormat="1">
      <c r="A49" s="73">
        <v>42</v>
      </c>
      <c r="B49" s="67" t="s">
        <v>104</v>
      </c>
      <c r="C49" s="66"/>
    </row>
    <row r="50" spans="1:3" s="28" customFormat="1">
      <c r="A50" s="73">
        <v>43</v>
      </c>
      <c r="B50" s="68" t="s">
        <v>103</v>
      </c>
      <c r="C50" s="66"/>
    </row>
    <row r="51" spans="1:3" s="28" customFormat="1">
      <c r="A51" s="73">
        <v>44</v>
      </c>
      <c r="B51" s="67" t="s">
        <v>102</v>
      </c>
      <c r="C51" s="66"/>
    </row>
    <row r="52" spans="1:3" s="28" customFormat="1" ht="26.4">
      <c r="A52" s="73">
        <v>45</v>
      </c>
      <c r="B52" s="67" t="s">
        <v>101</v>
      </c>
      <c r="C52" s="66"/>
    </row>
    <row r="53" spans="1:3" s="28" customFormat="1" ht="13.8" thickBot="1">
      <c r="A53" s="73">
        <v>46</v>
      </c>
      <c r="B53" s="77" t="s">
        <v>100</v>
      </c>
      <c r="C53" s="78">
        <f>C44-C48</f>
        <v>0</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autoPageBreaks="0"/>
  </sheetPr>
  <dimension ref="A1:F37"/>
  <sheetViews>
    <sheetView zoomScale="80" zoomScaleNormal="80" workbookViewId="0"/>
  </sheetViews>
  <sheetFormatPr defaultColWidth="9.109375" defaultRowHeight="13.8"/>
  <cols>
    <col min="1" max="1" width="9.44140625" style="171" bestFit="1" customWidth="1"/>
    <col min="2" max="2" width="59" style="171" customWidth="1"/>
    <col min="3" max="3" width="16.88671875" style="171" bestFit="1" customWidth="1"/>
    <col min="4" max="4" width="13.109375" style="171" bestFit="1" customWidth="1"/>
    <col min="5" max="5" width="16.5546875" style="171" customWidth="1"/>
    <col min="6" max="16384" width="9.109375" style="171"/>
  </cols>
  <sheetData>
    <row r="1" spans="1:4">
      <c r="A1" s="222" t="s">
        <v>30</v>
      </c>
      <c r="B1" s="3" t="str">
        <f>'Info '!C2</f>
        <v>JSC Hash Bank</v>
      </c>
    </row>
    <row r="2" spans="1:4" s="145" customFormat="1" ht="15.75" customHeight="1">
      <c r="A2" s="145" t="s">
        <v>31</v>
      </c>
      <c r="B2" s="633">
        <f>'1. key ratios '!B2</f>
        <v>46203</v>
      </c>
    </row>
    <row r="3" spans="1:4" s="145" customFormat="1" ht="15.75" customHeight="1"/>
    <row r="4" spans="1:4" ht="14.4" thickBot="1">
      <c r="A4" s="193" t="s">
        <v>268</v>
      </c>
      <c r="B4" s="230" t="s">
        <v>269</v>
      </c>
    </row>
    <row r="5" spans="1:4" s="231" customFormat="1" ht="12.75" customHeight="1">
      <c r="A5" s="256"/>
      <c r="B5" s="257" t="s">
        <v>272</v>
      </c>
      <c r="C5" s="223" t="s">
        <v>270</v>
      </c>
      <c r="D5" s="224" t="s">
        <v>271</v>
      </c>
    </row>
    <row r="6" spans="1:4" s="232" customFormat="1">
      <c r="A6" s="225">
        <v>1</v>
      </c>
      <c r="B6" s="252" t="s">
        <v>273</v>
      </c>
      <c r="C6" s="252"/>
      <c r="D6" s="226"/>
    </row>
    <row r="7" spans="1:4" s="232" customFormat="1">
      <c r="A7" s="227" t="s">
        <v>259</v>
      </c>
      <c r="B7" s="253" t="s">
        <v>274</v>
      </c>
      <c r="C7" s="703">
        <v>4.4999999999999998E-2</v>
      </c>
      <c r="D7" s="645">
        <v>3910114.9386475454</v>
      </c>
    </row>
    <row r="8" spans="1:4" s="232" customFormat="1">
      <c r="A8" s="227" t="s">
        <v>260</v>
      </c>
      <c r="B8" s="253" t="s">
        <v>275</v>
      </c>
      <c r="C8" s="704">
        <v>0.06</v>
      </c>
      <c r="D8" s="645">
        <v>5213486.5848633936</v>
      </c>
    </row>
    <row r="9" spans="1:4" s="232" customFormat="1">
      <c r="A9" s="227" t="s">
        <v>261</v>
      </c>
      <c r="B9" s="253" t="s">
        <v>276</v>
      </c>
      <c r="C9" s="704">
        <v>0.08</v>
      </c>
      <c r="D9" s="645">
        <v>6951315.4464845257</v>
      </c>
    </row>
    <row r="10" spans="1:4" s="232" customFormat="1">
      <c r="A10" s="225" t="s">
        <v>262</v>
      </c>
      <c r="B10" s="252" t="s">
        <v>277</v>
      </c>
      <c r="C10" s="705"/>
      <c r="D10" s="646"/>
    </row>
    <row r="11" spans="1:4" s="233" customFormat="1">
      <c r="A11" s="228" t="s">
        <v>263</v>
      </c>
      <c r="B11" s="248" t="s">
        <v>747</v>
      </c>
      <c r="C11" s="706">
        <v>2.5000000000000001E-2</v>
      </c>
      <c r="D11" s="645">
        <v>2172286.0770264142</v>
      </c>
    </row>
    <row r="12" spans="1:4" s="233" customFormat="1">
      <c r="A12" s="228" t="s">
        <v>264</v>
      </c>
      <c r="B12" s="248" t="s">
        <v>278</v>
      </c>
      <c r="C12" s="706">
        <v>7.4999999999999997E-3</v>
      </c>
      <c r="D12" s="645">
        <v>651685.8231079242</v>
      </c>
    </row>
    <row r="13" spans="1:4" s="233" customFormat="1">
      <c r="A13" s="228" t="s">
        <v>265</v>
      </c>
      <c r="B13" s="248" t="s">
        <v>279</v>
      </c>
      <c r="C13" s="706"/>
      <c r="D13" s="645">
        <v>0</v>
      </c>
    </row>
    <row r="14" spans="1:4" s="233" customFormat="1">
      <c r="A14" s="225" t="s">
        <v>266</v>
      </c>
      <c r="B14" s="252" t="s">
        <v>326</v>
      </c>
      <c r="C14" s="707"/>
      <c r="D14" s="646"/>
    </row>
    <row r="15" spans="1:4" s="233" customFormat="1">
      <c r="A15" s="228">
        <v>3.1</v>
      </c>
      <c r="B15" s="248" t="s">
        <v>284</v>
      </c>
      <c r="C15" s="706">
        <v>2.4619097883505588E-2</v>
      </c>
      <c r="D15" s="645">
        <v>2139188.942451586</v>
      </c>
    </row>
    <row r="16" spans="1:4" s="233" customFormat="1">
      <c r="A16" s="228">
        <v>3.2</v>
      </c>
      <c r="B16" s="248" t="s">
        <v>285</v>
      </c>
      <c r="C16" s="706">
        <v>3.2779269191713555E-2</v>
      </c>
      <c r="D16" s="645">
        <v>2848238.0032104095</v>
      </c>
    </row>
    <row r="17" spans="1:6" s="232" customFormat="1">
      <c r="A17" s="228">
        <v>3.3</v>
      </c>
      <c r="B17" s="248" t="s">
        <v>286</v>
      </c>
      <c r="C17" s="706">
        <v>4.3516336702513515E-2</v>
      </c>
      <c r="D17" s="645">
        <v>3781197.2936825459</v>
      </c>
    </row>
    <row r="18" spans="1:6" s="231" customFormat="1" ht="12.75" customHeight="1">
      <c r="A18" s="254"/>
      <c r="B18" s="255" t="s">
        <v>325</v>
      </c>
      <c r="C18" s="250" t="s">
        <v>270</v>
      </c>
      <c r="D18" s="647" t="s">
        <v>271</v>
      </c>
    </row>
    <row r="19" spans="1:6" s="232" customFormat="1">
      <c r="A19" s="229">
        <v>4</v>
      </c>
      <c r="B19" s="248" t="s">
        <v>280</v>
      </c>
      <c r="C19" s="249">
        <f>C7+C11+C12+C13+C15</f>
        <v>0.10211909788350559</v>
      </c>
      <c r="D19" s="645">
        <f>C19*'5. RWA '!$C$13</f>
        <v>8873275.7812334709</v>
      </c>
      <c r="E19" s="650">
        <f>D19-'1. key ratios '!C11</f>
        <v>0</v>
      </c>
    </row>
    <row r="20" spans="1:6" s="232" customFormat="1">
      <c r="A20" s="229">
        <v>5</v>
      </c>
      <c r="B20" s="248" t="s">
        <v>90</v>
      </c>
      <c r="C20" s="249">
        <f>C8+C11+C12+C13+C16</f>
        <v>0.12527926919171356</v>
      </c>
      <c r="D20" s="645">
        <f>C20*'5. RWA '!$C$13</f>
        <v>10885696.488208143</v>
      </c>
      <c r="E20" s="650">
        <f>D20-'1. key ratios '!C12</f>
        <v>0</v>
      </c>
    </row>
    <row r="21" spans="1:6" s="232" customFormat="1" ht="14.4" thickBot="1">
      <c r="A21" s="234" t="s">
        <v>267</v>
      </c>
      <c r="B21" s="235" t="s">
        <v>281</v>
      </c>
      <c r="C21" s="251">
        <f>C9+C11+C12+C13+C17</f>
        <v>0.15601633670251353</v>
      </c>
      <c r="D21" s="648">
        <f>C21*'5. RWA '!$C$13</f>
        <v>13556484.64030141</v>
      </c>
      <c r="E21" s="650">
        <f>D21-'1. key ratios '!C13</f>
        <v>0</v>
      </c>
    </row>
    <row r="22" spans="1:6">
      <c r="D22" s="649"/>
      <c r="F22" s="193"/>
    </row>
    <row r="23" spans="1:6">
      <c r="B23" s="192"/>
      <c r="D23" s="649"/>
    </row>
    <row r="24" spans="1:6">
      <c r="D24" s="649"/>
    </row>
    <row r="25" spans="1:6">
      <c r="D25" s="649"/>
    </row>
    <row r="26" spans="1:6">
      <c r="D26" s="649"/>
    </row>
    <row r="27" spans="1:6">
      <c r="D27" s="649"/>
    </row>
    <row r="28" spans="1:6">
      <c r="D28" s="649"/>
    </row>
    <row r="29" spans="1:6">
      <c r="D29" s="649"/>
    </row>
    <row r="30" spans="1:6">
      <c r="D30" s="649"/>
    </row>
    <row r="31" spans="1:6">
      <c r="D31" s="649"/>
    </row>
    <row r="32" spans="1:6">
      <c r="D32" s="649"/>
    </row>
    <row r="33" spans="4:4">
      <c r="D33" s="649"/>
    </row>
    <row r="34" spans="4:4">
      <c r="D34" s="649"/>
    </row>
    <row r="35" spans="4:4">
      <c r="D35" s="649"/>
    </row>
    <row r="36" spans="4:4">
      <c r="D36" s="649"/>
    </row>
    <row r="37" spans="4:4">
      <c r="D37" s="649"/>
    </row>
  </sheetData>
  <conditionalFormatting sqref="C21">
    <cfRule type="cellIs" dxfId="19" priority="1" operator="lessThan">
      <formula>#REF!</formula>
    </cfRule>
  </conditionalFormatting>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autoPageBreaks="0"/>
  </sheetPr>
  <dimension ref="A1:E26"/>
  <sheetViews>
    <sheetView showGridLines="0" zoomScale="80" zoomScaleNormal="80" workbookViewId="0"/>
  </sheetViews>
  <sheetFormatPr defaultRowHeight="14.4"/>
  <cols>
    <col min="1" max="1" width="107.109375" bestFit="1" customWidth="1"/>
    <col min="2" max="2" width="50.88671875" bestFit="1" customWidth="1"/>
    <col min="3" max="3" width="28.109375" bestFit="1" customWidth="1"/>
    <col min="4" max="7" width="28.109375" customWidth="1"/>
  </cols>
  <sheetData>
    <row r="1" spans="1:3">
      <c r="A1" s="492" t="str">
        <f>'9.1. Capital Requirements'!A1</f>
        <v>Bank:</v>
      </c>
      <c r="B1" s="493"/>
    </row>
    <row r="2" spans="1:3">
      <c r="A2" s="492" t="str">
        <f>'9.1. Capital Requirements'!A2</f>
        <v>Date:</v>
      </c>
      <c r="B2" s="636"/>
    </row>
    <row r="3" spans="1:3">
      <c r="A3" s="494" t="s">
        <v>675</v>
      </c>
      <c r="B3" s="495" t="s">
        <v>676</v>
      </c>
    </row>
    <row r="4" spans="1:3" ht="15" thickBot="1"/>
    <row r="5" spans="1:3">
      <c r="A5" s="496"/>
      <c r="B5" s="497" t="s">
        <v>677</v>
      </c>
      <c r="C5" s="527"/>
    </row>
    <row r="6" spans="1:3">
      <c r="A6" s="498" t="s">
        <v>697</v>
      </c>
      <c r="B6" s="499"/>
      <c r="C6" s="527"/>
    </row>
    <row r="7" spans="1:3" ht="15.6">
      <c r="A7" s="498" t="s">
        <v>683</v>
      </c>
      <c r="B7" s="499"/>
      <c r="C7" s="527"/>
    </row>
    <row r="8" spans="1:3">
      <c r="A8" s="500" t="s">
        <v>678</v>
      </c>
      <c r="B8" s="501"/>
      <c r="C8" s="527"/>
    </row>
    <row r="9" spans="1:3">
      <c r="A9" s="500" t="s">
        <v>679</v>
      </c>
      <c r="B9" s="501"/>
      <c r="C9" s="527"/>
    </row>
    <row r="10" spans="1:3">
      <c r="A10" s="500" t="s">
        <v>680</v>
      </c>
      <c r="B10" s="501"/>
      <c r="C10" s="527"/>
    </row>
    <row r="11" spans="1:3">
      <c r="A11" s="498" t="s">
        <v>684</v>
      </c>
      <c r="B11" s="499"/>
      <c r="C11" s="527"/>
    </row>
    <row r="12" spans="1:3" ht="15.6">
      <c r="A12" s="500" t="s">
        <v>703</v>
      </c>
      <c r="B12" s="501"/>
      <c r="C12" s="527"/>
    </row>
    <row r="13" spans="1:3" ht="15.6">
      <c r="A13" s="500" t="s">
        <v>685</v>
      </c>
      <c r="B13" s="501"/>
      <c r="C13" s="527"/>
    </row>
    <row r="14" spans="1:3">
      <c r="A14" s="498" t="s">
        <v>686</v>
      </c>
      <c r="B14" s="499"/>
      <c r="C14" s="527"/>
    </row>
    <row r="15" spans="1:3">
      <c r="A15" s="502" t="s">
        <v>687</v>
      </c>
      <c r="B15" s="501"/>
      <c r="C15" s="527"/>
    </row>
    <row r="16" spans="1:3">
      <c r="A16" s="502" t="s">
        <v>688</v>
      </c>
      <c r="B16" s="501"/>
      <c r="C16" s="527"/>
    </row>
    <row r="17" spans="1:5">
      <c r="A17" s="498" t="s">
        <v>691</v>
      </c>
      <c r="B17" s="499"/>
      <c r="C17" s="527"/>
    </row>
    <row r="18" spans="1:5">
      <c r="A18" s="502" t="s">
        <v>689</v>
      </c>
      <c r="B18" s="501"/>
      <c r="C18" s="527"/>
    </row>
    <row r="19" spans="1:5">
      <c r="A19" s="502" t="s">
        <v>690</v>
      </c>
      <c r="B19" s="501"/>
      <c r="C19" s="527"/>
    </row>
    <row r="20" spans="1:5">
      <c r="A20" s="498" t="s">
        <v>705</v>
      </c>
      <c r="B20" s="499"/>
      <c r="C20" s="527"/>
    </row>
    <row r="21" spans="1:5">
      <c r="A21" s="503" t="s">
        <v>692</v>
      </c>
      <c r="B21" s="504"/>
      <c r="C21" s="527"/>
    </row>
    <row r="22" spans="1:5">
      <c r="A22" s="503" t="s">
        <v>709</v>
      </c>
      <c r="B22" s="504"/>
      <c r="C22" s="527"/>
    </row>
    <row r="23" spans="1:5" ht="15" thickBot="1">
      <c r="A23" s="505" t="s">
        <v>693</v>
      </c>
      <c r="B23" s="506">
        <f>IFERROR(B6/B14,0)</f>
        <v>0</v>
      </c>
    </row>
    <row r="24" spans="1:5" ht="16.5" customHeight="1">
      <c r="A24" s="507" t="s">
        <v>681</v>
      </c>
      <c r="B24" s="508"/>
      <c r="C24" s="508"/>
      <c r="D24" s="508"/>
      <c r="E24" s="508"/>
    </row>
    <row r="25" spans="1:5" ht="25.5" customHeight="1">
      <c r="A25" s="507" t="s">
        <v>702</v>
      </c>
    </row>
    <row r="26" spans="1:5" ht="42.6" customHeight="1">
      <c r="A26" s="507" t="s">
        <v>704</v>
      </c>
      <c r="B26" s="171"/>
    </row>
  </sheetData>
  <pageMargins left="0.7" right="0.7" top="0.75" bottom="0.75" header="0.3" footer="0.3"/>
  <pageSetup orientation="portrait" horizontalDpi="4294967292"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pageSetUpPr autoPageBreaks="0"/>
  </sheetPr>
  <dimension ref="A1:G20"/>
  <sheetViews>
    <sheetView showGridLines="0" zoomScale="80" zoomScaleNormal="80" workbookViewId="0"/>
  </sheetViews>
  <sheetFormatPr defaultRowHeight="14.4"/>
  <cols>
    <col min="1" max="1" width="56.88671875" customWidth="1"/>
    <col min="2" max="2" width="28.109375" bestFit="1" customWidth="1"/>
    <col min="3" max="6" width="28.109375" customWidth="1"/>
  </cols>
  <sheetData>
    <row r="1" spans="1:7">
      <c r="A1" s="492" t="s">
        <v>30</v>
      </c>
      <c r="B1" s="493">
        <v>0</v>
      </c>
      <c r="C1" s="171"/>
    </row>
    <row r="2" spans="1:7">
      <c r="A2" s="492" t="s">
        <v>31</v>
      </c>
      <c r="B2" s="636"/>
      <c r="C2" s="171"/>
    </row>
    <row r="3" spans="1:7">
      <c r="A3" s="494" t="s">
        <v>682</v>
      </c>
      <c r="B3" s="495" t="s">
        <v>676</v>
      </c>
      <c r="C3" s="171"/>
    </row>
    <row r="5" spans="1:7">
      <c r="A5" s="509"/>
    </row>
    <row r="6" spans="1:7" ht="15" thickBot="1">
      <c r="A6" s="510"/>
      <c r="B6" s="510"/>
      <c r="C6" s="510"/>
      <c r="D6" s="510"/>
      <c r="E6" s="510"/>
      <c r="F6" s="510"/>
    </row>
    <row r="7" spans="1:7">
      <c r="A7" s="815"/>
      <c r="B7" s="817" t="s">
        <v>708</v>
      </c>
      <c r="C7" s="817"/>
      <c r="D7" s="817"/>
      <c r="E7" s="817"/>
      <c r="F7" s="818" t="s">
        <v>64</v>
      </c>
    </row>
    <row r="8" spans="1:7">
      <c r="A8" s="816"/>
      <c r="B8" s="511" t="s">
        <v>694</v>
      </c>
      <c r="C8" s="511" t="s">
        <v>695</v>
      </c>
      <c r="D8" s="511" t="s">
        <v>696</v>
      </c>
      <c r="E8" s="511" t="s">
        <v>706</v>
      </c>
      <c r="F8" s="819"/>
      <c r="G8" s="528"/>
    </row>
    <row r="9" spans="1:7">
      <c r="A9" s="512" t="s">
        <v>697</v>
      </c>
      <c r="B9" s="513">
        <f>B13+B17</f>
        <v>0</v>
      </c>
      <c r="C9" s="513">
        <f t="shared" ref="C9:E9" si="0">C13+C17</f>
        <v>0</v>
      </c>
      <c r="D9" s="513">
        <f t="shared" si="0"/>
        <v>0</v>
      </c>
      <c r="E9" s="513">
        <f t="shared" si="0"/>
        <v>0</v>
      </c>
      <c r="F9" s="514">
        <f>F13+F17</f>
        <v>0</v>
      </c>
    </row>
    <row r="10" spans="1:7">
      <c r="A10" s="515" t="s">
        <v>699</v>
      </c>
      <c r="B10" s="516">
        <f t="shared" ref="B10:E12" si="1">B14+B18</f>
        <v>0</v>
      </c>
      <c r="C10" s="516">
        <f t="shared" si="1"/>
        <v>0</v>
      </c>
      <c r="D10" s="516">
        <f t="shared" si="1"/>
        <v>0</v>
      </c>
      <c r="E10" s="516">
        <f t="shared" si="1"/>
        <v>0</v>
      </c>
      <c r="F10" s="514">
        <f>SUM(B10:E10)</f>
        <v>0</v>
      </c>
      <c r="G10" s="527"/>
    </row>
    <row r="11" spans="1:7">
      <c r="A11" s="515" t="s">
        <v>707</v>
      </c>
      <c r="B11" s="516">
        <f t="shared" si="1"/>
        <v>0</v>
      </c>
      <c r="C11" s="516">
        <f t="shared" si="1"/>
        <v>0</v>
      </c>
      <c r="D11" s="516">
        <f t="shared" si="1"/>
        <v>0</v>
      </c>
      <c r="E11" s="516">
        <f t="shared" si="1"/>
        <v>0</v>
      </c>
      <c r="F11" s="514">
        <f t="shared" ref="F11:F12" si="2">SUM(B11:E11)</f>
        <v>0</v>
      </c>
      <c r="G11" s="527"/>
    </row>
    <row r="12" spans="1:7">
      <c r="A12" s="517" t="s">
        <v>698</v>
      </c>
      <c r="B12" s="516">
        <f t="shared" si="1"/>
        <v>0</v>
      </c>
      <c r="C12" s="516">
        <f t="shared" si="1"/>
        <v>0</v>
      </c>
      <c r="D12" s="516">
        <f t="shared" si="1"/>
        <v>0</v>
      </c>
      <c r="E12" s="516">
        <f t="shared" si="1"/>
        <v>0</v>
      </c>
      <c r="F12" s="514">
        <f t="shared" si="2"/>
        <v>0</v>
      </c>
      <c r="G12" s="527"/>
    </row>
    <row r="13" spans="1:7">
      <c r="A13" s="518" t="s">
        <v>688</v>
      </c>
      <c r="B13" s="519"/>
      <c r="C13" s="519"/>
      <c r="D13" s="519"/>
      <c r="E13" s="519"/>
      <c r="F13" s="520"/>
    </row>
    <row r="14" spans="1:7">
      <c r="A14" s="515" t="s">
        <v>699</v>
      </c>
      <c r="B14" s="521"/>
      <c r="C14" s="521"/>
      <c r="D14" s="521"/>
      <c r="E14" s="521"/>
      <c r="F14" s="522"/>
    </row>
    <row r="15" spans="1:7">
      <c r="A15" s="515" t="s">
        <v>707</v>
      </c>
      <c r="B15" s="521"/>
      <c r="C15" s="521"/>
      <c r="D15" s="521"/>
      <c r="E15" s="521"/>
      <c r="F15" s="522"/>
    </row>
    <row r="16" spans="1:7">
      <c r="A16" s="517" t="s">
        <v>698</v>
      </c>
      <c r="B16" s="521"/>
      <c r="C16" s="521"/>
      <c r="D16" s="521"/>
      <c r="E16" s="521"/>
      <c r="F16" s="522"/>
    </row>
    <row r="17" spans="1:6">
      <c r="A17" s="518" t="s">
        <v>684</v>
      </c>
      <c r="B17" s="519"/>
      <c r="C17" s="519"/>
      <c r="D17" s="519"/>
      <c r="E17" s="519"/>
      <c r="F17" s="522"/>
    </row>
    <row r="18" spans="1:6">
      <c r="A18" s="515" t="s">
        <v>699</v>
      </c>
      <c r="B18" s="521"/>
      <c r="C18" s="521"/>
      <c r="D18" s="521"/>
      <c r="E18" s="521"/>
      <c r="F18" s="522"/>
    </row>
    <row r="19" spans="1:6">
      <c r="A19" s="515" t="s">
        <v>707</v>
      </c>
      <c r="B19" s="521"/>
      <c r="C19" s="521"/>
      <c r="D19" s="521"/>
      <c r="E19" s="521"/>
      <c r="F19" s="522"/>
    </row>
    <row r="20" spans="1:6" ht="15" thickBot="1">
      <c r="A20" s="517" t="s">
        <v>698</v>
      </c>
      <c r="B20" s="523"/>
      <c r="C20" s="523"/>
      <c r="D20" s="523"/>
      <c r="E20" s="523"/>
      <c r="F20" s="524"/>
    </row>
  </sheetData>
  <mergeCells count="3">
    <mergeCell ref="A7:A8"/>
    <mergeCell ref="B7:E7"/>
    <mergeCell ref="F7:F8"/>
  </mergeCells>
  <pageMargins left="0.7" right="0.7" top="0.75" bottom="0.75" header="0.3" footer="0.3"/>
  <pageSetup orientation="portrait" horizontalDpi="4294967292"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pageSetUpPr autoPageBreaks="0"/>
  </sheetPr>
  <dimension ref="A1:F69"/>
  <sheetViews>
    <sheetView zoomScale="80" zoomScaleNormal="80" workbookViewId="0">
      <pane xSplit="1" ySplit="5" topLeftCell="B6" activePane="bottomRight" state="frozen"/>
      <selection pane="topRight"/>
      <selection pane="bottomLeft"/>
      <selection pane="bottomRight"/>
    </sheetView>
  </sheetViews>
  <sheetFormatPr defaultColWidth="9.109375" defaultRowHeight="13.8"/>
  <cols>
    <col min="1" max="1" width="10.88671875" style="4" customWidth="1"/>
    <col min="2" max="2" width="91.88671875" style="4" customWidth="1"/>
    <col min="3" max="3" width="53.109375" style="651" customWidth="1"/>
    <col min="4" max="4" width="32.109375" style="4" customWidth="1"/>
    <col min="5" max="5" width="9.44140625" style="5" customWidth="1"/>
    <col min="6" max="16384" width="9.109375" style="5"/>
  </cols>
  <sheetData>
    <row r="1" spans="1:6">
      <c r="A1" s="2" t="s">
        <v>30</v>
      </c>
      <c r="B1" s="3" t="str">
        <f>'Info '!C2</f>
        <v>JSC Hash Bank</v>
      </c>
      <c r="E1" s="4"/>
      <c r="F1" s="4"/>
    </row>
    <row r="2" spans="1:6" s="43" customFormat="1" ht="15.75" customHeight="1">
      <c r="A2" s="2" t="s">
        <v>31</v>
      </c>
      <c r="B2" s="633">
        <f>'1. key ratios '!B2</f>
        <v>46203</v>
      </c>
      <c r="C2" s="652"/>
    </row>
    <row r="3" spans="1:6" s="43" customFormat="1" ht="15.75" customHeight="1">
      <c r="A3" s="79"/>
      <c r="C3" s="652"/>
    </row>
    <row r="4" spans="1:6" s="43" customFormat="1" ht="15.75" customHeight="1" thickBot="1">
      <c r="A4" s="43" t="s">
        <v>47</v>
      </c>
      <c r="B4" s="141" t="s">
        <v>165</v>
      </c>
      <c r="C4" s="652"/>
      <c r="D4" s="18" t="s">
        <v>35</v>
      </c>
    </row>
    <row r="5" spans="1:6" ht="26.4">
      <c r="A5" s="80" t="s">
        <v>6</v>
      </c>
      <c r="B5" s="161" t="s">
        <v>205</v>
      </c>
      <c r="C5" s="653" t="s">
        <v>624</v>
      </c>
      <c r="D5" s="81" t="s">
        <v>49</v>
      </c>
    </row>
    <row r="6" spans="1:6" ht="14.4">
      <c r="A6" s="325">
        <v>1</v>
      </c>
      <c r="B6" s="326" t="s">
        <v>525</v>
      </c>
      <c r="C6" s="654">
        <f>SUM(C7:C9)</f>
        <v>84052822.247100025</v>
      </c>
      <c r="D6" s="82"/>
      <c r="E6" s="83"/>
    </row>
    <row r="7" spans="1:6" ht="14.4">
      <c r="A7" s="325">
        <v>1.1000000000000001</v>
      </c>
      <c r="B7" s="327" t="s">
        <v>526</v>
      </c>
      <c r="C7" s="655">
        <v>5073603.3005999997</v>
      </c>
      <c r="D7" s="84"/>
      <c r="E7" s="83"/>
    </row>
    <row r="8" spans="1:6" ht="14.4">
      <c r="A8" s="325">
        <v>1.2</v>
      </c>
      <c r="B8" s="327" t="s">
        <v>527</v>
      </c>
      <c r="C8" s="655">
        <v>18227562.1591</v>
      </c>
      <c r="D8" s="84"/>
      <c r="E8" s="83"/>
    </row>
    <row r="9" spans="1:6" ht="14.4">
      <c r="A9" s="325">
        <v>1.3</v>
      </c>
      <c r="B9" s="327" t="s">
        <v>528</v>
      </c>
      <c r="C9" s="656">
        <v>60751656.787400022</v>
      </c>
      <c r="D9" s="382"/>
      <c r="E9" s="83"/>
    </row>
    <row r="10" spans="1:6" ht="14.4">
      <c r="A10" s="325">
        <v>2</v>
      </c>
      <c r="B10" s="328" t="s">
        <v>529</v>
      </c>
      <c r="C10" s="656">
        <v>120</v>
      </c>
      <c r="D10" s="382"/>
      <c r="E10" s="83"/>
    </row>
    <row r="11" spans="1:6" ht="14.4">
      <c r="A11" s="325">
        <v>2.1</v>
      </c>
      <c r="B11" s="329" t="s">
        <v>530</v>
      </c>
      <c r="C11" s="657">
        <v>120</v>
      </c>
      <c r="D11" s="383"/>
      <c r="E11" s="85"/>
    </row>
    <row r="12" spans="1:6" ht="14.4">
      <c r="A12" s="325">
        <v>3</v>
      </c>
      <c r="B12" s="330" t="s">
        <v>531</v>
      </c>
      <c r="C12" s="657"/>
      <c r="D12" s="383"/>
      <c r="E12" s="85"/>
    </row>
    <row r="13" spans="1:6" ht="14.4">
      <c r="A13" s="325">
        <v>4</v>
      </c>
      <c r="B13" s="331" t="s">
        <v>532</v>
      </c>
      <c r="C13" s="657"/>
      <c r="D13" s="383"/>
      <c r="E13" s="85"/>
    </row>
    <row r="14" spans="1:6" ht="14.4">
      <c r="A14" s="325">
        <v>5</v>
      </c>
      <c r="B14" s="332" t="s">
        <v>533</v>
      </c>
      <c r="C14" s="657">
        <f>SUM(C15:C17)</f>
        <v>0</v>
      </c>
      <c r="D14" s="383"/>
      <c r="E14" s="85"/>
    </row>
    <row r="15" spans="1:6" ht="14.4">
      <c r="A15" s="325">
        <v>5.0999999999999996</v>
      </c>
      <c r="B15" s="333" t="s">
        <v>534</v>
      </c>
      <c r="C15" s="656"/>
      <c r="D15" s="383"/>
      <c r="E15" s="83"/>
    </row>
    <row r="16" spans="1:6" ht="14.4">
      <c r="A16" s="325">
        <v>5.2</v>
      </c>
      <c r="B16" s="333" t="s">
        <v>535</v>
      </c>
      <c r="C16" s="656"/>
      <c r="D16" s="382"/>
      <c r="E16" s="83"/>
    </row>
    <row r="17" spans="1:5" ht="14.4">
      <c r="A17" s="325">
        <v>5.3</v>
      </c>
      <c r="B17" s="334" t="s">
        <v>536</v>
      </c>
      <c r="C17" s="656"/>
      <c r="D17" s="382"/>
      <c r="E17" s="83"/>
    </row>
    <row r="18" spans="1:5" ht="14.4">
      <c r="A18" s="325">
        <v>6</v>
      </c>
      <c r="B18" s="330" t="s">
        <v>537</v>
      </c>
      <c r="C18" s="656">
        <f>SUM(C19:C20)</f>
        <v>15964815.688100006</v>
      </c>
      <c r="D18" s="382"/>
      <c r="E18" s="83"/>
    </row>
    <row r="19" spans="1:5" ht="14.4">
      <c r="A19" s="325">
        <v>6.1</v>
      </c>
      <c r="B19" s="333" t="s">
        <v>535</v>
      </c>
      <c r="C19" s="657">
        <v>4381162.87</v>
      </c>
      <c r="D19" s="382"/>
      <c r="E19" s="83"/>
    </row>
    <row r="20" spans="1:5" ht="14.4">
      <c r="A20" s="325">
        <v>6.2</v>
      </c>
      <c r="B20" s="334" t="s">
        <v>536</v>
      </c>
      <c r="C20" s="657">
        <v>11583652.818100007</v>
      </c>
      <c r="D20" s="382"/>
      <c r="E20" s="83"/>
    </row>
    <row r="21" spans="1:5" ht="14.4">
      <c r="A21" s="325">
        <v>7</v>
      </c>
      <c r="B21" s="328" t="s">
        <v>538</v>
      </c>
      <c r="C21" s="657"/>
      <c r="D21" s="382"/>
      <c r="E21" s="83"/>
    </row>
    <row r="22" spans="1:5" ht="14.4">
      <c r="A22" s="325">
        <v>8</v>
      </c>
      <c r="B22" s="335" t="s">
        <v>539</v>
      </c>
      <c r="C22" s="656"/>
      <c r="D22" s="382"/>
      <c r="E22" s="83"/>
    </row>
    <row r="23" spans="1:5" ht="14.4">
      <c r="A23" s="325">
        <v>9</v>
      </c>
      <c r="B23" s="331" t="s">
        <v>540</v>
      </c>
      <c r="C23" s="656">
        <f>SUM(C24:C25)</f>
        <v>12312696.550000001</v>
      </c>
      <c r="D23" s="384"/>
      <c r="E23" s="83"/>
    </row>
    <row r="24" spans="1:5" ht="14.4">
      <c r="A24" s="325">
        <v>9.1</v>
      </c>
      <c r="B24" s="333" t="s">
        <v>541</v>
      </c>
      <c r="C24" s="658">
        <v>12312696.550000001</v>
      </c>
      <c r="D24" s="385"/>
      <c r="E24" s="83"/>
    </row>
    <row r="25" spans="1:5" ht="14.4">
      <c r="A25" s="325">
        <v>9.1999999999999993</v>
      </c>
      <c r="B25" s="333" t="s">
        <v>542</v>
      </c>
      <c r="C25" s="659"/>
      <c r="D25" s="381"/>
      <c r="E25" s="87"/>
    </row>
    <row r="26" spans="1:5" ht="14.4">
      <c r="A26" s="325">
        <v>10</v>
      </c>
      <c r="B26" s="331" t="s">
        <v>543</v>
      </c>
      <c r="C26" s="660">
        <f>SUM(C27:C28)</f>
        <v>10560800.799999999</v>
      </c>
      <c r="D26" s="491" t="s">
        <v>665</v>
      </c>
      <c r="E26" s="83"/>
    </row>
    <row r="27" spans="1:5" ht="14.4">
      <c r="A27" s="325">
        <v>10.1</v>
      </c>
      <c r="B27" s="333" t="s">
        <v>544</v>
      </c>
      <c r="C27" s="655"/>
      <c r="D27" s="84"/>
      <c r="E27" s="83"/>
    </row>
    <row r="28" spans="1:5" ht="14.4">
      <c r="A28" s="325">
        <v>10.199999999999999</v>
      </c>
      <c r="B28" s="333" t="s">
        <v>545</v>
      </c>
      <c r="C28" s="655">
        <v>10560800.799999999</v>
      </c>
      <c r="D28" s="84"/>
      <c r="E28" s="83"/>
    </row>
    <row r="29" spans="1:5" ht="14.4">
      <c r="A29" s="325">
        <v>11</v>
      </c>
      <c r="B29" s="331" t="s">
        <v>546</v>
      </c>
      <c r="C29" s="655">
        <f>SUM(C30:C31)</f>
        <v>0</v>
      </c>
      <c r="D29" s="84"/>
      <c r="E29" s="83"/>
    </row>
    <row r="30" spans="1:5" ht="14.4">
      <c r="A30" s="325">
        <v>11.1</v>
      </c>
      <c r="B30" s="333" t="s">
        <v>547</v>
      </c>
      <c r="C30" s="655">
        <v>0</v>
      </c>
      <c r="D30" s="84"/>
      <c r="E30" s="83"/>
    </row>
    <row r="31" spans="1:5" ht="14.4">
      <c r="A31" s="325">
        <v>11.2</v>
      </c>
      <c r="B31" s="333" t="s">
        <v>548</v>
      </c>
      <c r="C31" s="655">
        <v>0</v>
      </c>
      <c r="D31" s="84"/>
      <c r="E31" s="83"/>
    </row>
    <row r="32" spans="1:5" ht="14.4">
      <c r="A32" s="325">
        <v>13</v>
      </c>
      <c r="B32" s="331" t="s">
        <v>549</v>
      </c>
      <c r="C32" s="655">
        <v>8758067.1456999984</v>
      </c>
      <c r="D32" s="84"/>
      <c r="E32" s="83"/>
    </row>
    <row r="33" spans="1:5" ht="14.4">
      <c r="A33" s="325">
        <v>13.1</v>
      </c>
      <c r="B33" s="336" t="s">
        <v>550</v>
      </c>
      <c r="C33" s="655"/>
      <c r="D33" s="84"/>
      <c r="E33" s="83"/>
    </row>
    <row r="34" spans="1:5" ht="14.4">
      <c r="A34" s="325">
        <v>13.2</v>
      </c>
      <c r="B34" s="336" t="s">
        <v>551</v>
      </c>
      <c r="C34" s="661"/>
      <c r="D34" s="86"/>
      <c r="E34" s="83"/>
    </row>
    <row r="35" spans="1:5" ht="14.4">
      <c r="A35" s="325">
        <v>14</v>
      </c>
      <c r="B35" s="337" t="s">
        <v>552</v>
      </c>
      <c r="C35" s="661">
        <f>SUM(C6,C10,C12,C13,C14,C18,C21,C22,C23,C26,C29,C32)</f>
        <v>131649322.43090002</v>
      </c>
      <c r="D35" s="86"/>
      <c r="E35" s="83"/>
    </row>
    <row r="36" spans="1:5" ht="14.4">
      <c r="A36" s="325"/>
      <c r="B36" s="338" t="s">
        <v>553</v>
      </c>
      <c r="C36" s="662"/>
      <c r="D36" s="88"/>
      <c r="E36" s="83"/>
    </row>
    <row r="37" spans="1:5" ht="14.4">
      <c r="A37" s="325">
        <v>15</v>
      </c>
      <c r="B37" s="339" t="s">
        <v>554</v>
      </c>
      <c r="C37" s="659"/>
      <c r="D37" s="381"/>
      <c r="E37" s="87"/>
    </row>
    <row r="38" spans="1:5" ht="14.4">
      <c r="A38" s="340">
        <v>15.1</v>
      </c>
      <c r="B38" s="341" t="s">
        <v>530</v>
      </c>
      <c r="C38" s="655"/>
      <c r="D38" s="84"/>
      <c r="E38" s="83"/>
    </row>
    <row r="39" spans="1:5" ht="14.4">
      <c r="A39" s="340">
        <v>16</v>
      </c>
      <c r="B39" s="328" t="s">
        <v>555</v>
      </c>
      <c r="C39" s="655"/>
      <c r="D39" s="84"/>
      <c r="E39" s="83"/>
    </row>
    <row r="40" spans="1:5" ht="14.4">
      <c r="A40" s="340">
        <v>17</v>
      </c>
      <c r="B40" s="328" t="s">
        <v>556</v>
      </c>
      <c r="C40" s="655">
        <f>SUM(C41:C44)</f>
        <v>38843293.254100107</v>
      </c>
      <c r="D40" s="84"/>
      <c r="E40" s="83"/>
    </row>
    <row r="41" spans="1:5" ht="14.4">
      <c r="A41" s="340">
        <v>17.100000000000001</v>
      </c>
      <c r="B41" s="342" t="s">
        <v>557</v>
      </c>
      <c r="C41" s="655">
        <v>28799638.711700104</v>
      </c>
      <c r="D41" s="84"/>
      <c r="E41" s="83"/>
    </row>
    <row r="42" spans="1:5" ht="14.4">
      <c r="A42" s="340">
        <v>17.2</v>
      </c>
      <c r="B42" s="343" t="s">
        <v>558</v>
      </c>
      <c r="C42" s="655"/>
      <c r="D42" s="84"/>
      <c r="E42" s="83"/>
    </row>
    <row r="43" spans="1:5" ht="14.4">
      <c r="A43" s="340">
        <v>17.3</v>
      </c>
      <c r="B43" s="371" t="s">
        <v>559</v>
      </c>
      <c r="C43" s="661"/>
      <c r="D43" s="86"/>
      <c r="E43" s="83"/>
    </row>
    <row r="44" spans="1:5" ht="14.4">
      <c r="A44" s="340">
        <v>17.399999999999999</v>
      </c>
      <c r="B44" s="372" t="s">
        <v>560</v>
      </c>
      <c r="C44" s="663">
        <v>10043654.542400001</v>
      </c>
      <c r="D44" s="373"/>
      <c r="E44" s="83"/>
    </row>
    <row r="45" spans="1:5" ht="14.4">
      <c r="A45" s="340">
        <v>18</v>
      </c>
      <c r="B45" s="374" t="s">
        <v>561</v>
      </c>
      <c r="C45" s="664"/>
      <c r="D45" s="380"/>
      <c r="E45" s="87"/>
    </row>
    <row r="46" spans="1:5" ht="14.4">
      <c r="A46" s="340">
        <v>19</v>
      </c>
      <c r="B46" s="374" t="s">
        <v>562</v>
      </c>
      <c r="C46" s="665">
        <f>SUM(C47:C48)</f>
        <v>205722.73</v>
      </c>
      <c r="D46" s="375"/>
    </row>
    <row r="47" spans="1:5" ht="14.4">
      <c r="A47" s="340">
        <v>19.100000000000001</v>
      </c>
      <c r="B47" s="376" t="s">
        <v>563</v>
      </c>
      <c r="C47" s="665">
        <v>0</v>
      </c>
      <c r="D47" s="375"/>
    </row>
    <row r="48" spans="1:5" ht="14.4">
      <c r="A48" s="340">
        <v>19.2</v>
      </c>
      <c r="B48" s="376" t="s">
        <v>564</v>
      </c>
      <c r="C48" s="665">
        <v>205722.73</v>
      </c>
      <c r="D48" s="375"/>
    </row>
    <row r="49" spans="1:4" ht="14.4">
      <c r="A49" s="340">
        <v>20</v>
      </c>
      <c r="B49" s="344" t="s">
        <v>565</v>
      </c>
      <c r="C49" s="665"/>
      <c r="D49" s="375"/>
    </row>
    <row r="50" spans="1:4" ht="14.4">
      <c r="A50" s="340">
        <v>21</v>
      </c>
      <c r="B50" s="377" t="s">
        <v>566</v>
      </c>
      <c r="C50" s="665">
        <v>7160073.3200999992</v>
      </c>
      <c r="D50" s="375"/>
    </row>
    <row r="51" spans="1:4" ht="14.4">
      <c r="A51" s="340">
        <v>21.1</v>
      </c>
      <c r="B51" s="343" t="s">
        <v>567</v>
      </c>
      <c r="C51" s="665"/>
      <c r="D51" s="375"/>
    </row>
    <row r="52" spans="1:4" ht="14.4">
      <c r="A52" s="340">
        <v>22</v>
      </c>
      <c r="B52" s="345" t="s">
        <v>568</v>
      </c>
      <c r="C52" s="665">
        <f>SUM(C37,C39,C40,C45,C46,C49,C50)</f>
        <v>46209089.304200105</v>
      </c>
      <c r="D52" s="375"/>
    </row>
    <row r="53" spans="1:4" ht="14.4">
      <c r="A53" s="340"/>
      <c r="B53" s="346" t="s">
        <v>569</v>
      </c>
      <c r="C53" s="666"/>
      <c r="D53" s="375"/>
    </row>
    <row r="54" spans="1:4" ht="14.4">
      <c r="A54" s="340">
        <v>23</v>
      </c>
      <c r="B54" s="344" t="s">
        <v>570</v>
      </c>
      <c r="C54" s="665">
        <v>109667250</v>
      </c>
      <c r="D54" s="491" t="s">
        <v>772</v>
      </c>
    </row>
    <row r="55" spans="1:4" ht="14.4">
      <c r="A55" s="340">
        <v>24</v>
      </c>
      <c r="B55" s="344" t="s">
        <v>571</v>
      </c>
      <c r="C55" s="665">
        <v>2100</v>
      </c>
      <c r="D55" s="491" t="s">
        <v>773</v>
      </c>
    </row>
    <row r="56" spans="1:4" ht="14.4">
      <c r="A56" s="340">
        <v>25</v>
      </c>
      <c r="B56" s="374" t="s">
        <v>572</v>
      </c>
      <c r="C56" s="665"/>
      <c r="D56" s="375"/>
    </row>
    <row r="57" spans="1:4" ht="14.4">
      <c r="A57" s="340">
        <v>26</v>
      </c>
      <c r="B57" s="374" t="s">
        <v>573</v>
      </c>
      <c r="C57" s="665"/>
      <c r="D57" s="375"/>
    </row>
    <row r="58" spans="1:4" ht="14.4">
      <c r="A58" s="340">
        <v>27</v>
      </c>
      <c r="B58" s="374" t="s">
        <v>574</v>
      </c>
      <c r="C58" s="665">
        <f>SUM(C59:C60)</f>
        <v>0</v>
      </c>
      <c r="D58" s="375"/>
    </row>
    <row r="59" spans="1:4" ht="14.4">
      <c r="A59" s="340">
        <v>27.1</v>
      </c>
      <c r="B59" s="372" t="s">
        <v>575</v>
      </c>
      <c r="C59" s="665"/>
      <c r="D59" s="375"/>
    </row>
    <row r="60" spans="1:4" ht="14.4">
      <c r="A60" s="340">
        <v>27.2</v>
      </c>
      <c r="B60" s="372" t="s">
        <v>576</v>
      </c>
      <c r="C60" s="665"/>
      <c r="D60" s="375"/>
    </row>
    <row r="61" spans="1:4" ht="14.4">
      <c r="A61" s="340">
        <v>28</v>
      </c>
      <c r="B61" s="347" t="s">
        <v>577</v>
      </c>
      <c r="C61" s="665"/>
      <c r="D61" s="375"/>
    </row>
    <row r="62" spans="1:4" ht="14.4">
      <c r="A62" s="340">
        <v>29</v>
      </c>
      <c r="B62" s="374" t="s">
        <v>578</v>
      </c>
      <c r="C62" s="665">
        <f>SUM(C63:C65)</f>
        <v>0</v>
      </c>
      <c r="D62" s="375"/>
    </row>
    <row r="63" spans="1:4" ht="14.4">
      <c r="A63" s="340">
        <v>29.1</v>
      </c>
      <c r="B63" s="378" t="s">
        <v>579</v>
      </c>
      <c r="C63" s="665"/>
      <c r="D63" s="375"/>
    </row>
    <row r="64" spans="1:4" ht="14.4">
      <c r="A64" s="340">
        <v>29.2</v>
      </c>
      <c r="B64" s="387" t="s">
        <v>580</v>
      </c>
      <c r="C64" s="665"/>
      <c r="D64" s="375"/>
    </row>
    <row r="65" spans="1:4" ht="14.4">
      <c r="A65" s="340">
        <v>29.3</v>
      </c>
      <c r="B65" s="387" t="s">
        <v>581</v>
      </c>
      <c r="C65" s="665"/>
      <c r="D65" s="375"/>
    </row>
    <row r="66" spans="1:4" ht="14.4">
      <c r="A66" s="340">
        <v>30</v>
      </c>
      <c r="B66" s="348" t="s">
        <v>582</v>
      </c>
      <c r="C66" s="665">
        <v>-24229116.859999955</v>
      </c>
      <c r="D66" s="491" t="s">
        <v>774</v>
      </c>
    </row>
    <row r="67" spans="1:4" ht="14.4">
      <c r="A67" s="340">
        <v>31</v>
      </c>
      <c r="B67" s="379" t="s">
        <v>583</v>
      </c>
      <c r="C67" s="665">
        <f>SUM(C54,C55,C56,C57,C58,C61,C62,C66)</f>
        <v>85440233.140000045</v>
      </c>
      <c r="D67" s="375"/>
    </row>
    <row r="68" spans="1:4" ht="14.4">
      <c r="A68" s="340">
        <v>32</v>
      </c>
      <c r="B68" s="348" t="s">
        <v>584</v>
      </c>
      <c r="C68" s="665">
        <f>SUM(C52,C67)</f>
        <v>131649322.44420016</v>
      </c>
      <c r="D68" s="375"/>
    </row>
    <row r="69" spans="1:4">
      <c r="C69" s="668">
        <f>C68-C35</f>
        <v>1.3300135731697083E-2</v>
      </c>
    </row>
  </sheetData>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pageSetUpPr autoPageBreaks="0"/>
  </sheetPr>
  <dimension ref="A1:S23"/>
  <sheetViews>
    <sheetView zoomScale="80" zoomScaleNormal="80" workbookViewId="0">
      <pane xSplit="1" ySplit="4" topLeftCell="B5" activePane="bottomRight" state="frozen"/>
      <selection pane="topRight"/>
      <selection pane="bottomLeft"/>
      <selection pane="bottomRight"/>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6" width="13" style="17" bestFit="1" customWidth="1"/>
    <col min="17" max="17" width="14.88671875" style="17" customWidth="1"/>
    <col min="18" max="18" width="13" style="17" bestFit="1" customWidth="1"/>
    <col min="19" max="19" width="34.88671875" style="17" customWidth="1"/>
    <col min="20" max="16384" width="9.109375" style="17"/>
  </cols>
  <sheetData>
    <row r="1" spans="1:19">
      <c r="A1" s="2" t="s">
        <v>30</v>
      </c>
      <c r="B1" s="3" t="str">
        <f>'Info '!C2</f>
        <v>JSC Hash Bank</v>
      </c>
    </row>
    <row r="2" spans="1:19">
      <c r="A2" s="2" t="s">
        <v>31</v>
      </c>
      <c r="B2" s="633">
        <f>'1. key ratios '!B2</f>
        <v>46203</v>
      </c>
    </row>
    <row r="4" spans="1:19" ht="27" thickBot="1">
      <c r="A4" s="4" t="s">
        <v>146</v>
      </c>
      <c r="B4" s="182" t="s">
        <v>238</v>
      </c>
    </row>
    <row r="5" spans="1:19" s="168" customFormat="1" ht="13.8">
      <c r="A5" s="163"/>
      <c r="B5" s="164"/>
      <c r="C5" s="165" t="s">
        <v>0</v>
      </c>
      <c r="D5" s="165" t="s">
        <v>1</v>
      </c>
      <c r="E5" s="165" t="s">
        <v>2</v>
      </c>
      <c r="F5" s="165" t="s">
        <v>3</v>
      </c>
      <c r="G5" s="165" t="s">
        <v>4</v>
      </c>
      <c r="H5" s="165" t="s">
        <v>5</v>
      </c>
      <c r="I5" s="165" t="s">
        <v>8</v>
      </c>
      <c r="J5" s="165" t="s">
        <v>9</v>
      </c>
      <c r="K5" s="165" t="s">
        <v>10</v>
      </c>
      <c r="L5" s="165" t="s">
        <v>11</v>
      </c>
      <c r="M5" s="165" t="s">
        <v>12</v>
      </c>
      <c r="N5" s="165" t="s">
        <v>13</v>
      </c>
      <c r="O5" s="165" t="s">
        <v>222</v>
      </c>
      <c r="P5" s="165" t="s">
        <v>223</v>
      </c>
      <c r="Q5" s="165" t="s">
        <v>224</v>
      </c>
      <c r="R5" s="166" t="s">
        <v>225</v>
      </c>
      <c r="S5" s="167" t="s">
        <v>226</v>
      </c>
    </row>
    <row r="6" spans="1:19" s="168" customFormat="1" ht="99" customHeight="1">
      <c r="A6" s="169"/>
      <c r="B6" s="824" t="s">
        <v>227</v>
      </c>
      <c r="C6" s="820">
        <v>0</v>
      </c>
      <c r="D6" s="821"/>
      <c r="E6" s="820">
        <v>0.2</v>
      </c>
      <c r="F6" s="821"/>
      <c r="G6" s="820">
        <v>0.35</v>
      </c>
      <c r="H6" s="821"/>
      <c r="I6" s="820">
        <v>0.5</v>
      </c>
      <c r="J6" s="821"/>
      <c r="K6" s="820">
        <v>0.75</v>
      </c>
      <c r="L6" s="821"/>
      <c r="M6" s="820">
        <v>1</v>
      </c>
      <c r="N6" s="821"/>
      <c r="O6" s="820">
        <v>1.5</v>
      </c>
      <c r="P6" s="821"/>
      <c r="Q6" s="820">
        <v>2.5</v>
      </c>
      <c r="R6" s="821"/>
      <c r="S6" s="822" t="s">
        <v>145</v>
      </c>
    </row>
    <row r="7" spans="1:19" s="168" customFormat="1" ht="30.75" customHeight="1">
      <c r="A7" s="169"/>
      <c r="B7" s="825"/>
      <c r="C7" s="160" t="s">
        <v>148</v>
      </c>
      <c r="D7" s="160" t="s">
        <v>147</v>
      </c>
      <c r="E7" s="160" t="s">
        <v>148</v>
      </c>
      <c r="F7" s="160" t="s">
        <v>147</v>
      </c>
      <c r="G7" s="160" t="s">
        <v>148</v>
      </c>
      <c r="H7" s="160" t="s">
        <v>147</v>
      </c>
      <c r="I7" s="160" t="s">
        <v>148</v>
      </c>
      <c r="J7" s="160" t="s">
        <v>147</v>
      </c>
      <c r="K7" s="160" t="s">
        <v>148</v>
      </c>
      <c r="L7" s="160" t="s">
        <v>147</v>
      </c>
      <c r="M7" s="160" t="s">
        <v>148</v>
      </c>
      <c r="N7" s="160" t="s">
        <v>147</v>
      </c>
      <c r="O7" s="160" t="s">
        <v>148</v>
      </c>
      <c r="P7" s="160" t="s">
        <v>147</v>
      </c>
      <c r="Q7" s="160" t="s">
        <v>148</v>
      </c>
      <c r="R7" s="160" t="s">
        <v>147</v>
      </c>
      <c r="S7" s="823"/>
    </row>
    <row r="8" spans="1:19" s="91" customFormat="1" ht="13.8">
      <c r="A8" s="89">
        <v>1</v>
      </c>
      <c r="B8" s="1" t="s">
        <v>51</v>
      </c>
      <c r="C8" s="708">
        <v>17703468.340082001</v>
      </c>
      <c r="D8" s="708"/>
      <c r="E8" s="708">
        <v>0</v>
      </c>
      <c r="F8" s="709"/>
      <c r="G8" s="708">
        <v>0</v>
      </c>
      <c r="H8" s="708"/>
      <c r="I8" s="708">
        <v>0</v>
      </c>
      <c r="J8" s="708"/>
      <c r="K8" s="708">
        <v>0</v>
      </c>
      <c r="L8" s="708"/>
      <c r="M8" s="708">
        <v>524093.81901799998</v>
      </c>
      <c r="N8" s="708"/>
      <c r="O8" s="708">
        <v>0</v>
      </c>
      <c r="P8" s="708"/>
      <c r="Q8" s="708">
        <v>0</v>
      </c>
      <c r="R8" s="709"/>
      <c r="S8" s="183">
        <f>$C$6*SUM(C8:D8)+$E$6*SUM(E8:F8)+$G$6*SUM(G8:H8)+$I$6*SUM(I8:J8)+$K$6*SUM(K8:L8)+$M$6*SUM(M8:N8)+$O$6*SUM(O8:P8)+$Q$6*SUM(Q8:R8)</f>
        <v>524093.81901799998</v>
      </c>
    </row>
    <row r="9" spans="1:19" s="91" customFormat="1" ht="13.8">
      <c r="A9" s="89">
        <v>2</v>
      </c>
      <c r="B9" s="1" t="s">
        <v>52</v>
      </c>
      <c r="C9" s="708">
        <v>0</v>
      </c>
      <c r="D9" s="708"/>
      <c r="E9" s="708">
        <v>0</v>
      </c>
      <c r="F9" s="708"/>
      <c r="G9" s="708">
        <v>0</v>
      </c>
      <c r="H9" s="708"/>
      <c r="I9" s="708">
        <v>0</v>
      </c>
      <c r="J9" s="708"/>
      <c r="K9" s="708">
        <v>0</v>
      </c>
      <c r="L9" s="708"/>
      <c r="M9" s="708">
        <v>0</v>
      </c>
      <c r="N9" s="708"/>
      <c r="O9" s="708">
        <v>0</v>
      </c>
      <c r="P9" s="708"/>
      <c r="Q9" s="708">
        <v>0</v>
      </c>
      <c r="R9" s="709"/>
      <c r="S9" s="183">
        <f t="shared" ref="S9:S21" si="0">$C$6*SUM(C9:D9)+$E$6*SUM(E9:F9)+$G$6*SUM(G9:H9)+$I$6*SUM(I9:J9)+$K$6*SUM(K9:L9)+$M$6*SUM(M9:N9)+$O$6*SUM(O9:P9)+$Q$6*SUM(Q9:R9)</f>
        <v>0</v>
      </c>
    </row>
    <row r="10" spans="1:19" s="91" customFormat="1" ht="13.8">
      <c r="A10" s="89">
        <v>3</v>
      </c>
      <c r="B10" s="1" t="s">
        <v>152</v>
      </c>
      <c r="C10" s="708">
        <v>0</v>
      </c>
      <c r="D10" s="708"/>
      <c r="E10" s="708">
        <v>0</v>
      </c>
      <c r="F10" s="708"/>
      <c r="G10" s="708">
        <v>0</v>
      </c>
      <c r="H10" s="708"/>
      <c r="I10" s="708">
        <v>0</v>
      </c>
      <c r="J10" s="708"/>
      <c r="K10" s="708">
        <v>0</v>
      </c>
      <c r="L10" s="708"/>
      <c r="M10" s="708">
        <v>0</v>
      </c>
      <c r="N10" s="708"/>
      <c r="O10" s="708">
        <v>0</v>
      </c>
      <c r="P10" s="708"/>
      <c r="Q10" s="708">
        <v>0</v>
      </c>
      <c r="R10" s="709"/>
      <c r="S10" s="183">
        <f t="shared" si="0"/>
        <v>0</v>
      </c>
    </row>
    <row r="11" spans="1:19" s="91" customFormat="1" ht="13.8">
      <c r="A11" s="89">
        <v>4</v>
      </c>
      <c r="B11" s="1" t="s">
        <v>53</v>
      </c>
      <c r="C11" s="708">
        <v>0</v>
      </c>
      <c r="D11" s="708"/>
      <c r="E11" s="708">
        <v>0</v>
      </c>
      <c r="F11" s="708"/>
      <c r="G11" s="708">
        <v>0</v>
      </c>
      <c r="H11" s="708"/>
      <c r="I11" s="708">
        <v>0</v>
      </c>
      <c r="J11" s="708"/>
      <c r="K11" s="708">
        <v>0</v>
      </c>
      <c r="L11" s="708"/>
      <c r="M11" s="708">
        <v>0</v>
      </c>
      <c r="N11" s="708"/>
      <c r="O11" s="708">
        <v>0</v>
      </c>
      <c r="P11" s="708"/>
      <c r="Q11" s="708">
        <v>0</v>
      </c>
      <c r="R11" s="709"/>
      <c r="S11" s="183">
        <f t="shared" si="0"/>
        <v>0</v>
      </c>
    </row>
    <row r="12" spans="1:19" s="91" customFormat="1" ht="13.8">
      <c r="A12" s="89">
        <v>5</v>
      </c>
      <c r="B12" s="1" t="s">
        <v>54</v>
      </c>
      <c r="C12" s="708">
        <v>0</v>
      </c>
      <c r="D12" s="708"/>
      <c r="E12" s="708">
        <v>0</v>
      </c>
      <c r="F12" s="708"/>
      <c r="G12" s="708">
        <v>0</v>
      </c>
      <c r="H12" s="708"/>
      <c r="I12" s="708">
        <v>0</v>
      </c>
      <c r="J12" s="708"/>
      <c r="K12" s="708">
        <v>0</v>
      </c>
      <c r="L12" s="708"/>
      <c r="M12" s="708">
        <v>0</v>
      </c>
      <c r="N12" s="708"/>
      <c r="O12" s="708">
        <v>0</v>
      </c>
      <c r="P12" s="708"/>
      <c r="Q12" s="708">
        <v>0</v>
      </c>
      <c r="R12" s="709"/>
      <c r="S12" s="183">
        <f t="shared" si="0"/>
        <v>0</v>
      </c>
    </row>
    <row r="13" spans="1:19" s="91" customFormat="1" ht="13.8">
      <c r="A13" s="89">
        <v>6</v>
      </c>
      <c r="B13" s="1" t="s">
        <v>55</v>
      </c>
      <c r="C13" s="708">
        <v>0</v>
      </c>
      <c r="D13" s="708"/>
      <c r="E13" s="708">
        <v>11871139.031727634</v>
      </c>
      <c r="F13" s="708"/>
      <c r="G13" s="708">
        <v>0</v>
      </c>
      <c r="H13" s="708"/>
      <c r="I13" s="708">
        <v>17269230.095783159</v>
      </c>
      <c r="J13" s="708"/>
      <c r="K13" s="708">
        <v>0</v>
      </c>
      <c r="L13" s="708"/>
      <c r="M13" s="708">
        <v>35992450.529889219</v>
      </c>
      <c r="N13" s="708"/>
      <c r="O13" s="708">
        <v>0</v>
      </c>
      <c r="P13" s="708"/>
      <c r="Q13" s="708">
        <v>0</v>
      </c>
      <c r="R13" s="709"/>
      <c r="S13" s="183">
        <f>$C$6*SUM(C13:D13)+$E$6*SUM(E13:F13)+$G$6*SUM(G13:H13)+$I$6*SUM(I13:J13)+$K$6*SUM(K13:L13)+$M$6*SUM(M13:N13)+$O$6*SUM(O13:P13)+$Q$6*SUM(Q13:R13)</f>
        <v>47001293.38412632</v>
      </c>
    </row>
    <row r="14" spans="1:19" s="91" customFormat="1" ht="13.8">
      <c r="A14" s="89">
        <v>7</v>
      </c>
      <c r="B14" s="1" t="s">
        <v>56</v>
      </c>
      <c r="C14" s="708">
        <v>0</v>
      </c>
      <c r="D14" s="708"/>
      <c r="E14" s="708">
        <v>0</v>
      </c>
      <c r="F14" s="708"/>
      <c r="G14" s="708">
        <v>0</v>
      </c>
      <c r="H14" s="708"/>
      <c r="I14" s="708">
        <v>0</v>
      </c>
      <c r="J14" s="708"/>
      <c r="K14" s="708">
        <v>0</v>
      </c>
      <c r="L14" s="708"/>
      <c r="M14" s="708">
        <v>3565027.8699999996</v>
      </c>
      <c r="N14" s="708">
        <v>365051.4</v>
      </c>
      <c r="O14" s="708">
        <v>0</v>
      </c>
      <c r="P14" s="708"/>
      <c r="Q14" s="708">
        <v>0</v>
      </c>
      <c r="R14" s="709"/>
      <c r="S14" s="183">
        <f t="shared" si="0"/>
        <v>3930079.2699999996</v>
      </c>
    </row>
    <row r="15" spans="1:19" s="91" customFormat="1" ht="13.8">
      <c r="A15" s="89">
        <v>8</v>
      </c>
      <c r="B15" s="1" t="s">
        <v>57</v>
      </c>
      <c r="C15" s="708">
        <v>0</v>
      </c>
      <c r="D15" s="708"/>
      <c r="E15" s="708">
        <v>0</v>
      </c>
      <c r="F15" s="708"/>
      <c r="G15" s="708">
        <v>0</v>
      </c>
      <c r="H15" s="708"/>
      <c r="I15" s="708">
        <v>0</v>
      </c>
      <c r="J15" s="708"/>
      <c r="K15" s="708">
        <v>0</v>
      </c>
      <c r="L15" s="708"/>
      <c r="M15" s="708">
        <v>1481178.5899999996</v>
      </c>
      <c r="N15" s="708"/>
      <c r="O15" s="708">
        <v>0</v>
      </c>
      <c r="P15" s="708"/>
      <c r="Q15" s="708">
        <v>0</v>
      </c>
      <c r="R15" s="709"/>
      <c r="S15" s="183">
        <f t="shared" si="0"/>
        <v>1481178.5899999996</v>
      </c>
    </row>
    <row r="16" spans="1:19" s="91" customFormat="1" ht="13.8">
      <c r="A16" s="89">
        <v>9</v>
      </c>
      <c r="B16" s="1" t="s">
        <v>58</v>
      </c>
      <c r="C16" s="708">
        <v>0</v>
      </c>
      <c r="D16" s="708"/>
      <c r="E16" s="708">
        <v>0</v>
      </c>
      <c r="F16" s="708"/>
      <c r="G16" s="708">
        <v>0</v>
      </c>
      <c r="H16" s="708"/>
      <c r="I16" s="708">
        <v>0</v>
      </c>
      <c r="J16" s="708"/>
      <c r="K16" s="708">
        <v>0</v>
      </c>
      <c r="L16" s="708"/>
      <c r="M16" s="708">
        <v>0</v>
      </c>
      <c r="N16" s="708"/>
      <c r="O16" s="708">
        <v>0</v>
      </c>
      <c r="P16" s="708"/>
      <c r="Q16" s="708">
        <v>0</v>
      </c>
      <c r="R16" s="709"/>
      <c r="S16" s="183">
        <f t="shared" si="0"/>
        <v>0</v>
      </c>
    </row>
    <row r="17" spans="1:19" s="91" customFormat="1" ht="13.8">
      <c r="A17" s="89">
        <v>10</v>
      </c>
      <c r="B17" s="1" t="s">
        <v>59</v>
      </c>
      <c r="C17" s="708">
        <v>0</v>
      </c>
      <c r="D17" s="708"/>
      <c r="E17" s="708">
        <v>0</v>
      </c>
      <c r="F17" s="708"/>
      <c r="G17" s="708">
        <v>0</v>
      </c>
      <c r="H17" s="708"/>
      <c r="I17" s="708">
        <v>0</v>
      </c>
      <c r="J17" s="708"/>
      <c r="K17" s="708">
        <v>0</v>
      </c>
      <c r="L17" s="708"/>
      <c r="M17" s="708">
        <v>0</v>
      </c>
      <c r="N17" s="708"/>
      <c r="O17" s="708">
        <v>0</v>
      </c>
      <c r="P17" s="708"/>
      <c r="Q17" s="708">
        <v>0</v>
      </c>
      <c r="R17" s="709"/>
      <c r="S17" s="183">
        <f t="shared" si="0"/>
        <v>0</v>
      </c>
    </row>
    <row r="18" spans="1:19" s="91" customFormat="1" ht="13.8">
      <c r="A18" s="89">
        <v>11</v>
      </c>
      <c r="B18" s="1" t="s">
        <v>60</v>
      </c>
      <c r="C18" s="708">
        <v>0</v>
      </c>
      <c r="D18" s="708"/>
      <c r="E18" s="708">
        <v>0</v>
      </c>
      <c r="F18" s="708"/>
      <c r="G18" s="708">
        <v>0</v>
      </c>
      <c r="H18" s="708"/>
      <c r="I18" s="708">
        <v>0</v>
      </c>
      <c r="J18" s="708"/>
      <c r="K18" s="708">
        <v>0</v>
      </c>
      <c r="L18" s="708"/>
      <c r="M18" s="708">
        <v>0</v>
      </c>
      <c r="N18" s="708">
        <v>346363.8</v>
      </c>
      <c r="O18" s="708">
        <v>0</v>
      </c>
      <c r="P18" s="708"/>
      <c r="Q18" s="708">
        <v>0</v>
      </c>
      <c r="R18" s="709"/>
      <c r="S18" s="183">
        <f t="shared" si="0"/>
        <v>346363.8</v>
      </c>
    </row>
    <row r="19" spans="1:19" s="91" customFormat="1" ht="13.8">
      <c r="A19" s="89">
        <v>12</v>
      </c>
      <c r="B19" s="1" t="s">
        <v>61</v>
      </c>
      <c r="C19" s="708">
        <v>0</v>
      </c>
      <c r="D19" s="708"/>
      <c r="E19" s="708">
        <v>0</v>
      </c>
      <c r="F19" s="708"/>
      <c r="G19" s="708">
        <v>0</v>
      </c>
      <c r="H19" s="708"/>
      <c r="I19" s="708">
        <v>0</v>
      </c>
      <c r="J19" s="708"/>
      <c r="K19" s="708">
        <v>0</v>
      </c>
      <c r="L19" s="708"/>
      <c r="M19" s="708">
        <v>0</v>
      </c>
      <c r="N19" s="708"/>
      <c r="O19" s="708">
        <v>0</v>
      </c>
      <c r="P19" s="708"/>
      <c r="Q19" s="708">
        <v>0</v>
      </c>
      <c r="R19" s="709"/>
      <c r="S19" s="183">
        <f t="shared" si="0"/>
        <v>0</v>
      </c>
    </row>
    <row r="20" spans="1:19" s="91" customFormat="1" ht="13.8">
      <c r="A20" s="89">
        <v>13</v>
      </c>
      <c r="B20" s="1" t="s">
        <v>144</v>
      </c>
      <c r="C20" s="708">
        <v>0</v>
      </c>
      <c r="D20" s="708"/>
      <c r="E20" s="708">
        <v>0</v>
      </c>
      <c r="F20" s="708"/>
      <c r="G20" s="708">
        <v>0</v>
      </c>
      <c r="H20" s="708"/>
      <c r="I20" s="708">
        <v>0</v>
      </c>
      <c r="J20" s="708"/>
      <c r="K20" s="708">
        <v>0</v>
      </c>
      <c r="L20" s="708"/>
      <c r="M20" s="708">
        <v>0</v>
      </c>
      <c r="N20" s="708"/>
      <c r="O20" s="708">
        <v>0</v>
      </c>
      <c r="P20" s="708"/>
      <c r="Q20" s="708">
        <v>0</v>
      </c>
      <c r="R20" s="709"/>
      <c r="S20" s="183">
        <f t="shared" si="0"/>
        <v>0</v>
      </c>
    </row>
    <row r="21" spans="1:19" s="91" customFormat="1" ht="13.8">
      <c r="A21" s="89">
        <v>14</v>
      </c>
      <c r="B21" s="1" t="s">
        <v>63</v>
      </c>
      <c r="C21" s="708">
        <v>5073603.3005999997</v>
      </c>
      <c r="D21" s="708"/>
      <c r="E21" s="708">
        <v>0</v>
      </c>
      <c r="F21" s="708"/>
      <c r="G21" s="708">
        <v>0</v>
      </c>
      <c r="H21" s="708"/>
      <c r="I21" s="708">
        <v>0</v>
      </c>
      <c r="J21" s="708"/>
      <c r="K21" s="708">
        <v>0</v>
      </c>
      <c r="L21" s="708"/>
      <c r="M21" s="708">
        <v>27608329.695699997</v>
      </c>
      <c r="N21" s="708"/>
      <c r="O21" s="708">
        <v>0</v>
      </c>
      <c r="P21" s="708"/>
      <c r="Q21" s="708">
        <v>0</v>
      </c>
      <c r="R21" s="709"/>
      <c r="S21" s="183">
        <f t="shared" si="0"/>
        <v>27608329.695699997</v>
      </c>
    </row>
    <row r="22" spans="1:19" ht="13.8" thickBot="1">
      <c r="A22" s="92"/>
      <c r="B22" s="93" t="s">
        <v>64</v>
      </c>
      <c r="C22" s="94">
        <f>SUM(C8:C21)</f>
        <v>22777071.640682001</v>
      </c>
      <c r="D22" s="94">
        <f t="shared" ref="D22:J22" si="1">SUM(D8:D21)</f>
        <v>0</v>
      </c>
      <c r="E22" s="94">
        <f t="shared" si="1"/>
        <v>11871139.031727634</v>
      </c>
      <c r="F22" s="94">
        <f t="shared" si="1"/>
        <v>0</v>
      </c>
      <c r="G22" s="94">
        <f t="shared" si="1"/>
        <v>0</v>
      </c>
      <c r="H22" s="94">
        <f t="shared" si="1"/>
        <v>0</v>
      </c>
      <c r="I22" s="94">
        <f t="shared" si="1"/>
        <v>17269230.095783159</v>
      </c>
      <c r="J22" s="94">
        <f t="shared" si="1"/>
        <v>0</v>
      </c>
      <c r="K22" s="94">
        <f t="shared" ref="K22:S22" si="2">SUM(K8:K21)</f>
        <v>0</v>
      </c>
      <c r="L22" s="94">
        <f t="shared" si="2"/>
        <v>0</v>
      </c>
      <c r="M22" s="94">
        <f t="shared" si="2"/>
        <v>69171080.504607201</v>
      </c>
      <c r="N22" s="94">
        <f t="shared" si="2"/>
        <v>711415.2</v>
      </c>
      <c r="O22" s="94">
        <f t="shared" si="2"/>
        <v>0</v>
      </c>
      <c r="P22" s="94">
        <f t="shared" si="2"/>
        <v>0</v>
      </c>
      <c r="Q22" s="94">
        <f t="shared" si="2"/>
        <v>0</v>
      </c>
      <c r="R22" s="94">
        <f t="shared" si="2"/>
        <v>0</v>
      </c>
      <c r="S22" s="184">
        <f t="shared" si="2"/>
        <v>80891338.558844313</v>
      </c>
    </row>
    <row r="23" spans="1:19">
      <c r="S23" s="644">
        <f>S22-'5. RWA '!C7-'5. RWA '!C9</f>
        <v>3.0267983675003052E-9</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pageSetUpPr autoPageBreaks="0"/>
  </sheetPr>
  <dimension ref="A1:V28"/>
  <sheetViews>
    <sheetView zoomScale="80" zoomScaleNormal="80" workbookViewId="0">
      <pane xSplit="2" ySplit="6" topLeftCell="L7" activePane="bottomRight" state="frozen"/>
      <selection pane="topRight"/>
      <selection pane="bottomLeft"/>
      <selection pane="bottomRight"/>
    </sheetView>
  </sheetViews>
  <sheetFormatPr defaultColWidth="9.109375" defaultRowHeight="13.2"/>
  <cols>
    <col min="1" max="1" width="10.5546875" style="4" bestFit="1" customWidth="1"/>
    <col min="2" max="2" width="63.8867187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88671875" style="4" customWidth="1"/>
    <col min="10" max="10" width="21.554687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7"/>
  </cols>
  <sheetData>
    <row r="1" spans="1:22">
      <c r="A1" s="2" t="s">
        <v>30</v>
      </c>
      <c r="B1" s="3" t="str">
        <f>'Info '!C2</f>
        <v>JSC Hash Bank</v>
      </c>
    </row>
    <row r="2" spans="1:22">
      <c r="A2" s="2" t="s">
        <v>31</v>
      </c>
      <c r="B2" s="633">
        <f>'1. key ratios '!B2</f>
        <v>46203</v>
      </c>
    </row>
    <row r="4" spans="1:22" ht="13.8" thickBot="1">
      <c r="A4" s="4" t="s">
        <v>230</v>
      </c>
      <c r="B4" s="95" t="s">
        <v>50</v>
      </c>
      <c r="V4" s="18" t="s">
        <v>35</v>
      </c>
    </row>
    <row r="5" spans="1:22" ht="12.75" customHeight="1">
      <c r="A5" s="96"/>
      <c r="B5" s="97"/>
      <c r="C5" s="826" t="s">
        <v>156</v>
      </c>
      <c r="D5" s="827"/>
      <c r="E5" s="827"/>
      <c r="F5" s="827"/>
      <c r="G5" s="827"/>
      <c r="H5" s="827"/>
      <c r="I5" s="827"/>
      <c r="J5" s="827"/>
      <c r="K5" s="827"/>
      <c r="L5" s="828"/>
      <c r="M5" s="829" t="s">
        <v>157</v>
      </c>
      <c r="N5" s="830"/>
      <c r="O5" s="830"/>
      <c r="P5" s="830"/>
      <c r="Q5" s="830"/>
      <c r="R5" s="830"/>
      <c r="S5" s="831"/>
      <c r="T5" s="834" t="s">
        <v>228</v>
      </c>
      <c r="U5" s="834" t="s">
        <v>229</v>
      </c>
      <c r="V5" s="832" t="s">
        <v>76</v>
      </c>
    </row>
    <row r="6" spans="1:22" s="53" customFormat="1" ht="105.6">
      <c r="A6" s="50"/>
      <c r="B6" s="98"/>
      <c r="C6" s="99" t="s">
        <v>65</v>
      </c>
      <c r="D6" s="142" t="s">
        <v>66</v>
      </c>
      <c r="E6" s="118" t="s">
        <v>159</v>
      </c>
      <c r="F6" s="118" t="s">
        <v>160</v>
      </c>
      <c r="G6" s="142" t="s">
        <v>163</v>
      </c>
      <c r="H6" s="142" t="s">
        <v>158</v>
      </c>
      <c r="I6" s="142" t="s">
        <v>67</v>
      </c>
      <c r="J6" s="142" t="s">
        <v>68</v>
      </c>
      <c r="K6" s="100" t="s">
        <v>69</v>
      </c>
      <c r="L6" s="101" t="s">
        <v>70</v>
      </c>
      <c r="M6" s="99" t="s">
        <v>161</v>
      </c>
      <c r="N6" s="100" t="s">
        <v>71</v>
      </c>
      <c r="O6" s="100" t="s">
        <v>72</v>
      </c>
      <c r="P6" s="100" t="s">
        <v>73</v>
      </c>
      <c r="Q6" s="100" t="s">
        <v>74</v>
      </c>
      <c r="R6" s="100" t="s">
        <v>75</v>
      </c>
      <c r="S6" s="162" t="s">
        <v>162</v>
      </c>
      <c r="T6" s="835"/>
      <c r="U6" s="835"/>
      <c r="V6" s="833"/>
    </row>
    <row r="7" spans="1:22" s="91" customFormat="1">
      <c r="A7" s="102">
        <v>1</v>
      </c>
      <c r="B7" s="1" t="s">
        <v>51</v>
      </c>
      <c r="C7" s="103"/>
      <c r="D7" s="90"/>
      <c r="E7" s="90"/>
      <c r="F7" s="90"/>
      <c r="G7" s="90"/>
      <c r="H7" s="90"/>
      <c r="I7" s="90"/>
      <c r="J7" s="90"/>
      <c r="K7" s="90"/>
      <c r="L7" s="104"/>
      <c r="M7" s="103"/>
      <c r="N7" s="90"/>
      <c r="O7" s="90"/>
      <c r="P7" s="90"/>
      <c r="Q7" s="90"/>
      <c r="R7" s="90"/>
      <c r="S7" s="104"/>
      <c r="T7" s="170"/>
      <c r="U7" s="170"/>
      <c r="V7" s="105">
        <f>SUM(C7:S7)</f>
        <v>0</v>
      </c>
    </row>
    <row r="8" spans="1:22" s="91" customFormat="1">
      <c r="A8" s="102">
        <v>2</v>
      </c>
      <c r="B8" s="1" t="s">
        <v>52</v>
      </c>
      <c r="C8" s="103"/>
      <c r="D8" s="90"/>
      <c r="E8" s="90"/>
      <c r="F8" s="90"/>
      <c r="G8" s="90"/>
      <c r="H8" s="90"/>
      <c r="I8" s="90"/>
      <c r="J8" s="90"/>
      <c r="K8" s="90"/>
      <c r="L8" s="104"/>
      <c r="M8" s="103"/>
      <c r="N8" s="90"/>
      <c r="O8" s="90"/>
      <c r="P8" s="90"/>
      <c r="Q8" s="90"/>
      <c r="R8" s="90"/>
      <c r="S8" s="104"/>
      <c r="T8" s="170"/>
      <c r="U8" s="170"/>
      <c r="V8" s="105">
        <f t="shared" ref="V8:V20" si="0">SUM(C8:S8)</f>
        <v>0</v>
      </c>
    </row>
    <row r="9" spans="1:22" s="91" customFormat="1">
      <c r="A9" s="102">
        <v>3</v>
      </c>
      <c r="B9" s="1" t="s">
        <v>153</v>
      </c>
      <c r="C9" s="103"/>
      <c r="D9" s="90"/>
      <c r="E9" s="90"/>
      <c r="F9" s="90"/>
      <c r="G9" s="90"/>
      <c r="H9" s="90"/>
      <c r="I9" s="90"/>
      <c r="J9" s="90"/>
      <c r="K9" s="90"/>
      <c r="L9" s="104"/>
      <c r="M9" s="103"/>
      <c r="N9" s="90"/>
      <c r="O9" s="90"/>
      <c r="P9" s="90"/>
      <c r="Q9" s="90"/>
      <c r="R9" s="90"/>
      <c r="S9" s="104"/>
      <c r="T9" s="170"/>
      <c r="U9" s="170"/>
      <c r="V9" s="105">
        <f t="shared" si="0"/>
        <v>0</v>
      </c>
    </row>
    <row r="10" spans="1:22" s="91" customFormat="1">
      <c r="A10" s="102">
        <v>4</v>
      </c>
      <c r="B10" s="1" t="s">
        <v>53</v>
      </c>
      <c r="C10" s="103"/>
      <c r="D10" s="90"/>
      <c r="E10" s="90"/>
      <c r="F10" s="90"/>
      <c r="G10" s="90"/>
      <c r="H10" s="90"/>
      <c r="I10" s="90"/>
      <c r="J10" s="90"/>
      <c r="K10" s="90"/>
      <c r="L10" s="104"/>
      <c r="M10" s="103"/>
      <c r="N10" s="90"/>
      <c r="O10" s="90"/>
      <c r="P10" s="90"/>
      <c r="Q10" s="90"/>
      <c r="R10" s="90"/>
      <c r="S10" s="104"/>
      <c r="T10" s="170"/>
      <c r="U10" s="170"/>
      <c r="V10" s="105">
        <f t="shared" si="0"/>
        <v>0</v>
      </c>
    </row>
    <row r="11" spans="1:22" s="91" customFormat="1">
      <c r="A11" s="102">
        <v>5</v>
      </c>
      <c r="B11" s="1" t="s">
        <v>54</v>
      </c>
      <c r="C11" s="103"/>
      <c r="D11" s="90"/>
      <c r="E11" s="90"/>
      <c r="F11" s="90"/>
      <c r="G11" s="90"/>
      <c r="H11" s="90"/>
      <c r="I11" s="90"/>
      <c r="J11" s="90"/>
      <c r="K11" s="90"/>
      <c r="L11" s="104"/>
      <c r="M11" s="103"/>
      <c r="N11" s="90"/>
      <c r="O11" s="90"/>
      <c r="P11" s="90"/>
      <c r="Q11" s="90"/>
      <c r="R11" s="90"/>
      <c r="S11" s="104"/>
      <c r="T11" s="170"/>
      <c r="U11" s="170"/>
      <c r="V11" s="105">
        <f t="shared" si="0"/>
        <v>0</v>
      </c>
    </row>
    <row r="12" spans="1:22" s="91" customFormat="1">
      <c r="A12" s="102">
        <v>6</v>
      </c>
      <c r="B12" s="1" t="s">
        <v>55</v>
      </c>
      <c r="C12" s="103"/>
      <c r="D12" s="90"/>
      <c r="E12" s="90"/>
      <c r="F12" s="90"/>
      <c r="G12" s="90"/>
      <c r="H12" s="90"/>
      <c r="I12" s="90"/>
      <c r="J12" s="90"/>
      <c r="K12" s="90"/>
      <c r="L12" s="104"/>
      <c r="M12" s="103"/>
      <c r="N12" s="90"/>
      <c r="O12" s="90"/>
      <c r="P12" s="90"/>
      <c r="Q12" s="90"/>
      <c r="R12" s="90"/>
      <c r="S12" s="104"/>
      <c r="T12" s="170"/>
      <c r="U12" s="170"/>
      <c r="V12" s="105">
        <f t="shared" si="0"/>
        <v>0</v>
      </c>
    </row>
    <row r="13" spans="1:22" s="91" customFormat="1">
      <c r="A13" s="102">
        <v>7</v>
      </c>
      <c r="B13" s="1" t="s">
        <v>56</v>
      </c>
      <c r="C13" s="103"/>
      <c r="D13" s="90"/>
      <c r="E13" s="90"/>
      <c r="F13" s="90"/>
      <c r="G13" s="90"/>
      <c r="H13" s="90"/>
      <c r="I13" s="90"/>
      <c r="J13" s="90"/>
      <c r="K13" s="90"/>
      <c r="L13" s="104"/>
      <c r="M13" s="103"/>
      <c r="N13" s="90"/>
      <c r="O13" s="90"/>
      <c r="P13" s="90"/>
      <c r="Q13" s="90"/>
      <c r="R13" s="90"/>
      <c r="S13" s="104"/>
      <c r="T13" s="170"/>
      <c r="U13" s="170"/>
      <c r="V13" s="105">
        <f t="shared" si="0"/>
        <v>0</v>
      </c>
    </row>
    <row r="14" spans="1:22" s="91" customFormat="1">
      <c r="A14" s="102">
        <v>8</v>
      </c>
      <c r="B14" s="1" t="s">
        <v>57</v>
      </c>
      <c r="C14" s="103"/>
      <c r="D14" s="90"/>
      <c r="E14" s="90"/>
      <c r="F14" s="90"/>
      <c r="G14" s="90"/>
      <c r="H14" s="90"/>
      <c r="I14" s="90"/>
      <c r="J14" s="90"/>
      <c r="K14" s="90"/>
      <c r="L14" s="104"/>
      <c r="M14" s="103"/>
      <c r="N14" s="90"/>
      <c r="O14" s="90"/>
      <c r="P14" s="90"/>
      <c r="Q14" s="90"/>
      <c r="R14" s="90"/>
      <c r="S14" s="104"/>
      <c r="T14" s="170"/>
      <c r="U14" s="170"/>
      <c r="V14" s="105">
        <f t="shared" si="0"/>
        <v>0</v>
      </c>
    </row>
    <row r="15" spans="1:22" s="91" customFormat="1">
      <c r="A15" s="102">
        <v>9</v>
      </c>
      <c r="B15" s="1" t="s">
        <v>58</v>
      </c>
      <c r="C15" s="103"/>
      <c r="D15" s="90"/>
      <c r="E15" s="90"/>
      <c r="F15" s="90"/>
      <c r="G15" s="90"/>
      <c r="H15" s="90"/>
      <c r="I15" s="90"/>
      <c r="J15" s="90"/>
      <c r="K15" s="90"/>
      <c r="L15" s="104"/>
      <c r="M15" s="103"/>
      <c r="N15" s="90"/>
      <c r="O15" s="90"/>
      <c r="P15" s="90"/>
      <c r="Q15" s="90"/>
      <c r="R15" s="90"/>
      <c r="S15" s="104"/>
      <c r="T15" s="170"/>
      <c r="U15" s="170"/>
      <c r="V15" s="105">
        <f t="shared" si="0"/>
        <v>0</v>
      </c>
    </row>
    <row r="16" spans="1:22" s="91" customFormat="1">
      <c r="A16" s="102">
        <v>10</v>
      </c>
      <c r="B16" s="1" t="s">
        <v>59</v>
      </c>
      <c r="C16" s="103"/>
      <c r="D16" s="90"/>
      <c r="E16" s="90"/>
      <c r="F16" s="90"/>
      <c r="G16" s="90"/>
      <c r="H16" s="90"/>
      <c r="I16" s="90"/>
      <c r="J16" s="90"/>
      <c r="K16" s="90"/>
      <c r="L16" s="104"/>
      <c r="M16" s="103"/>
      <c r="N16" s="90"/>
      <c r="O16" s="90"/>
      <c r="P16" s="90"/>
      <c r="Q16" s="90"/>
      <c r="R16" s="90"/>
      <c r="S16" s="104"/>
      <c r="T16" s="170"/>
      <c r="U16" s="170"/>
      <c r="V16" s="105">
        <f t="shared" si="0"/>
        <v>0</v>
      </c>
    </row>
    <row r="17" spans="1:22" s="91" customFormat="1">
      <c r="A17" s="102">
        <v>11</v>
      </c>
      <c r="B17" s="1" t="s">
        <v>60</v>
      </c>
      <c r="C17" s="103"/>
      <c r="D17" s="90"/>
      <c r="E17" s="90"/>
      <c r="F17" s="90"/>
      <c r="G17" s="90"/>
      <c r="H17" s="90"/>
      <c r="I17" s="90"/>
      <c r="J17" s="90"/>
      <c r="K17" s="90"/>
      <c r="L17" s="104"/>
      <c r="M17" s="103"/>
      <c r="N17" s="90"/>
      <c r="O17" s="90"/>
      <c r="P17" s="90"/>
      <c r="Q17" s="90"/>
      <c r="R17" s="90"/>
      <c r="S17" s="104"/>
      <c r="T17" s="170"/>
      <c r="U17" s="170"/>
      <c r="V17" s="105">
        <f t="shared" si="0"/>
        <v>0</v>
      </c>
    </row>
    <row r="18" spans="1:22" s="91" customFormat="1">
      <c r="A18" s="102">
        <v>12</v>
      </c>
      <c r="B18" s="1" t="s">
        <v>61</v>
      </c>
      <c r="C18" s="103"/>
      <c r="D18" s="90"/>
      <c r="E18" s="90"/>
      <c r="F18" s="90"/>
      <c r="G18" s="90"/>
      <c r="H18" s="90"/>
      <c r="I18" s="90"/>
      <c r="J18" s="90"/>
      <c r="K18" s="90"/>
      <c r="L18" s="104"/>
      <c r="M18" s="103"/>
      <c r="N18" s="90"/>
      <c r="O18" s="90"/>
      <c r="P18" s="90"/>
      <c r="Q18" s="90"/>
      <c r="R18" s="90"/>
      <c r="S18" s="104"/>
      <c r="T18" s="170"/>
      <c r="U18" s="170"/>
      <c r="V18" s="105">
        <f t="shared" si="0"/>
        <v>0</v>
      </c>
    </row>
    <row r="19" spans="1:22" s="91" customFormat="1">
      <c r="A19" s="102">
        <v>13</v>
      </c>
      <c r="B19" s="1" t="s">
        <v>62</v>
      </c>
      <c r="C19" s="103"/>
      <c r="D19" s="90"/>
      <c r="E19" s="90"/>
      <c r="F19" s="90"/>
      <c r="G19" s="90"/>
      <c r="H19" s="90"/>
      <c r="I19" s="90"/>
      <c r="J19" s="90"/>
      <c r="K19" s="90"/>
      <c r="L19" s="104"/>
      <c r="M19" s="103"/>
      <c r="N19" s="90"/>
      <c r="O19" s="90"/>
      <c r="P19" s="90"/>
      <c r="Q19" s="90"/>
      <c r="R19" s="90"/>
      <c r="S19" s="104"/>
      <c r="T19" s="170"/>
      <c r="U19" s="170"/>
      <c r="V19" s="105">
        <f t="shared" si="0"/>
        <v>0</v>
      </c>
    </row>
    <row r="20" spans="1:22" s="91" customFormat="1">
      <c r="A20" s="102">
        <v>14</v>
      </c>
      <c r="B20" s="1" t="s">
        <v>63</v>
      </c>
      <c r="C20" s="103"/>
      <c r="D20" s="90"/>
      <c r="E20" s="90"/>
      <c r="F20" s="90"/>
      <c r="G20" s="90"/>
      <c r="H20" s="90"/>
      <c r="I20" s="90"/>
      <c r="J20" s="90"/>
      <c r="K20" s="90"/>
      <c r="L20" s="104"/>
      <c r="M20" s="103"/>
      <c r="N20" s="90"/>
      <c r="O20" s="90"/>
      <c r="P20" s="90"/>
      <c r="Q20" s="90"/>
      <c r="R20" s="90"/>
      <c r="S20" s="104"/>
      <c r="T20" s="170"/>
      <c r="U20" s="170"/>
      <c r="V20" s="105">
        <f t="shared" si="0"/>
        <v>0</v>
      </c>
    </row>
    <row r="21" spans="1:22" ht="13.8" thickBot="1">
      <c r="A21" s="92"/>
      <c r="B21" s="106" t="s">
        <v>64</v>
      </c>
      <c r="C21" s="107">
        <f>SUM(C7:C20)</f>
        <v>0</v>
      </c>
      <c r="D21" s="94">
        <f t="shared" ref="D21:V21" si="1">SUM(D7:D20)</f>
        <v>0</v>
      </c>
      <c r="E21" s="94">
        <f t="shared" si="1"/>
        <v>0</v>
      </c>
      <c r="F21" s="94">
        <f t="shared" si="1"/>
        <v>0</v>
      </c>
      <c r="G21" s="94">
        <f t="shared" si="1"/>
        <v>0</v>
      </c>
      <c r="H21" s="94">
        <f t="shared" si="1"/>
        <v>0</v>
      </c>
      <c r="I21" s="94">
        <f t="shared" si="1"/>
        <v>0</v>
      </c>
      <c r="J21" s="94">
        <f t="shared" si="1"/>
        <v>0</v>
      </c>
      <c r="K21" s="94">
        <f t="shared" si="1"/>
        <v>0</v>
      </c>
      <c r="L21" s="108">
        <f t="shared" si="1"/>
        <v>0</v>
      </c>
      <c r="M21" s="107">
        <f t="shared" si="1"/>
        <v>0</v>
      </c>
      <c r="N21" s="94">
        <f t="shared" si="1"/>
        <v>0</v>
      </c>
      <c r="O21" s="94">
        <f t="shared" si="1"/>
        <v>0</v>
      </c>
      <c r="P21" s="94">
        <f t="shared" si="1"/>
        <v>0</v>
      </c>
      <c r="Q21" s="94">
        <f t="shared" si="1"/>
        <v>0</v>
      </c>
      <c r="R21" s="94">
        <f t="shared" si="1"/>
        <v>0</v>
      </c>
      <c r="S21" s="108">
        <f>SUM(S7:S20)</f>
        <v>0</v>
      </c>
      <c r="T21" s="108">
        <f>SUM(T7:T20)</f>
        <v>0</v>
      </c>
      <c r="U21" s="108">
        <f t="shared" ref="U21" si="2">SUM(U7:U20)</f>
        <v>0</v>
      </c>
      <c r="V21" s="109">
        <f t="shared" si="1"/>
        <v>0</v>
      </c>
    </row>
    <row r="24" spans="1:22">
      <c r="A24" s="7"/>
      <c r="B24" s="7"/>
      <c r="C24" s="26"/>
      <c r="D24" s="26"/>
      <c r="E24" s="26"/>
    </row>
    <row r="25" spans="1:22">
      <c r="A25" s="110"/>
      <c r="B25" s="110"/>
      <c r="C25" s="7"/>
      <c r="D25" s="26"/>
      <c r="E25" s="26"/>
    </row>
    <row r="26" spans="1:22">
      <c r="A26" s="110"/>
      <c r="B26" s="27"/>
      <c r="C26" s="7"/>
      <c r="D26" s="26"/>
      <c r="E26" s="26"/>
    </row>
    <row r="27" spans="1:22">
      <c r="A27" s="110"/>
      <c r="B27" s="110"/>
      <c r="C27" s="7"/>
      <c r="D27" s="26"/>
      <c r="E27" s="26"/>
    </row>
    <row r="28" spans="1:22">
      <c r="A28" s="110"/>
      <c r="B28" s="27"/>
      <c r="C28" s="7"/>
      <c r="D28" s="26"/>
      <c r="E28" s="26"/>
    </row>
  </sheetData>
  <mergeCells count="5">
    <mergeCell ref="C5:L5"/>
    <mergeCell ref="M5:S5"/>
    <mergeCell ref="V5:V6"/>
    <mergeCell ref="T5:T6"/>
    <mergeCell ref="U5:U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pageSetUpPr autoPageBreaks="0"/>
  </sheetPr>
  <dimension ref="A1:I23"/>
  <sheetViews>
    <sheetView zoomScale="80" zoomScaleNormal="80" workbookViewId="0">
      <pane xSplit="1" ySplit="7" topLeftCell="B8" activePane="bottomRight" state="frozen"/>
      <selection pane="topRight"/>
      <selection pane="bottomLeft"/>
      <selection pane="bottomRight"/>
    </sheetView>
  </sheetViews>
  <sheetFormatPr defaultColWidth="9.109375" defaultRowHeight="13.8"/>
  <cols>
    <col min="1" max="1" width="10.5546875" style="4" bestFit="1" customWidth="1"/>
    <col min="2" max="2" width="101.88671875" style="4" customWidth="1"/>
    <col min="3" max="3" width="13.88671875" style="171" customWidth="1"/>
    <col min="4" max="4" width="14.88671875" style="171" bestFit="1" customWidth="1"/>
    <col min="5" max="5" width="17.88671875" style="171" customWidth="1"/>
    <col min="6" max="6" width="15.88671875" style="171" customWidth="1"/>
    <col min="7" max="7" width="17.44140625" style="171" customWidth="1"/>
    <col min="8" max="8" width="15.109375" style="171" customWidth="1"/>
    <col min="9" max="16384" width="9.109375" style="17"/>
  </cols>
  <sheetData>
    <row r="1" spans="1:9">
      <c r="A1" s="2" t="s">
        <v>30</v>
      </c>
      <c r="B1" s="4" t="str">
        <f>'Info '!C2</f>
        <v>JSC Hash Bank</v>
      </c>
      <c r="C1" s="3"/>
    </row>
    <row r="2" spans="1:9">
      <c r="A2" s="2" t="s">
        <v>31</v>
      </c>
      <c r="B2" s="633">
        <f>'1. key ratios '!B2</f>
        <v>46203</v>
      </c>
      <c r="C2" s="282"/>
    </row>
    <row r="4" spans="1:9" ht="14.4" thickBot="1">
      <c r="A4" s="2" t="s">
        <v>150</v>
      </c>
      <c r="B4" s="95" t="s">
        <v>239</v>
      </c>
    </row>
    <row r="5" spans="1:9">
      <c r="A5" s="96"/>
      <c r="B5" s="111"/>
      <c r="C5" s="172" t="s">
        <v>0</v>
      </c>
      <c r="D5" s="172" t="s">
        <v>1</v>
      </c>
      <c r="E5" s="172" t="s">
        <v>2</v>
      </c>
      <c r="F5" s="172" t="s">
        <v>3</v>
      </c>
      <c r="G5" s="173" t="s">
        <v>4</v>
      </c>
      <c r="H5" s="174" t="s">
        <v>5</v>
      </c>
      <c r="I5" s="112"/>
    </row>
    <row r="6" spans="1:9" s="112" customFormat="1" ht="12.75" customHeight="1">
      <c r="A6" s="113"/>
      <c r="B6" s="838" t="s">
        <v>149</v>
      </c>
      <c r="C6" s="840" t="s">
        <v>232</v>
      </c>
      <c r="D6" s="842" t="s">
        <v>231</v>
      </c>
      <c r="E6" s="843"/>
      <c r="F6" s="840" t="s">
        <v>236</v>
      </c>
      <c r="G6" s="840" t="s">
        <v>237</v>
      </c>
      <c r="H6" s="836" t="s">
        <v>235</v>
      </c>
    </row>
    <row r="7" spans="1:9" ht="41.4">
      <c r="A7" s="115"/>
      <c r="B7" s="839"/>
      <c r="C7" s="841"/>
      <c r="D7" s="175" t="s">
        <v>234</v>
      </c>
      <c r="E7" s="175" t="s">
        <v>233</v>
      </c>
      <c r="F7" s="841"/>
      <c r="G7" s="841"/>
      <c r="H7" s="837"/>
      <c r="I7" s="112"/>
    </row>
    <row r="8" spans="1:9">
      <c r="A8" s="113">
        <v>1</v>
      </c>
      <c r="B8" s="1" t="s">
        <v>51</v>
      </c>
      <c r="C8" s="176">
        <v>18227562.1591</v>
      </c>
      <c r="D8" s="177">
        <v>0</v>
      </c>
      <c r="E8" s="176">
        <v>0</v>
      </c>
      <c r="F8" s="176">
        <v>524093.81901799998</v>
      </c>
      <c r="G8" s="178">
        <f>F8</f>
        <v>524093.81901799998</v>
      </c>
      <c r="H8" s="180">
        <f>G8/(C8+E8)</f>
        <v>2.8752820286301935E-2</v>
      </c>
    </row>
    <row r="9" spans="1:9" ht="15" customHeight="1">
      <c r="A9" s="113">
        <v>2</v>
      </c>
      <c r="B9" s="1" t="s">
        <v>52</v>
      </c>
      <c r="C9" s="176">
        <v>0</v>
      </c>
      <c r="D9" s="177">
        <v>0</v>
      </c>
      <c r="E9" s="176">
        <v>0</v>
      </c>
      <c r="F9" s="176">
        <v>0</v>
      </c>
      <c r="G9" s="178">
        <f t="shared" ref="G9:G21" si="0">F9</f>
        <v>0</v>
      </c>
      <c r="H9" s="180">
        <f>IFERROR(G9/(C9+E9),)</f>
        <v>0</v>
      </c>
    </row>
    <row r="10" spans="1:9">
      <c r="A10" s="113">
        <v>3</v>
      </c>
      <c r="B10" s="1" t="s">
        <v>153</v>
      </c>
      <c r="C10" s="176">
        <v>0</v>
      </c>
      <c r="D10" s="177">
        <v>0</v>
      </c>
      <c r="E10" s="176">
        <v>0</v>
      </c>
      <c r="F10" s="176">
        <v>0</v>
      </c>
      <c r="G10" s="178">
        <f t="shared" si="0"/>
        <v>0</v>
      </c>
      <c r="H10" s="180">
        <f t="shared" ref="H10:H21" si="1">IFERROR(G10/(C10+E10),)</f>
        <v>0</v>
      </c>
    </row>
    <row r="11" spans="1:9">
      <c r="A11" s="113">
        <v>4</v>
      </c>
      <c r="B11" s="1" t="s">
        <v>53</v>
      </c>
      <c r="C11" s="176">
        <v>0</v>
      </c>
      <c r="D11" s="177">
        <v>0</v>
      </c>
      <c r="E11" s="176">
        <v>0</v>
      </c>
      <c r="F11" s="176">
        <v>0</v>
      </c>
      <c r="G11" s="178">
        <f t="shared" si="0"/>
        <v>0</v>
      </c>
      <c r="H11" s="180">
        <f t="shared" si="1"/>
        <v>0</v>
      </c>
    </row>
    <row r="12" spans="1:9">
      <c r="A12" s="113">
        <v>5</v>
      </c>
      <c r="B12" s="1" t="s">
        <v>54</v>
      </c>
      <c r="C12" s="176">
        <v>0</v>
      </c>
      <c r="D12" s="177">
        <v>0</v>
      </c>
      <c r="E12" s="176">
        <v>0</v>
      </c>
      <c r="F12" s="176">
        <v>0</v>
      </c>
      <c r="G12" s="178">
        <f t="shared" si="0"/>
        <v>0</v>
      </c>
      <c r="H12" s="180">
        <f t="shared" si="1"/>
        <v>0</v>
      </c>
    </row>
    <row r="13" spans="1:9">
      <c r="A13" s="113">
        <v>6</v>
      </c>
      <c r="B13" s="1" t="s">
        <v>55</v>
      </c>
      <c r="C13" s="176">
        <v>65132819.657400012</v>
      </c>
      <c r="D13" s="177">
        <v>0</v>
      </c>
      <c r="E13" s="176">
        <v>0</v>
      </c>
      <c r="F13" s="176">
        <v>47001293.38412632</v>
      </c>
      <c r="G13" s="178">
        <f t="shared" si="0"/>
        <v>47001293.38412632</v>
      </c>
      <c r="H13" s="180">
        <f t="shared" si="1"/>
        <v>0.72162227324648465</v>
      </c>
    </row>
    <row r="14" spans="1:9">
      <c r="A14" s="113">
        <v>7</v>
      </c>
      <c r="B14" s="1" t="s">
        <v>56</v>
      </c>
      <c r="C14" s="176">
        <v>3565027.8699999996</v>
      </c>
      <c r="D14" s="177">
        <v>0</v>
      </c>
      <c r="E14" s="176">
        <v>0</v>
      </c>
      <c r="F14" s="176">
        <v>3565027.8699999996</v>
      </c>
      <c r="G14" s="178">
        <f t="shared" si="0"/>
        <v>3565027.8699999996</v>
      </c>
      <c r="H14" s="180">
        <f t="shared" si="1"/>
        <v>1</v>
      </c>
    </row>
    <row r="15" spans="1:9">
      <c r="A15" s="113">
        <v>8</v>
      </c>
      <c r="B15" s="1" t="s">
        <v>57</v>
      </c>
      <c r="C15" s="176">
        <v>1481178.5899999996</v>
      </c>
      <c r="D15" s="177">
        <v>0</v>
      </c>
      <c r="E15" s="176">
        <v>0</v>
      </c>
      <c r="F15" s="176">
        <v>1481178.5899999996</v>
      </c>
      <c r="G15" s="178">
        <f t="shared" si="0"/>
        <v>1481178.5899999996</v>
      </c>
      <c r="H15" s="180">
        <f t="shared" si="1"/>
        <v>1</v>
      </c>
    </row>
    <row r="16" spans="1:9">
      <c r="A16" s="113">
        <v>9</v>
      </c>
      <c r="B16" s="1" t="s">
        <v>58</v>
      </c>
      <c r="C16" s="176">
        <v>0</v>
      </c>
      <c r="D16" s="177">
        <v>0</v>
      </c>
      <c r="E16" s="176">
        <v>0</v>
      </c>
      <c r="F16" s="176">
        <f t="shared" ref="F16:F20" si="2">C16+E16</f>
        <v>0</v>
      </c>
      <c r="G16" s="178">
        <f t="shared" si="0"/>
        <v>0</v>
      </c>
      <c r="H16" s="180">
        <f t="shared" si="1"/>
        <v>0</v>
      </c>
    </row>
    <row r="17" spans="1:8">
      <c r="A17" s="113">
        <v>10</v>
      </c>
      <c r="B17" s="1" t="s">
        <v>59</v>
      </c>
      <c r="C17" s="176">
        <v>0</v>
      </c>
      <c r="D17" s="177">
        <v>0</v>
      </c>
      <c r="E17" s="176">
        <v>0</v>
      </c>
      <c r="F17" s="176">
        <f t="shared" si="2"/>
        <v>0</v>
      </c>
      <c r="G17" s="178">
        <f t="shared" si="0"/>
        <v>0</v>
      </c>
      <c r="H17" s="180">
        <f t="shared" si="1"/>
        <v>0</v>
      </c>
    </row>
    <row r="18" spans="1:8">
      <c r="A18" s="113">
        <v>11</v>
      </c>
      <c r="B18" s="1" t="s">
        <v>60</v>
      </c>
      <c r="C18" s="176">
        <v>0</v>
      </c>
      <c r="D18" s="177">
        <v>346363.8</v>
      </c>
      <c r="E18" s="176">
        <v>346363.8</v>
      </c>
      <c r="F18" s="176">
        <f t="shared" si="2"/>
        <v>346363.8</v>
      </c>
      <c r="G18" s="178">
        <f t="shared" si="0"/>
        <v>346363.8</v>
      </c>
      <c r="H18" s="180">
        <f t="shared" si="1"/>
        <v>1</v>
      </c>
    </row>
    <row r="19" spans="1:8">
      <c r="A19" s="113">
        <v>12</v>
      </c>
      <c r="B19" s="1" t="s">
        <v>61</v>
      </c>
      <c r="C19" s="176">
        <v>0</v>
      </c>
      <c r="D19" s="177">
        <v>0</v>
      </c>
      <c r="E19" s="176">
        <v>0</v>
      </c>
      <c r="F19" s="176">
        <f t="shared" si="2"/>
        <v>0</v>
      </c>
      <c r="G19" s="178">
        <f t="shared" si="0"/>
        <v>0</v>
      </c>
      <c r="H19" s="180">
        <f t="shared" si="1"/>
        <v>0</v>
      </c>
    </row>
    <row r="20" spans="1:8">
      <c r="A20" s="113">
        <v>13</v>
      </c>
      <c r="B20" s="1" t="s">
        <v>144</v>
      </c>
      <c r="C20" s="176">
        <v>0</v>
      </c>
      <c r="D20" s="177">
        <v>0</v>
      </c>
      <c r="E20" s="176">
        <v>0</v>
      </c>
      <c r="F20" s="176">
        <f t="shared" si="2"/>
        <v>0</v>
      </c>
      <c r="G20" s="178">
        <f t="shared" si="0"/>
        <v>0</v>
      </c>
      <c r="H20" s="180">
        <f t="shared" si="1"/>
        <v>0</v>
      </c>
    </row>
    <row r="21" spans="1:8">
      <c r="A21" s="113">
        <v>14</v>
      </c>
      <c r="B21" s="1" t="s">
        <v>63</v>
      </c>
      <c r="C21" s="176">
        <v>32681932.996299997</v>
      </c>
      <c r="D21" s="177">
        <v>1825257</v>
      </c>
      <c r="E21" s="176">
        <v>365051.4</v>
      </c>
      <c r="F21" s="176">
        <v>27973381.095699996</v>
      </c>
      <c r="G21" s="178">
        <f t="shared" si="0"/>
        <v>27973381.095699996</v>
      </c>
      <c r="H21" s="180">
        <f t="shared" si="1"/>
        <v>0.8464730324631965</v>
      </c>
    </row>
    <row r="22" spans="1:8" ht="14.4" thickBot="1">
      <c r="A22" s="116"/>
      <c r="B22" s="117" t="s">
        <v>64</v>
      </c>
      <c r="C22" s="179">
        <f>SUM(C8:C21)</f>
        <v>121088521.27280001</v>
      </c>
      <c r="D22" s="179">
        <f>SUM(D8:D21)</f>
        <v>2171620.7999999998</v>
      </c>
      <c r="E22" s="179">
        <f>SUM(E8:E21)</f>
        <v>711415.2</v>
      </c>
      <c r="F22" s="179">
        <f>SUM(F8:F21)</f>
        <v>80891338.558844298</v>
      </c>
      <c r="G22" s="179">
        <f>SUM(G8:G21)</f>
        <v>80891338.558844298</v>
      </c>
      <c r="H22" s="181">
        <f t="shared" ref="H22" si="3">IFERROR(G22/(C22+E22),)</f>
        <v>0.66413284687474938</v>
      </c>
    </row>
    <row r="23" spans="1:8">
      <c r="C23" s="667">
        <f>C22+D22-SUM('11. CRWA '!C22:R22)</f>
        <v>1460205.6000000089</v>
      </c>
      <c r="G23" s="667">
        <f>G22-'5. RWA '!C6+'5. RWA '!C10</f>
        <v>-1.8072569218929857E-8</v>
      </c>
    </row>
  </sheetData>
  <mergeCells count="6">
    <mergeCell ref="H6:H7"/>
    <mergeCell ref="B6:B7"/>
    <mergeCell ref="C6:C7"/>
    <mergeCell ref="D6:E6"/>
    <mergeCell ref="F6:F7"/>
    <mergeCell ref="G6:G7"/>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pageSetUpPr autoPageBreaks="0"/>
  </sheetPr>
  <dimension ref="A1:K27"/>
  <sheetViews>
    <sheetView zoomScale="80" zoomScaleNormal="80" workbookViewId="0">
      <pane xSplit="2" ySplit="6" topLeftCell="C7" activePane="bottomRight" state="frozen"/>
      <selection pane="topRight"/>
      <selection pane="bottomLeft"/>
      <selection pane="bottomRight"/>
    </sheetView>
  </sheetViews>
  <sheetFormatPr defaultColWidth="9.109375" defaultRowHeight="13.8"/>
  <cols>
    <col min="1" max="1" width="10.5546875" style="171" bestFit="1" customWidth="1"/>
    <col min="2" max="2" width="104.109375" style="171" customWidth="1"/>
    <col min="3" max="11" width="12.88671875" style="171" customWidth="1"/>
    <col min="12" max="16384" width="9.109375" style="171"/>
  </cols>
  <sheetData>
    <row r="1" spans="1:11">
      <c r="A1" s="171" t="s">
        <v>30</v>
      </c>
      <c r="B1" s="3" t="str">
        <f>'Info '!C2</f>
        <v>JSC Hash Bank</v>
      </c>
    </row>
    <row r="2" spans="1:11">
      <c r="A2" s="171" t="s">
        <v>31</v>
      </c>
      <c r="B2" s="633">
        <f>'1. key ratios '!B2</f>
        <v>46203</v>
      </c>
      <c r="C2" s="193"/>
      <c r="D2" s="193"/>
    </row>
    <row r="3" spans="1:11">
      <c r="B3" s="193"/>
      <c r="C3" s="193"/>
      <c r="D3" s="193"/>
    </row>
    <row r="4" spans="1:11" ht="14.4" thickBot="1">
      <c r="A4" s="171" t="s">
        <v>146</v>
      </c>
      <c r="B4" s="219" t="s">
        <v>240</v>
      </c>
      <c r="C4" s="193"/>
      <c r="D4" s="193"/>
    </row>
    <row r="5" spans="1:11" ht="30" customHeight="1">
      <c r="A5" s="844"/>
      <c r="B5" s="845"/>
      <c r="C5" s="846" t="s">
        <v>292</v>
      </c>
      <c r="D5" s="846"/>
      <c r="E5" s="846"/>
      <c r="F5" s="846" t="s">
        <v>293</v>
      </c>
      <c r="G5" s="846"/>
      <c r="H5" s="846"/>
      <c r="I5" s="846" t="s">
        <v>294</v>
      </c>
      <c r="J5" s="846"/>
      <c r="K5" s="847"/>
    </row>
    <row r="6" spans="1:11">
      <c r="A6" s="194"/>
      <c r="B6" s="195"/>
      <c r="C6" s="19" t="s">
        <v>32</v>
      </c>
      <c r="D6" s="19" t="s">
        <v>33</v>
      </c>
      <c r="E6" s="19" t="s">
        <v>34</v>
      </c>
      <c r="F6" s="19" t="s">
        <v>32</v>
      </c>
      <c r="G6" s="19" t="s">
        <v>33</v>
      </c>
      <c r="H6" s="19" t="s">
        <v>34</v>
      </c>
      <c r="I6" s="19" t="s">
        <v>32</v>
      </c>
      <c r="J6" s="19" t="s">
        <v>33</v>
      </c>
      <c r="K6" s="19" t="s">
        <v>34</v>
      </c>
    </row>
    <row r="7" spans="1:11">
      <c r="A7" s="196" t="s">
        <v>243</v>
      </c>
      <c r="B7" s="197"/>
      <c r="C7" s="197"/>
      <c r="D7" s="197"/>
      <c r="E7" s="197"/>
      <c r="F7" s="197"/>
      <c r="G7" s="197"/>
      <c r="H7" s="197"/>
      <c r="I7" s="197"/>
      <c r="J7" s="197"/>
      <c r="K7" s="198"/>
    </row>
    <row r="8" spans="1:11">
      <c r="A8" s="199">
        <v>1</v>
      </c>
      <c r="B8" s="200" t="s">
        <v>241</v>
      </c>
      <c r="C8" s="735"/>
      <c r="D8" s="735"/>
      <c r="E8" s="735"/>
      <c r="F8" s="736">
        <v>26861137.319629669</v>
      </c>
      <c r="G8" s="736">
        <v>17430170.778919473</v>
      </c>
      <c r="H8" s="736">
        <v>44291308.098549135</v>
      </c>
      <c r="I8" s="736">
        <v>3074473.1880219774</v>
      </c>
      <c r="J8" s="736">
        <v>5325320.7450373629</v>
      </c>
      <c r="K8" s="737">
        <v>8399793.9330593422</v>
      </c>
    </row>
    <row r="9" spans="1:11">
      <c r="A9" s="196" t="s">
        <v>244</v>
      </c>
      <c r="B9" s="197"/>
      <c r="C9" s="738"/>
      <c r="D9" s="738"/>
      <c r="E9" s="738"/>
      <c r="F9" s="738"/>
      <c r="G9" s="738"/>
      <c r="H9" s="738"/>
      <c r="I9" s="738"/>
      <c r="J9" s="738"/>
      <c r="K9" s="739"/>
    </row>
    <row r="10" spans="1:11">
      <c r="A10" s="201">
        <v>2</v>
      </c>
      <c r="B10" s="202" t="s">
        <v>252</v>
      </c>
      <c r="C10" s="740">
        <v>2731370.9016703293</v>
      </c>
      <c r="D10" s="741">
        <v>2015175.3987252754</v>
      </c>
      <c r="E10" s="741">
        <v>4746546.3003956042</v>
      </c>
      <c r="F10" s="741">
        <v>530035.44209417561</v>
      </c>
      <c r="G10" s="741">
        <v>831169.33160259319</v>
      </c>
      <c r="H10" s="741">
        <v>1361204.7736967695</v>
      </c>
      <c r="I10" s="741">
        <v>97576.778600000049</v>
      </c>
      <c r="J10" s="741">
        <v>123637.08426538466</v>
      </c>
      <c r="K10" s="742">
        <v>221213.86286538467</v>
      </c>
    </row>
    <row r="11" spans="1:11">
      <c r="A11" s="201">
        <v>3</v>
      </c>
      <c r="B11" s="202" t="s">
        <v>246</v>
      </c>
      <c r="C11" s="740">
        <v>4178707.1906593405</v>
      </c>
      <c r="D11" s="741">
        <v>11693242.364331871</v>
      </c>
      <c r="E11" s="741">
        <v>15871949.554991212</v>
      </c>
      <c r="F11" s="741">
        <v>2498450.3233489008</v>
      </c>
      <c r="G11" s="741">
        <v>9362112.5831640363</v>
      </c>
      <c r="H11" s="741">
        <v>11860562.906512933</v>
      </c>
      <c r="I11" s="741">
        <v>1772900.2710934069</v>
      </c>
      <c r="J11" s="741">
        <v>6252203.8861324713</v>
      </c>
      <c r="K11" s="742">
        <v>8025104.1572258836</v>
      </c>
    </row>
    <row r="12" spans="1:11">
      <c r="A12" s="201">
        <v>4</v>
      </c>
      <c r="B12" s="202" t="s">
        <v>247</v>
      </c>
      <c r="C12" s="740">
        <v>0</v>
      </c>
      <c r="D12" s="741">
        <v>0</v>
      </c>
      <c r="E12" s="741">
        <v>0</v>
      </c>
      <c r="F12" s="741">
        <v>0</v>
      </c>
      <c r="G12" s="741">
        <v>0</v>
      </c>
      <c r="H12" s="741">
        <v>0</v>
      </c>
      <c r="I12" s="741">
        <v>0</v>
      </c>
      <c r="J12" s="741">
        <v>0</v>
      </c>
      <c r="K12" s="742">
        <v>0</v>
      </c>
    </row>
    <row r="13" spans="1:11">
      <c r="A13" s="201">
        <v>5</v>
      </c>
      <c r="B13" s="202" t="s">
        <v>255</v>
      </c>
      <c r="C13" s="740">
        <v>568.74043956043965</v>
      </c>
      <c r="D13" s="741">
        <v>40122.362637362639</v>
      </c>
      <c r="E13" s="741">
        <v>40691.103076923078</v>
      </c>
      <c r="F13" s="741">
        <v>568.74043956043965</v>
      </c>
      <c r="G13" s="741">
        <v>18055.063186813186</v>
      </c>
      <c r="H13" s="741">
        <v>18623.803626373625</v>
      </c>
      <c r="I13" s="741">
        <v>568.74043956043965</v>
      </c>
      <c r="J13" s="741">
        <v>4012.2362637362639</v>
      </c>
      <c r="K13" s="742">
        <v>4580.9767032967029</v>
      </c>
    </row>
    <row r="14" spans="1:11">
      <c r="A14" s="201">
        <v>6</v>
      </c>
      <c r="B14" s="202" t="s">
        <v>287</v>
      </c>
      <c r="C14" s="740">
        <v>0</v>
      </c>
      <c r="D14" s="741">
        <v>0</v>
      </c>
      <c r="E14" s="741">
        <v>0</v>
      </c>
      <c r="F14" s="741">
        <v>0</v>
      </c>
      <c r="G14" s="741">
        <v>0</v>
      </c>
      <c r="H14" s="741">
        <v>0</v>
      </c>
      <c r="I14" s="741">
        <v>0</v>
      </c>
      <c r="J14" s="741">
        <v>0</v>
      </c>
      <c r="K14" s="742">
        <v>0</v>
      </c>
    </row>
    <row r="15" spans="1:11">
      <c r="A15" s="201">
        <v>7</v>
      </c>
      <c r="B15" s="202" t="s">
        <v>288</v>
      </c>
      <c r="C15" s="740">
        <v>1689744.6415000001</v>
      </c>
      <c r="D15" s="741">
        <v>4196122.3172237119</v>
      </c>
      <c r="E15" s="741">
        <v>5885866.9587237127</v>
      </c>
      <c r="F15" s="741">
        <v>206096.64533186815</v>
      </c>
      <c r="G15" s="741">
        <v>936239.90288943949</v>
      </c>
      <c r="H15" s="741">
        <v>1142336.5482213066</v>
      </c>
      <c r="I15" s="741">
        <v>206096.64533186815</v>
      </c>
      <c r="J15" s="741">
        <v>936239.90288943949</v>
      </c>
      <c r="K15" s="742">
        <v>1142336.5482213066</v>
      </c>
    </row>
    <row r="16" spans="1:11">
      <c r="A16" s="201">
        <v>8</v>
      </c>
      <c r="B16" s="203" t="s">
        <v>248</v>
      </c>
      <c r="C16" s="740">
        <v>8600391.4742692299</v>
      </c>
      <c r="D16" s="741">
        <v>17944662.442918222</v>
      </c>
      <c r="E16" s="741">
        <v>26545053.917187452</v>
      </c>
      <c r="F16" s="741">
        <v>3235151.1512145046</v>
      </c>
      <c r="G16" s="741">
        <v>11147576.880842883</v>
      </c>
      <c r="H16" s="741">
        <v>14382728.032057382</v>
      </c>
      <c r="I16" s="741">
        <v>2077142.4354648357</v>
      </c>
      <c r="J16" s="741">
        <v>7316093.1095510321</v>
      </c>
      <c r="K16" s="742">
        <v>9393235.5450158715</v>
      </c>
    </row>
    <row r="17" spans="1:11">
      <c r="A17" s="196" t="s">
        <v>245</v>
      </c>
      <c r="B17" s="197"/>
      <c r="C17" s="738"/>
      <c r="D17" s="738"/>
      <c r="E17" s="738"/>
      <c r="F17" s="738"/>
      <c r="G17" s="738"/>
      <c r="H17" s="738"/>
      <c r="I17" s="738"/>
      <c r="J17" s="738"/>
      <c r="K17" s="739"/>
    </row>
    <row r="18" spans="1:11">
      <c r="A18" s="201">
        <v>9</v>
      </c>
      <c r="B18" s="202" t="s">
        <v>251</v>
      </c>
      <c r="C18" s="740">
        <v>0</v>
      </c>
      <c r="D18" s="741">
        <v>0</v>
      </c>
      <c r="E18" s="741">
        <v>0</v>
      </c>
      <c r="F18" s="741">
        <v>0</v>
      </c>
      <c r="G18" s="741">
        <v>0</v>
      </c>
      <c r="H18" s="741">
        <v>0</v>
      </c>
      <c r="I18" s="741">
        <v>0</v>
      </c>
      <c r="J18" s="741">
        <v>0</v>
      </c>
      <c r="K18" s="742">
        <v>0</v>
      </c>
    </row>
    <row r="19" spans="1:11">
      <c r="A19" s="201">
        <v>10</v>
      </c>
      <c r="B19" s="202" t="s">
        <v>289</v>
      </c>
      <c r="C19" s="740">
        <v>50744660.889678732</v>
      </c>
      <c r="D19" s="741">
        <v>13902546.773027156</v>
      </c>
      <c r="E19" s="741">
        <v>64647207.662705861</v>
      </c>
      <c r="F19" s="741">
        <v>39730.210735257206</v>
      </c>
      <c r="G19" s="741">
        <v>34323.152770858236</v>
      </c>
      <c r="H19" s="741">
        <v>74053.363506115405</v>
      </c>
      <c r="I19" s="741">
        <v>23858508.460075922</v>
      </c>
      <c r="J19" s="741">
        <v>12289533.541566467</v>
      </c>
      <c r="K19" s="742">
        <v>36148042.001642376</v>
      </c>
    </row>
    <row r="20" spans="1:11">
      <c r="A20" s="201">
        <v>11</v>
      </c>
      <c r="B20" s="202" t="s">
        <v>250</v>
      </c>
      <c r="C20" s="740">
        <v>4537289.6036263732</v>
      </c>
      <c r="D20" s="741">
        <v>2349627.0358212097</v>
      </c>
      <c r="E20" s="741">
        <v>6886916.6394475857</v>
      </c>
      <c r="F20" s="741">
        <v>0</v>
      </c>
      <c r="G20" s="741">
        <v>95359.420219780222</v>
      </c>
      <c r="H20" s="741">
        <v>95359.420219780222</v>
      </c>
      <c r="I20" s="741">
        <v>0</v>
      </c>
      <c r="J20" s="741">
        <v>95359.420219780222</v>
      </c>
      <c r="K20" s="742">
        <v>95359.420219780222</v>
      </c>
    </row>
    <row r="21" spans="1:11" ht="14.4" thickBot="1">
      <c r="A21" s="204">
        <v>12</v>
      </c>
      <c r="B21" s="205" t="s">
        <v>249</v>
      </c>
      <c r="C21" s="743">
        <v>55281950.493305102</v>
      </c>
      <c r="D21" s="744">
        <v>16252173.808848366</v>
      </c>
      <c r="E21" s="743">
        <v>71534124.302153453</v>
      </c>
      <c r="F21" s="744">
        <v>39730.210735257206</v>
      </c>
      <c r="G21" s="744">
        <v>129682.57299063847</v>
      </c>
      <c r="H21" s="744">
        <v>169412.78372589563</v>
      </c>
      <c r="I21" s="744">
        <v>23858508.460075922</v>
      </c>
      <c r="J21" s="744">
        <v>12384892.961786248</v>
      </c>
      <c r="K21" s="745">
        <v>36243401.421862155</v>
      </c>
    </row>
    <row r="22" spans="1:11" ht="38.25" customHeight="1" thickBot="1">
      <c r="A22" s="206"/>
      <c r="B22" s="207"/>
      <c r="C22" s="207"/>
      <c r="D22" s="207"/>
      <c r="E22" s="207"/>
      <c r="F22" s="848" t="s">
        <v>291</v>
      </c>
      <c r="G22" s="846"/>
      <c r="H22" s="846"/>
      <c r="I22" s="848" t="s">
        <v>256</v>
      </c>
      <c r="J22" s="846"/>
      <c r="K22" s="847"/>
    </row>
    <row r="23" spans="1:11">
      <c r="A23" s="208">
        <v>13</v>
      </c>
      <c r="B23" s="209" t="s">
        <v>241</v>
      </c>
      <c r="C23" s="210"/>
      <c r="D23" s="210"/>
      <c r="E23" s="210"/>
      <c r="F23" s="746">
        <f t="shared" ref="F23:K23" si="0">F8</f>
        <v>26861137.319629669</v>
      </c>
      <c r="G23" s="746">
        <f t="shared" si="0"/>
        <v>17430170.778919473</v>
      </c>
      <c r="H23" s="746">
        <f t="shared" si="0"/>
        <v>44291308.098549135</v>
      </c>
      <c r="I23" s="746">
        <f t="shared" si="0"/>
        <v>3074473.1880219774</v>
      </c>
      <c r="J23" s="746">
        <f t="shared" si="0"/>
        <v>5325320.7450373629</v>
      </c>
      <c r="K23" s="747">
        <f t="shared" si="0"/>
        <v>8399793.9330593422</v>
      </c>
    </row>
    <row r="24" spans="1:11" ht="14.4" thickBot="1">
      <c r="A24" s="211">
        <v>14</v>
      </c>
      <c r="B24" s="212" t="s">
        <v>253</v>
      </c>
      <c r="C24" s="213"/>
      <c r="D24" s="214"/>
      <c r="E24" s="215"/>
      <c r="F24" s="748">
        <f>MAX(F16-F21,F16*0.25)</f>
        <v>3195420.9404792474</v>
      </c>
      <c r="G24" s="748">
        <f t="shared" ref="G24:H24" si="1">MAX(G16-G21,G16*0.25)</f>
        <v>11017894.307852244</v>
      </c>
      <c r="H24" s="748">
        <f t="shared" si="1"/>
        <v>14213315.248331487</v>
      </c>
      <c r="I24" s="748">
        <f>MAX(I16-I21,I16*0.25)</f>
        <v>519285.60886620893</v>
      </c>
      <c r="J24" s="748">
        <f t="shared" ref="J24:K24" si="2">MAX(J16-J21,J16*0.25)</f>
        <v>1829023.277387758</v>
      </c>
      <c r="K24" s="749">
        <f t="shared" si="2"/>
        <v>2348308.8862539679</v>
      </c>
    </row>
    <row r="25" spans="1:11" ht="14.4" thickBot="1">
      <c r="A25" s="216">
        <v>15</v>
      </c>
      <c r="B25" s="217" t="s">
        <v>254</v>
      </c>
      <c r="C25" s="218"/>
      <c r="D25" s="218"/>
      <c r="E25" s="218"/>
      <c r="F25" s="750">
        <f t="shared" ref="F25:K25" si="3">F23/F24</f>
        <v>8.4061342214278199</v>
      </c>
      <c r="G25" s="750">
        <f t="shared" si="3"/>
        <v>1.5819874734591819</v>
      </c>
      <c r="H25" s="750">
        <f t="shared" si="3"/>
        <v>3.1161841783357707</v>
      </c>
      <c r="I25" s="750">
        <f t="shared" si="3"/>
        <v>5.9205823067862031</v>
      </c>
      <c r="J25" s="750">
        <f t="shared" si="3"/>
        <v>2.9115653206136751</v>
      </c>
      <c r="K25" s="751">
        <f t="shared" si="3"/>
        <v>3.5769544552798282</v>
      </c>
    </row>
    <row r="27" spans="1:11" ht="27">
      <c r="B27" s="192" t="s">
        <v>290</v>
      </c>
    </row>
  </sheetData>
  <mergeCells count="6">
    <mergeCell ref="A5:B5"/>
    <mergeCell ref="C5:E5"/>
    <mergeCell ref="F5:H5"/>
    <mergeCell ref="I5:K5"/>
    <mergeCell ref="F22:H22"/>
    <mergeCell ref="I22:K22"/>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pageSetUpPr autoPageBreaks="0"/>
  </sheetPr>
  <dimension ref="A1:Q34"/>
  <sheetViews>
    <sheetView zoomScale="80" zoomScaleNormal="80" workbookViewId="0">
      <pane xSplit="1" ySplit="3" topLeftCell="B4" activePane="bottomRight" state="frozen"/>
      <selection pane="topRight"/>
      <selection pane="bottomLeft"/>
      <selection pane="bottomRight"/>
    </sheetView>
  </sheetViews>
  <sheetFormatPr defaultColWidth="9.109375" defaultRowHeight="13.2"/>
  <cols>
    <col min="1" max="1" width="10.5546875" style="4" bestFit="1" customWidth="1"/>
    <col min="2" max="2" width="95" style="4" customWidth="1"/>
    <col min="3" max="3" width="12.5546875" style="4" bestFit="1" customWidth="1"/>
    <col min="4" max="4" width="11.44140625" style="4" customWidth="1"/>
    <col min="5" max="5" width="18.109375" style="4" bestFit="1" customWidth="1"/>
    <col min="6" max="13" width="12.88671875" style="4" customWidth="1"/>
    <col min="14" max="14" width="31" style="4" bestFit="1" customWidth="1"/>
    <col min="15" max="16" width="9.109375" style="17"/>
    <col min="17" max="17" width="44.109375" style="17" customWidth="1"/>
    <col min="18" max="16384" width="9.109375" style="17"/>
  </cols>
  <sheetData>
    <row r="1" spans="1:17" ht="13.8">
      <c r="A1" s="579" t="s">
        <v>717</v>
      </c>
      <c r="B1" s="530" t="str">
        <f>'Info '!C2</f>
        <v>JSC Hash Bank</v>
      </c>
      <c r="C1" s="530"/>
      <c r="D1" s="530"/>
      <c r="E1" s="530"/>
      <c r="F1" s="530"/>
      <c r="G1" s="530"/>
      <c r="H1" s="530"/>
      <c r="I1" s="530"/>
      <c r="J1" s="530"/>
      <c r="K1" s="530"/>
      <c r="L1" s="530"/>
      <c r="M1" s="530"/>
      <c r="N1" s="530"/>
      <c r="O1" s="168"/>
      <c r="P1" s="168"/>
      <c r="Q1" s="168"/>
    </row>
    <row r="2" spans="1:17" ht="14.25" customHeight="1">
      <c r="A2" s="530" t="s">
        <v>718</v>
      </c>
      <c r="B2" s="636">
        <f>'1. key ratios '!B2</f>
        <v>46203</v>
      </c>
      <c r="C2" s="530"/>
      <c r="D2" s="530"/>
      <c r="E2" s="530"/>
      <c r="F2" s="530"/>
      <c r="G2" s="530"/>
      <c r="H2" s="530"/>
      <c r="I2" s="530"/>
      <c r="J2" s="530"/>
      <c r="K2" s="530"/>
      <c r="L2" s="530"/>
      <c r="M2" s="530"/>
      <c r="N2" s="530"/>
      <c r="O2" s="168"/>
      <c r="P2" s="168"/>
      <c r="Q2" s="168"/>
    </row>
    <row r="3" spans="1:17" ht="14.25" customHeight="1">
      <c r="A3" s="530"/>
      <c r="B3" s="168"/>
      <c r="C3" s="168"/>
      <c r="D3" s="168"/>
      <c r="E3" s="168"/>
      <c r="F3" s="168"/>
      <c r="G3" s="168"/>
      <c r="H3" s="168"/>
      <c r="I3" s="168"/>
      <c r="J3" s="168"/>
      <c r="K3" s="168"/>
      <c r="L3" s="168"/>
      <c r="M3" s="168"/>
      <c r="N3" s="168"/>
      <c r="O3" s="168"/>
      <c r="P3" s="168"/>
      <c r="Q3" s="168"/>
    </row>
    <row r="4" spans="1:17" ht="14.4">
      <c r="A4" s="530"/>
      <c r="B4" s="580" t="s">
        <v>719</v>
      </c>
      <c r="C4" s="168"/>
      <c r="D4" s="168"/>
      <c r="E4" s="168"/>
      <c r="F4" s="168"/>
      <c r="G4" s="168"/>
      <c r="H4" s="168"/>
      <c r="I4" s="168"/>
      <c r="J4" s="168"/>
      <c r="K4" s="168"/>
      <c r="L4" s="168"/>
      <c r="M4" s="168"/>
      <c r="N4" s="168"/>
      <c r="O4" s="168"/>
      <c r="P4" s="168"/>
      <c r="Q4" s="168"/>
    </row>
    <row r="5" spans="1:17" ht="57.6">
      <c r="A5" s="530"/>
      <c r="B5" s="581" t="s">
        <v>720</v>
      </c>
      <c r="C5" s="582" t="s">
        <v>721</v>
      </c>
      <c r="D5" s="582" t="s">
        <v>722</v>
      </c>
      <c r="E5" s="582" t="s">
        <v>723</v>
      </c>
      <c r="F5" s="582" t="s">
        <v>724</v>
      </c>
      <c r="G5" s="582" t="s">
        <v>725</v>
      </c>
      <c r="H5" s="582" t="s">
        <v>726</v>
      </c>
      <c r="I5" s="583" t="s">
        <v>727</v>
      </c>
      <c r="J5" s="584">
        <v>0.02</v>
      </c>
      <c r="K5" s="584">
        <v>0.2</v>
      </c>
      <c r="L5" s="584">
        <v>0.35</v>
      </c>
      <c r="M5" s="584">
        <v>0.5</v>
      </c>
      <c r="N5" s="584">
        <v>0.75</v>
      </c>
      <c r="O5" s="584">
        <v>1</v>
      </c>
      <c r="P5" s="584">
        <v>1.5</v>
      </c>
      <c r="Q5" s="585" t="s">
        <v>728</v>
      </c>
    </row>
    <row r="6" spans="1:17" ht="14.4">
      <c r="A6" s="530"/>
      <c r="B6" s="586"/>
      <c r="C6" s="587">
        <f>IF(C7&gt;0,C7,IF(C8&gt;0,C8,IF(C9&gt;0,C9)))</f>
        <v>904800</v>
      </c>
      <c r="D6" s="587" t="b">
        <f t="shared" ref="D6:Q6" si="0">IF(D7&gt;0,D7,IF(D8&gt;0,D8,IF(D9&gt;0,D9)))</f>
        <v>0</v>
      </c>
      <c r="E6" s="587" t="b">
        <f t="shared" si="0"/>
        <v>0</v>
      </c>
      <c r="F6" s="587">
        <f t="shared" si="0"/>
        <v>120.01591723040072</v>
      </c>
      <c r="G6" s="587">
        <f t="shared" si="0"/>
        <v>7237.4400000000005</v>
      </c>
      <c r="H6" s="587"/>
      <c r="I6" s="587">
        <f t="shared" si="0"/>
        <v>10300.438284122562</v>
      </c>
      <c r="J6" s="587" t="b">
        <f t="shared" si="0"/>
        <v>0</v>
      </c>
      <c r="K6" s="587" t="b">
        <f t="shared" si="0"/>
        <v>0</v>
      </c>
      <c r="L6" s="587">
        <f t="shared" si="0"/>
        <v>50830.102284122557</v>
      </c>
      <c r="M6" s="587">
        <f t="shared" si="0"/>
        <v>10300.438284122562</v>
      </c>
      <c r="N6" s="587" t="b">
        <f t="shared" si="0"/>
        <v>0</v>
      </c>
      <c r="O6" s="587" t="b">
        <f t="shared" si="0"/>
        <v>0</v>
      </c>
      <c r="P6" s="587" t="b">
        <f t="shared" si="0"/>
        <v>0</v>
      </c>
      <c r="Q6" s="587">
        <f t="shared" si="0"/>
        <v>5150.2191420612808</v>
      </c>
    </row>
    <row r="7" spans="1:17" ht="14.4">
      <c r="A7" s="530"/>
      <c r="B7" s="588" t="s">
        <v>729</v>
      </c>
      <c r="C7" s="587">
        <f>C11+C15+C19+C23+C27+C31</f>
        <v>904800</v>
      </c>
      <c r="D7" s="587"/>
      <c r="E7" s="587"/>
      <c r="F7" s="587">
        <f t="shared" ref="F7:G9" si="1">F11+F15+F19+F23+F27+F31</f>
        <v>120.01591723040072</v>
      </c>
      <c r="G7" s="587">
        <f t="shared" si="1"/>
        <v>7237.4400000000005</v>
      </c>
      <c r="H7" s="589">
        <v>1.4</v>
      </c>
      <c r="I7" s="590">
        <f t="shared" ref="I7:I33" si="2">(F7+G7)*H7</f>
        <v>10300.438284122562</v>
      </c>
      <c r="J7" s="587">
        <f>J11+J15+J19+J23+J27+J31</f>
        <v>0</v>
      </c>
      <c r="K7" s="587">
        <f t="shared" ref="J7:Q9" si="3">K11+K15+K19+K23+K27+K31</f>
        <v>0</v>
      </c>
      <c r="L7" s="587">
        <f t="shared" si="3"/>
        <v>0</v>
      </c>
      <c r="M7" s="587">
        <f t="shared" si="3"/>
        <v>10300.438284122562</v>
      </c>
      <c r="N7" s="587">
        <f t="shared" si="3"/>
        <v>0</v>
      </c>
      <c r="O7" s="587">
        <f t="shared" si="3"/>
        <v>0</v>
      </c>
      <c r="P7" s="587">
        <f t="shared" si="3"/>
        <v>0</v>
      </c>
      <c r="Q7" s="587">
        <f>Q11+Q15+Q19+Q23+Q27+Q31</f>
        <v>5150.2191420612808</v>
      </c>
    </row>
    <row r="8" spans="1:17" ht="14.4">
      <c r="A8" s="530"/>
      <c r="B8" s="588" t="s">
        <v>730</v>
      </c>
      <c r="C8" s="587">
        <f>C12+C16+C20+C24+C28+C32</f>
        <v>904800</v>
      </c>
      <c r="D8" s="587"/>
      <c r="E8" s="587"/>
      <c r="F8" s="587">
        <f t="shared" si="1"/>
        <v>120.01591723040072</v>
      </c>
      <c r="G8" s="587">
        <f t="shared" si="1"/>
        <v>36187.200000000004</v>
      </c>
      <c r="H8" s="589">
        <v>1.4</v>
      </c>
      <c r="I8" s="590">
        <f t="shared" si="2"/>
        <v>50830.102284122557</v>
      </c>
      <c r="J8" s="587">
        <f t="shared" si="3"/>
        <v>0</v>
      </c>
      <c r="K8" s="587">
        <f t="shared" si="3"/>
        <v>0</v>
      </c>
      <c r="L8" s="587">
        <f t="shared" si="3"/>
        <v>50830.102284122557</v>
      </c>
      <c r="M8" s="587">
        <f t="shared" si="3"/>
        <v>0</v>
      </c>
      <c r="N8" s="587">
        <f t="shared" si="3"/>
        <v>0</v>
      </c>
      <c r="O8" s="587">
        <f t="shared" si="3"/>
        <v>0</v>
      </c>
      <c r="P8" s="587">
        <f t="shared" si="3"/>
        <v>0</v>
      </c>
      <c r="Q8" s="587">
        <f>Q12+Q16+Q20+Q24+Q28+Q32</f>
        <v>17790.535799442892</v>
      </c>
    </row>
    <row r="9" spans="1:17" ht="14.4">
      <c r="A9" s="530"/>
      <c r="B9" s="588" t="s">
        <v>737</v>
      </c>
      <c r="C9" s="587">
        <f>C13+C17+C21+C25+C29+C33</f>
        <v>904800</v>
      </c>
      <c r="D9" s="587"/>
      <c r="E9" s="587"/>
      <c r="F9" s="587">
        <f t="shared" si="1"/>
        <v>120.01591723040072</v>
      </c>
      <c r="G9" s="587">
        <f t="shared" si="1"/>
        <v>36187.200000000004</v>
      </c>
      <c r="H9" s="589">
        <v>1.4</v>
      </c>
      <c r="I9" s="590">
        <f t="shared" si="2"/>
        <v>50830.102284122557</v>
      </c>
      <c r="J9" s="587">
        <f t="shared" si="3"/>
        <v>0</v>
      </c>
      <c r="K9" s="587">
        <f t="shared" si="3"/>
        <v>0</v>
      </c>
      <c r="L9" s="587">
        <f t="shared" si="3"/>
        <v>50830.102284122557</v>
      </c>
      <c r="M9" s="587">
        <f t="shared" si="3"/>
        <v>0</v>
      </c>
      <c r="N9" s="587">
        <f t="shared" si="3"/>
        <v>0</v>
      </c>
      <c r="O9" s="587">
        <f t="shared" si="3"/>
        <v>0</v>
      </c>
      <c r="P9" s="587">
        <f t="shared" si="3"/>
        <v>0</v>
      </c>
      <c r="Q9" s="587">
        <f t="shared" si="3"/>
        <v>17790.535799442892</v>
      </c>
    </row>
    <row r="10" spans="1:17" ht="14.4">
      <c r="A10" s="530"/>
      <c r="B10" s="591" t="s">
        <v>731</v>
      </c>
      <c r="C10" s="592">
        <v>0</v>
      </c>
      <c r="D10" s="592">
        <v>0</v>
      </c>
      <c r="E10" s="592">
        <v>0</v>
      </c>
      <c r="F10" s="592">
        <v>0</v>
      </c>
      <c r="G10" s="592">
        <v>0</v>
      </c>
      <c r="H10" s="589">
        <v>1.4</v>
      </c>
      <c r="I10" s="590">
        <f t="shared" si="2"/>
        <v>0</v>
      </c>
      <c r="J10" s="593">
        <v>0</v>
      </c>
      <c r="K10" s="593">
        <v>0</v>
      </c>
      <c r="L10" s="593">
        <v>0</v>
      </c>
      <c r="M10" s="593">
        <v>0</v>
      </c>
      <c r="N10" s="593">
        <v>0</v>
      </c>
      <c r="O10" s="593">
        <v>0</v>
      </c>
      <c r="P10" s="593">
        <v>0</v>
      </c>
      <c r="Q10" s="587">
        <f>SUM(Q11:Q13)</f>
        <v>0</v>
      </c>
    </row>
    <row r="11" spans="1:17" ht="14.4">
      <c r="A11" s="530"/>
      <c r="B11" s="594" t="s">
        <v>729</v>
      </c>
      <c r="C11" s="592">
        <v>0</v>
      </c>
      <c r="D11" s="592">
        <v>0</v>
      </c>
      <c r="E11" s="592">
        <v>0</v>
      </c>
      <c r="F11" s="592">
        <v>0</v>
      </c>
      <c r="G11" s="592">
        <v>0</v>
      </c>
      <c r="H11" s="589">
        <v>1.4</v>
      </c>
      <c r="I11" s="590">
        <f t="shared" si="2"/>
        <v>0</v>
      </c>
      <c r="J11" s="593">
        <v>0</v>
      </c>
      <c r="K11" s="593">
        <v>0</v>
      </c>
      <c r="L11" s="593">
        <v>0</v>
      </c>
      <c r="M11" s="593">
        <v>0</v>
      </c>
      <c r="N11" s="593">
        <v>0</v>
      </c>
      <c r="O11" s="593">
        <v>0</v>
      </c>
      <c r="P11" s="593">
        <v>0</v>
      </c>
      <c r="Q11" s="587">
        <f>SUMPRODUCT($J$5:$P$5,J11:P11)</f>
        <v>0</v>
      </c>
    </row>
    <row r="12" spans="1:17" ht="14.4">
      <c r="A12" s="530"/>
      <c r="B12" s="594" t="s">
        <v>730</v>
      </c>
      <c r="C12" s="592">
        <v>0</v>
      </c>
      <c r="D12" s="592">
        <v>0</v>
      </c>
      <c r="E12" s="592">
        <v>0</v>
      </c>
      <c r="F12" s="592">
        <v>0</v>
      </c>
      <c r="G12" s="592">
        <v>0</v>
      </c>
      <c r="H12" s="589">
        <v>1.4</v>
      </c>
      <c r="I12" s="590">
        <f t="shared" si="2"/>
        <v>0</v>
      </c>
      <c r="J12" s="593">
        <v>0</v>
      </c>
      <c r="K12" s="593">
        <v>0</v>
      </c>
      <c r="L12" s="593">
        <v>0</v>
      </c>
      <c r="M12" s="593">
        <v>0</v>
      </c>
      <c r="N12" s="593">
        <v>0</v>
      </c>
      <c r="O12" s="593">
        <v>0</v>
      </c>
      <c r="P12" s="593">
        <v>0</v>
      </c>
      <c r="Q12" s="587">
        <f t="shared" ref="Q12:Q13" si="4">SUMPRODUCT($J$5:$P$5,J12:P12)</f>
        <v>0</v>
      </c>
    </row>
    <row r="13" spans="1:17" ht="14.4">
      <c r="A13" s="530"/>
      <c r="B13" s="594" t="s">
        <v>737</v>
      </c>
      <c r="C13" s="592">
        <v>0</v>
      </c>
      <c r="D13" s="592">
        <v>0</v>
      </c>
      <c r="E13" s="592">
        <v>0</v>
      </c>
      <c r="F13" s="592">
        <v>0</v>
      </c>
      <c r="G13" s="592">
        <v>0</v>
      </c>
      <c r="H13" s="589">
        <v>1.4</v>
      </c>
      <c r="I13" s="590">
        <f t="shared" si="2"/>
        <v>0</v>
      </c>
      <c r="J13" s="593">
        <v>0</v>
      </c>
      <c r="K13" s="593">
        <v>0</v>
      </c>
      <c r="L13" s="593">
        <v>0</v>
      </c>
      <c r="M13" s="593">
        <v>0</v>
      </c>
      <c r="N13" s="593">
        <v>0</v>
      </c>
      <c r="O13" s="593">
        <v>0</v>
      </c>
      <c r="P13" s="593">
        <v>0</v>
      </c>
      <c r="Q13" s="587">
        <f t="shared" si="4"/>
        <v>0</v>
      </c>
    </row>
    <row r="14" spans="1:17" ht="14.4">
      <c r="A14" s="530"/>
      <c r="B14" s="591" t="s">
        <v>732</v>
      </c>
      <c r="C14" s="592">
        <v>0</v>
      </c>
      <c r="D14" s="592">
        <v>0</v>
      </c>
      <c r="E14" s="592">
        <v>0</v>
      </c>
      <c r="F14" s="592">
        <v>0</v>
      </c>
      <c r="G14" s="592">
        <v>0</v>
      </c>
      <c r="H14" s="589">
        <v>1.4</v>
      </c>
      <c r="I14" s="590">
        <f t="shared" si="2"/>
        <v>0</v>
      </c>
      <c r="J14" s="593">
        <v>0</v>
      </c>
      <c r="K14" s="593">
        <v>0</v>
      </c>
      <c r="L14" s="593">
        <v>0</v>
      </c>
      <c r="M14" s="593">
        <v>0</v>
      </c>
      <c r="N14" s="593">
        <v>0</v>
      </c>
      <c r="O14" s="593">
        <v>0</v>
      </c>
      <c r="P14" s="593">
        <v>0</v>
      </c>
      <c r="Q14" s="587">
        <f>SUM(Q15:Q17)</f>
        <v>0</v>
      </c>
    </row>
    <row r="15" spans="1:17" ht="14.4">
      <c r="A15" s="530"/>
      <c r="B15" s="594" t="s">
        <v>729</v>
      </c>
      <c r="C15" s="592">
        <v>0</v>
      </c>
      <c r="D15" s="592">
        <v>0</v>
      </c>
      <c r="E15" s="592">
        <v>0</v>
      </c>
      <c r="F15" s="592">
        <v>0</v>
      </c>
      <c r="G15" s="592">
        <v>0</v>
      </c>
      <c r="H15" s="589">
        <v>1.4</v>
      </c>
      <c r="I15" s="590">
        <f t="shared" si="2"/>
        <v>0</v>
      </c>
      <c r="J15" s="593">
        <v>0</v>
      </c>
      <c r="K15" s="593">
        <v>0</v>
      </c>
      <c r="L15" s="593">
        <v>0</v>
      </c>
      <c r="M15" s="593">
        <v>0</v>
      </c>
      <c r="N15" s="593">
        <v>0</v>
      </c>
      <c r="O15" s="593">
        <v>0</v>
      </c>
      <c r="P15" s="593">
        <v>0</v>
      </c>
      <c r="Q15" s="587">
        <f>SUMPRODUCT($J$5:$P$5,J15:P15)</f>
        <v>0</v>
      </c>
    </row>
    <row r="16" spans="1:17" ht="14.4">
      <c r="A16" s="530"/>
      <c r="B16" s="594" t="s">
        <v>730</v>
      </c>
      <c r="C16" s="592">
        <v>0</v>
      </c>
      <c r="D16" s="592">
        <v>0</v>
      </c>
      <c r="E16" s="592">
        <v>0</v>
      </c>
      <c r="F16" s="592">
        <v>0</v>
      </c>
      <c r="G16" s="592">
        <v>0</v>
      </c>
      <c r="H16" s="589">
        <v>1.4</v>
      </c>
      <c r="I16" s="590">
        <f t="shared" si="2"/>
        <v>0</v>
      </c>
      <c r="J16" s="593">
        <v>0</v>
      </c>
      <c r="K16" s="593">
        <v>0</v>
      </c>
      <c r="L16" s="593">
        <v>0</v>
      </c>
      <c r="M16" s="593">
        <v>0</v>
      </c>
      <c r="N16" s="593">
        <v>0</v>
      </c>
      <c r="O16" s="593">
        <v>0</v>
      </c>
      <c r="P16" s="593">
        <v>0</v>
      </c>
      <c r="Q16" s="587">
        <f t="shared" ref="Q16:Q17" si="5">SUMPRODUCT($J$5:$P$5,J16:P16)</f>
        <v>0</v>
      </c>
    </row>
    <row r="17" spans="1:17" ht="14.4">
      <c r="A17" s="530"/>
      <c r="B17" s="594" t="s">
        <v>737</v>
      </c>
      <c r="C17" s="592">
        <v>0</v>
      </c>
      <c r="D17" s="592">
        <v>0</v>
      </c>
      <c r="E17" s="592">
        <v>0</v>
      </c>
      <c r="F17" s="592">
        <v>0</v>
      </c>
      <c r="G17" s="592">
        <v>0</v>
      </c>
      <c r="H17" s="589">
        <v>1.4</v>
      </c>
      <c r="I17" s="590">
        <f t="shared" si="2"/>
        <v>0</v>
      </c>
      <c r="J17" s="593">
        <v>0</v>
      </c>
      <c r="K17" s="593">
        <v>0</v>
      </c>
      <c r="L17" s="593">
        <v>0</v>
      </c>
      <c r="M17" s="593">
        <v>0</v>
      </c>
      <c r="N17" s="593">
        <v>0</v>
      </c>
      <c r="O17" s="593">
        <v>0</v>
      </c>
      <c r="P17" s="593">
        <v>0</v>
      </c>
      <c r="Q17" s="587">
        <f t="shared" si="5"/>
        <v>0</v>
      </c>
    </row>
    <row r="18" spans="1:17" ht="14.4">
      <c r="A18" s="530"/>
      <c r="B18" s="591" t="s">
        <v>733</v>
      </c>
      <c r="C18" s="592">
        <v>0</v>
      </c>
      <c r="D18" s="592">
        <v>0</v>
      </c>
      <c r="E18" s="592">
        <v>0</v>
      </c>
      <c r="F18" s="592">
        <v>0</v>
      </c>
      <c r="G18" s="592">
        <v>0</v>
      </c>
      <c r="H18" s="589">
        <v>1.4</v>
      </c>
      <c r="I18" s="590">
        <f t="shared" si="2"/>
        <v>0</v>
      </c>
      <c r="J18" s="593">
        <v>0</v>
      </c>
      <c r="K18" s="593">
        <v>0</v>
      </c>
      <c r="L18" s="593">
        <v>0</v>
      </c>
      <c r="M18" s="593">
        <v>0</v>
      </c>
      <c r="N18" s="593">
        <v>0</v>
      </c>
      <c r="O18" s="593">
        <v>0</v>
      </c>
      <c r="P18" s="593">
        <v>0</v>
      </c>
      <c r="Q18" s="587">
        <f>SUM(Q19:Q21)</f>
        <v>40731.290740947064</v>
      </c>
    </row>
    <row r="19" spans="1:17" ht="14.4">
      <c r="A19" s="530"/>
      <c r="B19" s="594" t="s">
        <v>729</v>
      </c>
      <c r="C19" s="592">
        <v>904800</v>
      </c>
      <c r="D19" s="592">
        <v>120.01591723040072</v>
      </c>
      <c r="E19" s="592">
        <v>0</v>
      </c>
      <c r="F19" s="592">
        <v>120.01591723040072</v>
      </c>
      <c r="G19" s="592">
        <v>7237.4400000000005</v>
      </c>
      <c r="H19" s="589">
        <v>1.4</v>
      </c>
      <c r="I19" s="590">
        <f t="shared" si="2"/>
        <v>10300.438284122562</v>
      </c>
      <c r="J19" s="593">
        <v>0</v>
      </c>
      <c r="K19" s="593">
        <v>0</v>
      </c>
      <c r="L19" s="593">
        <v>0</v>
      </c>
      <c r="M19" s="593">
        <v>10300.438284122562</v>
      </c>
      <c r="N19" s="593">
        <v>0</v>
      </c>
      <c r="O19" s="593">
        <v>0</v>
      </c>
      <c r="P19" s="593">
        <v>0</v>
      </c>
      <c r="Q19" s="587">
        <f>SUMPRODUCT($J$5:$P$5,J19:P19)</f>
        <v>5150.2191420612808</v>
      </c>
    </row>
    <row r="20" spans="1:17" ht="14.4">
      <c r="A20" s="530"/>
      <c r="B20" s="594" t="s">
        <v>730</v>
      </c>
      <c r="C20" s="592">
        <v>904800</v>
      </c>
      <c r="D20" s="592">
        <v>120.01591723040072</v>
      </c>
      <c r="E20" s="592">
        <v>0</v>
      </c>
      <c r="F20" s="592">
        <v>120.01591723040072</v>
      </c>
      <c r="G20" s="592">
        <v>36187.200000000004</v>
      </c>
      <c r="H20" s="589">
        <v>1.4</v>
      </c>
      <c r="I20" s="590">
        <f t="shared" si="2"/>
        <v>50830.102284122557</v>
      </c>
      <c r="J20" s="593">
        <v>0</v>
      </c>
      <c r="K20" s="593">
        <v>0</v>
      </c>
      <c r="L20" s="593">
        <v>50830.102284122557</v>
      </c>
      <c r="M20" s="593">
        <v>0</v>
      </c>
      <c r="N20" s="593">
        <v>0</v>
      </c>
      <c r="O20" s="593">
        <v>0</v>
      </c>
      <c r="P20" s="593">
        <v>0</v>
      </c>
      <c r="Q20" s="587">
        <f t="shared" ref="Q20:Q21" si="6">SUMPRODUCT($J$5:$P$5,J20:P20)</f>
        <v>17790.535799442892</v>
      </c>
    </row>
    <row r="21" spans="1:17" ht="14.4">
      <c r="A21" s="530"/>
      <c r="B21" s="594" t="s">
        <v>737</v>
      </c>
      <c r="C21" s="592">
        <v>904800</v>
      </c>
      <c r="D21" s="592">
        <v>120.01591723040072</v>
      </c>
      <c r="E21" s="592">
        <v>0</v>
      </c>
      <c r="F21" s="592">
        <v>120.01591723040072</v>
      </c>
      <c r="G21" s="592">
        <v>36187.200000000004</v>
      </c>
      <c r="H21" s="589">
        <v>1.4</v>
      </c>
      <c r="I21" s="590">
        <f t="shared" si="2"/>
        <v>50830.102284122557</v>
      </c>
      <c r="J21" s="593">
        <v>0</v>
      </c>
      <c r="K21" s="593">
        <v>0</v>
      </c>
      <c r="L21" s="593">
        <v>50830.102284122557</v>
      </c>
      <c r="M21" s="593">
        <v>0</v>
      </c>
      <c r="N21" s="593">
        <v>0</v>
      </c>
      <c r="O21" s="593">
        <v>0</v>
      </c>
      <c r="P21" s="593">
        <v>0</v>
      </c>
      <c r="Q21" s="587">
        <f t="shared" si="6"/>
        <v>17790.535799442892</v>
      </c>
    </row>
    <row r="22" spans="1:17" ht="14.4">
      <c r="A22" s="530"/>
      <c r="B22" s="591" t="s">
        <v>734</v>
      </c>
      <c r="C22" s="592">
        <v>0</v>
      </c>
      <c r="D22" s="592">
        <v>0</v>
      </c>
      <c r="E22" s="592">
        <v>0</v>
      </c>
      <c r="F22" s="592">
        <v>0</v>
      </c>
      <c r="G22" s="592">
        <v>0</v>
      </c>
      <c r="H22" s="589">
        <v>1.4</v>
      </c>
      <c r="I22" s="590">
        <f t="shared" si="2"/>
        <v>0</v>
      </c>
      <c r="J22" s="593">
        <v>0</v>
      </c>
      <c r="K22" s="593">
        <v>0</v>
      </c>
      <c r="L22" s="593">
        <v>0</v>
      </c>
      <c r="M22" s="593">
        <v>0</v>
      </c>
      <c r="N22" s="593">
        <v>0</v>
      </c>
      <c r="O22" s="593">
        <v>0</v>
      </c>
      <c r="P22" s="593">
        <v>0</v>
      </c>
      <c r="Q22" s="587">
        <f>SUM(Q23:Q25)</f>
        <v>0</v>
      </c>
    </row>
    <row r="23" spans="1:17" ht="14.4">
      <c r="A23" s="530"/>
      <c r="B23" s="594" t="s">
        <v>729</v>
      </c>
      <c r="C23" s="592">
        <v>0</v>
      </c>
      <c r="D23" s="592">
        <v>0</v>
      </c>
      <c r="E23" s="592">
        <v>0</v>
      </c>
      <c r="F23" s="592">
        <v>0</v>
      </c>
      <c r="G23" s="592">
        <v>0</v>
      </c>
      <c r="H23" s="589">
        <v>1.4</v>
      </c>
      <c r="I23" s="590">
        <f t="shared" si="2"/>
        <v>0</v>
      </c>
      <c r="J23" s="593">
        <v>0</v>
      </c>
      <c r="K23" s="593">
        <v>0</v>
      </c>
      <c r="L23" s="593">
        <v>0</v>
      </c>
      <c r="M23" s="593">
        <v>0</v>
      </c>
      <c r="N23" s="593">
        <v>0</v>
      </c>
      <c r="O23" s="593">
        <v>0</v>
      </c>
      <c r="P23" s="593">
        <v>0</v>
      </c>
      <c r="Q23" s="587">
        <f>SUMPRODUCT($J$5:$P$5,J23:P23)</f>
        <v>0</v>
      </c>
    </row>
    <row r="24" spans="1:17" ht="14.4">
      <c r="A24" s="530"/>
      <c r="B24" s="594" t="s">
        <v>730</v>
      </c>
      <c r="C24" s="592">
        <v>0</v>
      </c>
      <c r="D24" s="592">
        <v>0</v>
      </c>
      <c r="E24" s="592">
        <v>0</v>
      </c>
      <c r="F24" s="592">
        <v>0</v>
      </c>
      <c r="G24" s="592">
        <v>0</v>
      </c>
      <c r="H24" s="589">
        <v>1.4</v>
      </c>
      <c r="I24" s="590">
        <f t="shared" si="2"/>
        <v>0</v>
      </c>
      <c r="J24" s="593">
        <v>0</v>
      </c>
      <c r="K24" s="593">
        <v>0</v>
      </c>
      <c r="L24" s="593">
        <v>0</v>
      </c>
      <c r="M24" s="593">
        <v>0</v>
      </c>
      <c r="N24" s="593">
        <v>0</v>
      </c>
      <c r="O24" s="593">
        <v>0</v>
      </c>
      <c r="P24" s="593">
        <v>0</v>
      </c>
      <c r="Q24" s="587">
        <f t="shared" ref="Q24:Q25" si="7">SUMPRODUCT($J$5:$P$5,J24:P24)</f>
        <v>0</v>
      </c>
    </row>
    <row r="25" spans="1:17" ht="14.4">
      <c r="A25" s="530"/>
      <c r="B25" s="594" t="s">
        <v>737</v>
      </c>
      <c r="C25" s="592">
        <v>0</v>
      </c>
      <c r="D25" s="592">
        <v>0</v>
      </c>
      <c r="E25" s="592">
        <v>0</v>
      </c>
      <c r="F25" s="592">
        <v>0</v>
      </c>
      <c r="G25" s="592">
        <v>0</v>
      </c>
      <c r="H25" s="589">
        <v>1.4</v>
      </c>
      <c r="I25" s="590">
        <f t="shared" si="2"/>
        <v>0</v>
      </c>
      <c r="J25" s="593">
        <v>0</v>
      </c>
      <c r="K25" s="593">
        <v>0</v>
      </c>
      <c r="L25" s="593">
        <v>0</v>
      </c>
      <c r="M25" s="593">
        <v>0</v>
      </c>
      <c r="N25" s="593">
        <v>0</v>
      </c>
      <c r="O25" s="593">
        <v>0</v>
      </c>
      <c r="P25" s="593">
        <v>0</v>
      </c>
      <c r="Q25" s="587">
        <f t="shared" si="7"/>
        <v>0</v>
      </c>
    </row>
    <row r="26" spans="1:17" ht="14.4">
      <c r="A26" s="530"/>
      <c r="B26" s="591" t="s">
        <v>735</v>
      </c>
      <c r="C26" s="592">
        <v>0</v>
      </c>
      <c r="D26" s="592">
        <v>0</v>
      </c>
      <c r="E26" s="592">
        <v>0</v>
      </c>
      <c r="F26" s="592">
        <v>0</v>
      </c>
      <c r="G26" s="592">
        <v>0</v>
      </c>
      <c r="H26" s="589">
        <v>1.4</v>
      </c>
      <c r="I26" s="590">
        <f t="shared" si="2"/>
        <v>0</v>
      </c>
      <c r="J26" s="593">
        <v>0</v>
      </c>
      <c r="K26" s="593">
        <v>0</v>
      </c>
      <c r="L26" s="593">
        <v>0</v>
      </c>
      <c r="M26" s="593">
        <v>0</v>
      </c>
      <c r="N26" s="593">
        <v>0</v>
      </c>
      <c r="O26" s="593">
        <v>0</v>
      </c>
      <c r="P26" s="593">
        <v>0</v>
      </c>
      <c r="Q26" s="587">
        <f>SUM(Q27:Q29)</f>
        <v>0</v>
      </c>
    </row>
    <row r="27" spans="1:17" ht="14.4">
      <c r="A27" s="530"/>
      <c r="B27" s="594" t="s">
        <v>729</v>
      </c>
      <c r="C27" s="592">
        <v>0</v>
      </c>
      <c r="D27" s="592">
        <v>0</v>
      </c>
      <c r="E27" s="592">
        <v>0</v>
      </c>
      <c r="F27" s="592">
        <v>0</v>
      </c>
      <c r="G27" s="592">
        <v>0</v>
      </c>
      <c r="H27" s="589">
        <v>1.4</v>
      </c>
      <c r="I27" s="590">
        <f t="shared" si="2"/>
        <v>0</v>
      </c>
      <c r="J27" s="593">
        <v>0</v>
      </c>
      <c r="K27" s="593">
        <v>0</v>
      </c>
      <c r="L27" s="593">
        <v>0</v>
      </c>
      <c r="M27" s="593">
        <v>0</v>
      </c>
      <c r="N27" s="593">
        <v>0</v>
      </c>
      <c r="O27" s="593">
        <v>0</v>
      </c>
      <c r="P27" s="593">
        <v>0</v>
      </c>
      <c r="Q27" s="587">
        <f>SUMPRODUCT($J$5:$P$5,J27:P27)</f>
        <v>0</v>
      </c>
    </row>
    <row r="28" spans="1:17" ht="14.4">
      <c r="A28" s="530"/>
      <c r="B28" s="594" t="s">
        <v>730</v>
      </c>
      <c r="C28" s="592">
        <v>0</v>
      </c>
      <c r="D28" s="592">
        <v>0</v>
      </c>
      <c r="E28" s="592">
        <v>0</v>
      </c>
      <c r="F28" s="592">
        <v>0</v>
      </c>
      <c r="G28" s="592">
        <v>0</v>
      </c>
      <c r="H28" s="589">
        <v>1.4</v>
      </c>
      <c r="I28" s="590">
        <f t="shared" si="2"/>
        <v>0</v>
      </c>
      <c r="J28" s="593">
        <v>0</v>
      </c>
      <c r="K28" s="593">
        <v>0</v>
      </c>
      <c r="L28" s="593">
        <v>0</v>
      </c>
      <c r="M28" s="593">
        <v>0</v>
      </c>
      <c r="N28" s="593">
        <v>0</v>
      </c>
      <c r="O28" s="593">
        <v>0</v>
      </c>
      <c r="P28" s="593">
        <v>0</v>
      </c>
      <c r="Q28" s="587">
        <f t="shared" ref="Q28:Q29" si="8">SUMPRODUCT($J$5:$P$5,J28:P28)</f>
        <v>0</v>
      </c>
    </row>
    <row r="29" spans="1:17" ht="14.4">
      <c r="A29" s="530"/>
      <c r="B29" s="594" t="s">
        <v>737</v>
      </c>
      <c r="C29" s="592">
        <v>0</v>
      </c>
      <c r="D29" s="592">
        <v>0</v>
      </c>
      <c r="E29" s="592">
        <v>0</v>
      </c>
      <c r="F29" s="592">
        <v>0</v>
      </c>
      <c r="G29" s="592">
        <v>0</v>
      </c>
      <c r="H29" s="589">
        <v>1.4</v>
      </c>
      <c r="I29" s="590">
        <f t="shared" si="2"/>
        <v>0</v>
      </c>
      <c r="J29" s="593">
        <v>0</v>
      </c>
      <c r="K29" s="593">
        <v>0</v>
      </c>
      <c r="L29" s="593">
        <v>0</v>
      </c>
      <c r="M29" s="593">
        <v>0</v>
      </c>
      <c r="N29" s="593">
        <v>0</v>
      </c>
      <c r="O29" s="593">
        <v>0</v>
      </c>
      <c r="P29" s="593">
        <v>0</v>
      </c>
      <c r="Q29" s="587">
        <f t="shared" si="8"/>
        <v>0</v>
      </c>
    </row>
    <row r="30" spans="1:17" ht="14.4">
      <c r="A30" s="530"/>
      <c r="B30" s="595" t="s">
        <v>736</v>
      </c>
      <c r="C30" s="592">
        <v>0</v>
      </c>
      <c r="D30" s="592">
        <v>0</v>
      </c>
      <c r="E30" s="592">
        <v>0</v>
      </c>
      <c r="F30" s="592">
        <v>0</v>
      </c>
      <c r="G30" s="592">
        <v>0</v>
      </c>
      <c r="H30" s="589">
        <v>1.4</v>
      </c>
      <c r="I30" s="590">
        <f t="shared" si="2"/>
        <v>0</v>
      </c>
      <c r="J30" s="593">
        <v>0</v>
      </c>
      <c r="K30" s="593">
        <v>0</v>
      </c>
      <c r="L30" s="593">
        <v>0</v>
      </c>
      <c r="M30" s="593">
        <v>0</v>
      </c>
      <c r="N30" s="593">
        <v>0</v>
      </c>
      <c r="O30" s="593">
        <v>0</v>
      </c>
      <c r="P30" s="593">
        <v>0</v>
      </c>
      <c r="Q30" s="587">
        <f>SUM(Q31:Q33)</f>
        <v>0</v>
      </c>
    </row>
    <row r="31" spans="1:17" ht="14.4">
      <c r="A31" s="530"/>
      <c r="B31" s="594" t="s">
        <v>729</v>
      </c>
      <c r="C31" s="592">
        <v>0</v>
      </c>
      <c r="D31" s="592">
        <v>0</v>
      </c>
      <c r="E31" s="592">
        <v>0</v>
      </c>
      <c r="F31" s="592">
        <v>0</v>
      </c>
      <c r="G31" s="592">
        <v>0</v>
      </c>
      <c r="H31" s="589">
        <v>1.4</v>
      </c>
      <c r="I31" s="590">
        <f t="shared" si="2"/>
        <v>0</v>
      </c>
      <c r="J31" s="593">
        <v>0</v>
      </c>
      <c r="K31" s="593">
        <v>0</v>
      </c>
      <c r="L31" s="593">
        <v>0</v>
      </c>
      <c r="M31" s="593">
        <v>0</v>
      </c>
      <c r="N31" s="593">
        <v>0</v>
      </c>
      <c r="O31" s="593">
        <v>0</v>
      </c>
      <c r="P31" s="593">
        <v>0</v>
      </c>
      <c r="Q31" s="587">
        <f>SUMPRODUCT($J$5:$P$5,J31:P31)</f>
        <v>0</v>
      </c>
    </row>
    <row r="32" spans="1:17" ht="14.4">
      <c r="A32" s="530"/>
      <c r="B32" s="594" t="s">
        <v>730</v>
      </c>
      <c r="C32" s="592">
        <v>0</v>
      </c>
      <c r="D32" s="592">
        <v>0</v>
      </c>
      <c r="E32" s="592">
        <v>0</v>
      </c>
      <c r="F32" s="592">
        <v>0</v>
      </c>
      <c r="G32" s="592">
        <v>0</v>
      </c>
      <c r="H32" s="589">
        <v>1.4</v>
      </c>
      <c r="I32" s="590">
        <f t="shared" si="2"/>
        <v>0</v>
      </c>
      <c r="J32" s="593">
        <v>0</v>
      </c>
      <c r="K32" s="593">
        <v>0</v>
      </c>
      <c r="L32" s="593">
        <v>0</v>
      </c>
      <c r="M32" s="593">
        <v>0</v>
      </c>
      <c r="N32" s="593">
        <v>0</v>
      </c>
      <c r="O32" s="593">
        <v>0</v>
      </c>
      <c r="P32" s="593">
        <v>0</v>
      </c>
      <c r="Q32" s="587">
        <f t="shared" ref="Q32:Q33" si="9">SUMPRODUCT($J$5:$P$5,J32:P32)</f>
        <v>0</v>
      </c>
    </row>
    <row r="33" spans="1:17" ht="14.4">
      <c r="A33" s="530"/>
      <c r="B33" s="594" t="s">
        <v>737</v>
      </c>
      <c r="C33" s="592">
        <v>0</v>
      </c>
      <c r="D33" s="592">
        <v>0</v>
      </c>
      <c r="E33" s="592">
        <v>0</v>
      </c>
      <c r="F33" s="592">
        <v>0</v>
      </c>
      <c r="G33" s="592">
        <v>0</v>
      </c>
      <c r="H33" s="589">
        <v>1.4</v>
      </c>
      <c r="I33" s="590">
        <f t="shared" si="2"/>
        <v>0</v>
      </c>
      <c r="J33" s="593">
        <v>0</v>
      </c>
      <c r="K33" s="593">
        <v>0</v>
      </c>
      <c r="L33" s="593">
        <v>0</v>
      </c>
      <c r="M33" s="593">
        <v>0</v>
      </c>
      <c r="N33" s="593">
        <v>0</v>
      </c>
      <c r="O33" s="593">
        <v>0</v>
      </c>
      <c r="P33" s="593">
        <v>0</v>
      </c>
      <c r="Q33" s="587">
        <f t="shared" si="9"/>
        <v>0</v>
      </c>
    </row>
    <row r="34" spans="1:17" ht="14.4">
      <c r="A34" s="530"/>
      <c r="B34" s="596" t="s">
        <v>64</v>
      </c>
      <c r="C34" s="597">
        <f>C6</f>
        <v>904800</v>
      </c>
      <c r="D34" s="597" t="b">
        <f t="shared" ref="D34:G34" si="10">D6</f>
        <v>0</v>
      </c>
      <c r="E34" s="597" t="b">
        <f t="shared" si="10"/>
        <v>0</v>
      </c>
      <c r="F34" s="597">
        <f t="shared" si="10"/>
        <v>120.01591723040072</v>
      </c>
      <c r="G34" s="597">
        <f t="shared" si="10"/>
        <v>7237.4400000000005</v>
      </c>
      <c r="H34" s="589">
        <v>1.4</v>
      </c>
      <c r="I34" s="590">
        <f>(F34+G34)*H34</f>
        <v>10300.438284122562</v>
      </c>
      <c r="J34" s="597" t="b">
        <f t="shared" ref="J34:Q34" si="11">J6</f>
        <v>0</v>
      </c>
      <c r="K34" s="597" t="b">
        <f t="shared" si="11"/>
        <v>0</v>
      </c>
      <c r="L34" s="597">
        <f t="shared" si="11"/>
        <v>50830.102284122557</v>
      </c>
      <c r="M34" s="597">
        <f t="shared" si="11"/>
        <v>10300.438284122562</v>
      </c>
      <c r="N34" s="597" t="b">
        <f t="shared" si="11"/>
        <v>0</v>
      </c>
      <c r="O34" s="597" t="b">
        <f t="shared" si="11"/>
        <v>0</v>
      </c>
      <c r="P34" s="597" t="b">
        <f t="shared" si="11"/>
        <v>0</v>
      </c>
      <c r="Q34" s="597">
        <f t="shared" si="11"/>
        <v>5150.2191420612808</v>
      </c>
    </row>
  </sheetData>
  <conditionalFormatting sqref="I7:I34">
    <cfRule type="expression" dxfId="18" priority="1">
      <formula>(C7*#REF!)&lt;&gt;SUM(#REF!)</formula>
    </cfRule>
  </conditionalFormatting>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autoPageBreaks="0"/>
  </sheetPr>
  <dimension ref="A1:H55"/>
  <sheetViews>
    <sheetView zoomScale="80" zoomScaleNormal="80" workbookViewId="0">
      <pane xSplit="1" ySplit="5" topLeftCell="B6" activePane="bottomRight" state="frozen"/>
      <selection pane="topRight"/>
      <selection pane="bottomLeft"/>
      <selection pane="bottomRight"/>
    </sheetView>
  </sheetViews>
  <sheetFormatPr defaultColWidth="9.109375" defaultRowHeight="13.8"/>
  <cols>
    <col min="1" max="1" width="9.5546875" style="3" bestFit="1" customWidth="1"/>
    <col min="2" max="2" width="86" style="3" customWidth="1"/>
    <col min="3" max="3" width="12.88671875" style="3" customWidth="1"/>
    <col min="4" max="7" width="12.88671875" style="4" customWidth="1"/>
    <col min="8" max="8" width="9.109375" style="5" customWidth="1"/>
    <col min="9" max="12" width="9.109375" style="5"/>
    <col min="13" max="13" width="6.88671875" style="5" customWidth="1"/>
    <col min="14" max="16384" width="9.109375" style="5"/>
  </cols>
  <sheetData>
    <row r="1" spans="1:8">
      <c r="A1" s="2" t="s">
        <v>30</v>
      </c>
      <c r="B1" s="3" t="str">
        <f>'Info '!C2</f>
        <v>JSC Hash Bank</v>
      </c>
    </row>
    <row r="2" spans="1:8" ht="14.4">
      <c r="A2" s="2" t="s">
        <v>31</v>
      </c>
      <c r="B2" s="636">
        <v>46203</v>
      </c>
      <c r="C2" s="6"/>
      <c r="D2" s="7"/>
      <c r="E2" s="7"/>
      <c r="F2" s="7"/>
      <c r="G2" s="7"/>
      <c r="H2" s="8"/>
    </row>
    <row r="3" spans="1:8" ht="14.4" thickBot="1">
      <c r="A3" s="2"/>
      <c r="B3" s="6"/>
      <c r="C3" s="6"/>
      <c r="D3" s="7"/>
      <c r="E3" s="7"/>
      <c r="F3" s="7"/>
      <c r="G3" s="7"/>
      <c r="H3" s="8"/>
    </row>
    <row r="4" spans="1:8" ht="15" customHeight="1" thickBot="1">
      <c r="A4" s="9" t="s">
        <v>93</v>
      </c>
      <c r="B4" s="10" t="s">
        <v>92</v>
      </c>
      <c r="C4" s="10"/>
      <c r="D4" s="785" t="s">
        <v>664</v>
      </c>
      <c r="E4" s="786"/>
      <c r="F4" s="786"/>
      <c r="G4" s="787"/>
      <c r="H4" s="8"/>
    </row>
    <row r="5" spans="1:8">
      <c r="A5" s="11" t="s">
        <v>6</v>
      </c>
      <c r="B5" s="12"/>
      <c r="C5" s="280" t="str">
        <f>INT((MONTH($B$2))/3)&amp;"Q"&amp;"-"&amp;YEAR($B$2)</f>
        <v>2Q-2026</v>
      </c>
      <c r="D5" s="280" t="str">
        <f>IF(INT(MONTH($B$2))=3, "4"&amp;"Q"&amp;"-"&amp;YEAR($B$2)-1, IF(INT(MONTH($B$2))=6, "1"&amp;"Q"&amp;"-"&amp;YEAR($B$2), IF(INT(MONTH($B$2))=9, "2"&amp;"Q"&amp;"-"&amp;YEAR($B$2),IF(INT(MONTH($B$2))=12, "3"&amp;"Q"&amp;"-"&amp;YEAR($B$2), 0))))</f>
        <v>1Q-2026</v>
      </c>
      <c r="E5" s="280" t="str">
        <f>IF(INT(MONTH($B$2))=3, "3"&amp;"Q"&amp;"-"&amp;YEAR($B$2)-1, IF(INT(MONTH($B$2))=6, "4"&amp;"Q"&amp;"-"&amp;YEAR($B$2)-1, IF(INT(MONTH($B$2))=9, "1"&amp;"Q"&amp;"-"&amp;YEAR($B$2),IF(INT(MONTH($B$2))=12, "2"&amp;"Q"&amp;"-"&amp;YEAR($B$2), 0))))</f>
        <v>4Q-2025</v>
      </c>
      <c r="F5" s="280" t="str">
        <f>IF(INT(MONTH($B$2))=3, "2"&amp;"Q"&amp;"-"&amp;YEAR($B$2)-1, IF(INT(MONTH($B$2))=6, "3"&amp;"Q"&amp;"-"&amp;YEAR($B$2)-1, IF(INT(MONTH($B$2))=9, "4"&amp;"Q"&amp;"-"&amp;YEAR($B$2)-1,IF(INT(MONTH($B$2))=12, "1"&amp;"Q"&amp;"-"&amp;YEAR($B$2), 0))))</f>
        <v>3Q-2025</v>
      </c>
      <c r="G5" s="281" t="str">
        <f>IF(INT(MONTH($B$2))=3, "1"&amp;"Q"&amp;"-"&amp;YEAR($B$2)-1, IF(INT(MONTH($B$2))=6, "2"&amp;"Q"&amp;"-"&amp;YEAR($B$2)-1, IF(INT(MONTH($B$2))=9, "3"&amp;"Q"&amp;"-"&amp;YEAR($B$2)-1,IF(INT(MONTH($B$2))=12, "4"&amp;"Q"&amp;"-"&amp;YEAR($B$2)-1, 0))))</f>
        <v>2Q-2025</v>
      </c>
    </row>
    <row r="6" spans="1:8">
      <c r="B6" s="125" t="s">
        <v>91</v>
      </c>
      <c r="C6" s="283"/>
      <c r="D6" s="283"/>
      <c r="E6" s="283"/>
      <c r="F6" s="283"/>
      <c r="G6" s="284"/>
    </row>
    <row r="7" spans="1:8">
      <c r="A7" s="13"/>
      <c r="B7" s="126" t="s">
        <v>89</v>
      </c>
      <c r="C7" s="283"/>
      <c r="D7" s="283"/>
      <c r="E7" s="283"/>
      <c r="F7" s="283"/>
      <c r="G7" s="284"/>
    </row>
    <row r="8" spans="1:8">
      <c r="A8" s="285">
        <v>1</v>
      </c>
      <c r="B8" s="14" t="s">
        <v>327</v>
      </c>
      <c r="C8" s="670">
        <v>48370082.340000048</v>
      </c>
      <c r="D8" s="671">
        <v>53179989.75000006</v>
      </c>
      <c r="E8" s="671">
        <v>31350848.460000016</v>
      </c>
      <c r="F8" s="671">
        <v>18793765.93</v>
      </c>
      <c r="G8" s="672">
        <v>22811901</v>
      </c>
    </row>
    <row r="9" spans="1:8">
      <c r="A9" s="285">
        <v>2</v>
      </c>
      <c r="B9" s="14" t="s">
        <v>328</v>
      </c>
      <c r="C9" s="670">
        <v>48372182.340000048</v>
      </c>
      <c r="D9" s="671">
        <v>53182089.75000006</v>
      </c>
      <c r="E9" s="671">
        <v>31352948.460000016</v>
      </c>
      <c r="F9" s="671">
        <v>18795865.93</v>
      </c>
      <c r="G9" s="672">
        <v>22814001</v>
      </c>
    </row>
    <row r="10" spans="1:8">
      <c r="A10" s="285">
        <v>3</v>
      </c>
      <c r="B10" s="14" t="s">
        <v>142</v>
      </c>
      <c r="C10" s="670">
        <v>48372182.340000048</v>
      </c>
      <c r="D10" s="671">
        <v>53182089.75000006</v>
      </c>
      <c r="E10" s="671">
        <v>31352948.460000016</v>
      </c>
      <c r="F10" s="671">
        <v>18795865.93</v>
      </c>
      <c r="G10" s="672">
        <v>22814001</v>
      </c>
    </row>
    <row r="11" spans="1:8">
      <c r="A11" s="285">
        <v>4</v>
      </c>
      <c r="B11" s="14" t="s">
        <v>330</v>
      </c>
      <c r="C11" s="670">
        <v>8873275.7812334709</v>
      </c>
      <c r="D11" s="671">
        <v>3052980.9063581154</v>
      </c>
      <c r="E11" s="671">
        <v>5760520.0352085233</v>
      </c>
      <c r="F11" s="671">
        <v>1258195.8050554546</v>
      </c>
      <c r="G11" s="672">
        <v>1567468.484720675</v>
      </c>
    </row>
    <row r="12" spans="1:8">
      <c r="A12" s="285">
        <v>5</v>
      </c>
      <c r="B12" s="14" t="s">
        <v>331</v>
      </c>
      <c r="C12" s="670">
        <v>10885696.488208143</v>
      </c>
      <c r="D12" s="671">
        <v>3748320.1194847892</v>
      </c>
      <c r="E12" s="671">
        <v>7086683.0480077285</v>
      </c>
      <c r="F12" s="671">
        <v>1509834.9998723692</v>
      </c>
      <c r="G12" s="672">
        <v>1880996.09741265</v>
      </c>
    </row>
    <row r="13" spans="1:8">
      <c r="A13" s="285">
        <v>6</v>
      </c>
      <c r="B13" s="14" t="s">
        <v>329</v>
      </c>
      <c r="C13" s="670">
        <v>13556484.64030141</v>
      </c>
      <c r="D13" s="671">
        <v>4671173.4179240735</v>
      </c>
      <c r="E13" s="671">
        <v>8847461.9793572072</v>
      </c>
      <c r="F13" s="671">
        <v>1845353.9248502294</v>
      </c>
      <c r="G13" s="672">
        <v>2299031.4649443501</v>
      </c>
    </row>
    <row r="14" spans="1:8">
      <c r="A14" s="13"/>
      <c r="B14" s="125" t="s">
        <v>333</v>
      </c>
      <c r="C14" s="673"/>
      <c r="D14" s="673"/>
      <c r="E14" s="673"/>
      <c r="F14" s="673"/>
      <c r="G14" s="674"/>
    </row>
    <row r="15" spans="1:8" ht="15" customHeight="1">
      <c r="A15" s="285">
        <v>7</v>
      </c>
      <c r="B15" s="14" t="s">
        <v>332</v>
      </c>
      <c r="C15" s="675">
        <v>86891443.081056565</v>
      </c>
      <c r="D15" s="671">
        <v>30146468.435905773</v>
      </c>
      <c r="E15" s="671">
        <v>60144875.131976642</v>
      </c>
      <c r="F15" s="671">
        <v>16775940.831292992</v>
      </c>
      <c r="G15" s="672">
        <v>20896333.160585001</v>
      </c>
    </row>
    <row r="16" spans="1:8">
      <c r="A16" s="13"/>
      <c r="B16" s="125" t="s">
        <v>334</v>
      </c>
      <c r="C16" s="673"/>
      <c r="D16" s="673"/>
      <c r="E16" s="673"/>
      <c r="F16" s="673"/>
      <c r="G16" s="674"/>
    </row>
    <row r="17" spans="1:8" s="15" customFormat="1">
      <c r="A17" s="285"/>
      <c r="B17" s="126" t="s">
        <v>715</v>
      </c>
      <c r="C17" s="673"/>
      <c r="D17" s="673"/>
      <c r="E17" s="673"/>
      <c r="F17" s="673"/>
      <c r="G17" s="674"/>
    </row>
    <row r="18" spans="1:8">
      <c r="A18" s="11">
        <v>8</v>
      </c>
      <c r="B18" s="14" t="s">
        <v>327</v>
      </c>
      <c r="C18" s="676">
        <v>0.55667256319909519</v>
      </c>
      <c r="D18" s="677">
        <v>1.7640537186989487</v>
      </c>
      <c r="E18" s="677">
        <v>0.52125552495048766</v>
      </c>
      <c r="F18" s="677">
        <v>1.1202808902939774</v>
      </c>
      <c r="G18" s="678">
        <v>1.0916700468304255</v>
      </c>
    </row>
    <row r="19" spans="1:8" ht="15" customHeight="1">
      <c r="A19" s="11">
        <v>9</v>
      </c>
      <c r="B19" s="14" t="s">
        <v>328</v>
      </c>
      <c r="C19" s="676">
        <v>0.55669673128660235</v>
      </c>
      <c r="D19" s="677">
        <v>1.764123378599725</v>
      </c>
      <c r="E19" s="677">
        <v>0.52129044064356034</v>
      </c>
      <c r="F19" s="677">
        <v>1.1204060695623783</v>
      </c>
      <c r="G19" s="678">
        <v>1.0917705429310505</v>
      </c>
    </row>
    <row r="20" spans="1:8">
      <c r="A20" s="11">
        <v>10</v>
      </c>
      <c r="B20" s="14" t="s">
        <v>142</v>
      </c>
      <c r="C20" s="676">
        <v>0.55669673128660235</v>
      </c>
      <c r="D20" s="677">
        <v>1.764123378599725</v>
      </c>
      <c r="E20" s="677">
        <v>0.52129044064356034</v>
      </c>
      <c r="F20" s="677">
        <v>1.1204060695623783</v>
      </c>
      <c r="G20" s="678">
        <v>1.0917705429310505</v>
      </c>
    </row>
    <row r="21" spans="1:8">
      <c r="A21" s="11">
        <v>11</v>
      </c>
      <c r="B21" s="14" t="s">
        <v>330</v>
      </c>
      <c r="C21" s="676">
        <v>0.10211909788350561</v>
      </c>
      <c r="D21" s="677">
        <v>0.10127159381368467</v>
      </c>
      <c r="E21" s="677">
        <v>9.5777404518142956E-2</v>
      </c>
      <c r="F21" s="677">
        <v>7.5000014467652379E-2</v>
      </c>
      <c r="G21" s="678">
        <v>7.5011652650966501E-2</v>
      </c>
    </row>
    <row r="22" spans="1:8">
      <c r="A22" s="11">
        <v>12</v>
      </c>
      <c r="B22" s="14" t="s">
        <v>331</v>
      </c>
      <c r="C22" s="676">
        <v>0.12527926919171356</v>
      </c>
      <c r="D22" s="677">
        <v>0.12433695600047051</v>
      </c>
      <c r="E22" s="677">
        <v>0.11782688105108428</v>
      </c>
      <c r="F22" s="677">
        <v>9.0000019376320128E-2</v>
      </c>
      <c r="G22" s="678">
        <v>9.0015606228972991E-2</v>
      </c>
    </row>
    <row r="23" spans="1:8">
      <c r="A23" s="11">
        <v>13</v>
      </c>
      <c r="B23" s="14" t="s">
        <v>329</v>
      </c>
      <c r="C23" s="676">
        <v>0.15601633670251353</v>
      </c>
      <c r="D23" s="677">
        <v>0.15494927466729402</v>
      </c>
      <c r="E23" s="677">
        <v>0.1471025080681124</v>
      </c>
      <c r="F23" s="677">
        <v>0.11000002583509352</v>
      </c>
      <c r="G23" s="678">
        <v>0.11002080830529733</v>
      </c>
    </row>
    <row r="24" spans="1:8">
      <c r="A24" s="526"/>
      <c r="B24" s="125" t="s">
        <v>700</v>
      </c>
      <c r="C24" s="673"/>
      <c r="D24" s="673"/>
      <c r="E24" s="673"/>
      <c r="F24" s="673"/>
      <c r="G24" s="674"/>
    </row>
    <row r="25" spans="1:8" ht="26.4">
      <c r="A25" s="11">
        <v>14</v>
      </c>
      <c r="B25" s="14" t="s">
        <v>701</v>
      </c>
      <c r="C25" s="679"/>
      <c r="D25" s="680"/>
      <c r="E25" s="680"/>
      <c r="F25" s="680"/>
      <c r="G25" s="681"/>
      <c r="H25" s="525"/>
    </row>
    <row r="26" spans="1:8">
      <c r="A26" s="13"/>
      <c r="B26" s="125" t="s">
        <v>88</v>
      </c>
      <c r="C26" s="673"/>
      <c r="D26" s="673"/>
      <c r="E26" s="673"/>
      <c r="F26" s="673"/>
      <c r="G26" s="674"/>
    </row>
    <row r="27" spans="1:8" ht="15" customHeight="1">
      <c r="A27" s="286">
        <v>15</v>
      </c>
      <c r="B27" s="14" t="s">
        <v>87</v>
      </c>
      <c r="C27" s="682">
        <v>7.2810190674095915E-2</v>
      </c>
      <c r="D27" s="683">
        <v>8.2110689284415256E-2</v>
      </c>
      <c r="E27" s="683">
        <v>8.2272715337645227E-2</v>
      </c>
      <c r="F27" s="683">
        <v>8.062597891317777E-2</v>
      </c>
      <c r="G27" s="684">
        <v>8.1524097446075056E-2</v>
      </c>
    </row>
    <row r="28" spans="1:8">
      <c r="A28" s="286">
        <v>16</v>
      </c>
      <c r="B28" s="14" t="s">
        <v>86</v>
      </c>
      <c r="C28" s="682">
        <v>0</v>
      </c>
      <c r="D28" s="683">
        <v>0</v>
      </c>
      <c r="E28" s="683">
        <v>0</v>
      </c>
      <c r="F28" s="683">
        <v>0</v>
      </c>
      <c r="G28" s="684">
        <v>-1.162497540123367E-3</v>
      </c>
    </row>
    <row r="29" spans="1:8">
      <c r="A29" s="286">
        <v>17</v>
      </c>
      <c r="B29" s="14" t="s">
        <v>85</v>
      </c>
      <c r="C29" s="682">
        <v>-0.13247572117752754</v>
      </c>
      <c r="D29" s="683">
        <v>-0.14841791232281892</v>
      </c>
      <c r="E29" s="683">
        <v>-0.21082291548533938</v>
      </c>
      <c r="F29" s="683">
        <v>-0.27019245942360659</v>
      </c>
      <c r="G29" s="684">
        <v>7.7221230868894541E-2</v>
      </c>
    </row>
    <row r="30" spans="1:8">
      <c r="A30" s="286">
        <v>18</v>
      </c>
      <c r="B30" s="14" t="s">
        <v>84</v>
      </c>
      <c r="C30" s="682">
        <v>6.6676275238274171E-2</v>
      </c>
      <c r="D30" s="683">
        <v>8.0000941706266884E-2</v>
      </c>
      <c r="E30" s="683">
        <v>8.0781341394046968E-2</v>
      </c>
      <c r="F30" s="683">
        <v>7.9185494521994138E-2</v>
      </c>
      <c r="G30" s="684">
        <v>8.0361599905951681E-2</v>
      </c>
    </row>
    <row r="31" spans="1:8">
      <c r="A31" s="286">
        <v>19</v>
      </c>
      <c r="B31" s="14" t="s">
        <v>154</v>
      </c>
      <c r="C31" s="682">
        <v>-0.13994660166623174</v>
      </c>
      <c r="D31" s="683">
        <v>-0.15159934791350579</v>
      </c>
      <c r="E31" s="683">
        <v>-0.24962608783425572</v>
      </c>
      <c r="F31" s="683">
        <v>-0.3153376525518311</v>
      </c>
      <c r="G31" s="684">
        <v>-0.34138993340532159</v>
      </c>
    </row>
    <row r="32" spans="1:8">
      <c r="A32" s="286">
        <v>20</v>
      </c>
      <c r="B32" s="14" t="s">
        <v>155</v>
      </c>
      <c r="C32" s="682">
        <v>-0.18375152099093833</v>
      </c>
      <c r="D32" s="683">
        <v>-0.17141271336042685</v>
      </c>
      <c r="E32" s="683">
        <v>-0.2701670909274354</v>
      </c>
      <c r="F32" s="683">
        <v>-0.33871215211596539</v>
      </c>
      <c r="G32" s="684">
        <v>-0.36110630196706561</v>
      </c>
    </row>
    <row r="33" spans="1:7">
      <c r="A33" s="13"/>
      <c r="B33" s="125" t="s">
        <v>216</v>
      </c>
      <c r="C33" s="637"/>
      <c r="D33" s="637"/>
      <c r="E33" s="637"/>
      <c r="F33" s="637"/>
      <c r="G33" s="638"/>
    </row>
    <row r="34" spans="1:7">
      <c r="A34" s="286">
        <v>21</v>
      </c>
      <c r="B34" s="14" t="s">
        <v>83</v>
      </c>
      <c r="C34" s="682">
        <v>0</v>
      </c>
      <c r="D34" s="683">
        <v>0</v>
      </c>
      <c r="E34" s="683">
        <v>0</v>
      </c>
      <c r="F34" s="683">
        <v>0</v>
      </c>
      <c r="G34" s="684">
        <v>0</v>
      </c>
    </row>
    <row r="35" spans="1:7" ht="15" customHeight="1">
      <c r="A35" s="286">
        <v>22</v>
      </c>
      <c r="B35" s="14" t="s">
        <v>674</v>
      </c>
      <c r="C35" s="682">
        <v>2.6217065694805572E-2</v>
      </c>
      <c r="D35" s="683">
        <v>2.495431953730895E-2</v>
      </c>
      <c r="E35" s="683">
        <v>2.0097793017095304E-2</v>
      </c>
      <c r="F35" s="683">
        <v>0</v>
      </c>
      <c r="G35" s="684">
        <v>0</v>
      </c>
    </row>
    <row r="36" spans="1:7">
      <c r="A36" s="286">
        <v>23</v>
      </c>
      <c r="B36" s="14" t="s">
        <v>82</v>
      </c>
      <c r="C36" s="682">
        <v>0</v>
      </c>
      <c r="D36" s="683">
        <v>0</v>
      </c>
      <c r="E36" s="683">
        <v>0</v>
      </c>
      <c r="F36" s="683">
        <v>0</v>
      </c>
      <c r="G36" s="684">
        <v>0</v>
      </c>
    </row>
    <row r="37" spans="1:7" ht="15" customHeight="1">
      <c r="A37" s="286">
        <v>24</v>
      </c>
      <c r="B37" s="14" t="s">
        <v>81</v>
      </c>
      <c r="C37" s="682">
        <v>0.22236779377475049</v>
      </c>
      <c r="D37" s="683">
        <v>0.11405073692557857</v>
      </c>
      <c r="E37" s="683">
        <v>7.7550068828904264E-2</v>
      </c>
      <c r="F37" s="683">
        <v>5.8887919351365614E-2</v>
      </c>
      <c r="G37" s="684">
        <v>6.8892733556579724E-2</v>
      </c>
    </row>
    <row r="38" spans="1:7">
      <c r="A38" s="286">
        <v>25</v>
      </c>
      <c r="B38" s="14" t="s">
        <v>80</v>
      </c>
      <c r="C38" s="682">
        <v>1179.3492872856968</v>
      </c>
      <c r="D38" s="683">
        <v>113.12665698637112</v>
      </c>
      <c r="E38" s="683">
        <v>0</v>
      </c>
      <c r="F38" s="683">
        <v>0</v>
      </c>
      <c r="G38" s="684">
        <v>0</v>
      </c>
    </row>
    <row r="39" spans="1:7" ht="15" customHeight="1">
      <c r="A39" s="13"/>
      <c r="B39" s="125" t="s">
        <v>217</v>
      </c>
      <c r="C39" s="637"/>
      <c r="D39" s="637"/>
      <c r="E39" s="637"/>
      <c r="F39" s="637"/>
      <c r="G39" s="638"/>
    </row>
    <row r="40" spans="1:7" ht="15" customHeight="1">
      <c r="A40" s="286">
        <v>26</v>
      </c>
      <c r="B40" s="14" t="s">
        <v>79</v>
      </c>
      <c r="C40" s="682">
        <v>0.30778590639391962</v>
      </c>
      <c r="D40" s="682">
        <v>5.5811216363818354E-2</v>
      </c>
      <c r="E40" s="682">
        <v>0.15252755628882661</v>
      </c>
      <c r="F40" s="682">
        <v>0.54124055299360108</v>
      </c>
      <c r="G40" s="685">
        <v>0.26980594284217729</v>
      </c>
    </row>
    <row r="41" spans="1:7" ht="15" customHeight="1">
      <c r="A41" s="286">
        <v>27</v>
      </c>
      <c r="B41" s="14" t="s">
        <v>78</v>
      </c>
      <c r="C41" s="682">
        <v>0.65777426112220261</v>
      </c>
      <c r="D41" s="682">
        <v>0.81879509375406645</v>
      </c>
      <c r="E41" s="682">
        <v>0.8284433473215157</v>
      </c>
      <c r="F41" s="682">
        <v>0.57426512608597735</v>
      </c>
      <c r="G41" s="685">
        <v>0.67036249691754324</v>
      </c>
    </row>
    <row r="42" spans="1:7" ht="15" customHeight="1">
      <c r="A42" s="286">
        <v>28</v>
      </c>
      <c r="B42" s="14" t="s">
        <v>77</v>
      </c>
      <c r="C42" s="682">
        <v>0.19317816381735425</v>
      </c>
      <c r="D42" s="682">
        <v>8.0617467417017252E-2</v>
      </c>
      <c r="E42" s="682">
        <v>3.7702518288073417E-2</v>
      </c>
      <c r="F42" s="682">
        <v>1.2732691744507897E-2</v>
      </c>
      <c r="G42" s="685">
        <v>1.0818190187406871E-2</v>
      </c>
    </row>
    <row r="43" spans="1:7" ht="15" customHeight="1">
      <c r="A43" s="287"/>
      <c r="B43" s="125" t="s">
        <v>258</v>
      </c>
      <c r="C43" s="637"/>
      <c r="D43" s="637"/>
      <c r="E43" s="637"/>
      <c r="F43" s="637"/>
      <c r="G43" s="638"/>
    </row>
    <row r="44" spans="1:7">
      <c r="A44" s="286">
        <v>29</v>
      </c>
      <c r="B44" s="14" t="s">
        <v>241</v>
      </c>
      <c r="C44" s="731">
        <v>44291308.098549135</v>
      </c>
      <c r="D44" s="731">
        <v>9433261.4797535557</v>
      </c>
      <c r="E44" s="731">
        <v>14453547.694903554</v>
      </c>
      <c r="F44" s="731">
        <v>6132188.4555165228</v>
      </c>
      <c r="G44" s="732">
        <v>0</v>
      </c>
    </row>
    <row r="45" spans="1:7" ht="15" customHeight="1">
      <c r="A45" s="286">
        <v>30</v>
      </c>
      <c r="B45" s="14" t="s">
        <v>253</v>
      </c>
      <c r="C45" s="731">
        <v>14213315.248331487</v>
      </c>
      <c r="D45" s="733">
        <v>3084412.5883838558</v>
      </c>
      <c r="E45" s="733">
        <v>900186.82189625036</v>
      </c>
      <c r="F45" s="733">
        <v>105172.89615380439</v>
      </c>
      <c r="G45" s="734">
        <v>0</v>
      </c>
    </row>
    <row r="46" spans="1:7" ht="15" customHeight="1">
      <c r="A46" s="316">
        <v>31</v>
      </c>
      <c r="B46" s="317" t="s">
        <v>242</v>
      </c>
      <c r="C46" s="682">
        <v>3.1161841783357707</v>
      </c>
      <c r="D46" s="682">
        <v>3.0583656399536081</v>
      </c>
      <c r="E46" s="682">
        <v>16.056164502005313</v>
      </c>
      <c r="F46" s="682">
        <v>58.30578675468665</v>
      </c>
      <c r="G46" s="685">
        <v>0</v>
      </c>
    </row>
    <row r="47" spans="1:7" ht="15" customHeight="1">
      <c r="A47" s="316"/>
      <c r="B47" s="125" t="s">
        <v>337</v>
      </c>
      <c r="C47" s="637"/>
      <c r="D47" s="637"/>
      <c r="E47" s="637"/>
      <c r="F47" s="637"/>
      <c r="G47" s="638"/>
    </row>
    <row r="48" spans="1:7" ht="15" customHeight="1">
      <c r="A48" s="316">
        <v>32</v>
      </c>
      <c r="B48" s="317" t="s">
        <v>344</v>
      </c>
      <c r="C48" s="686">
        <v>57115746.082719974</v>
      </c>
      <c r="D48" s="687">
        <v>56859838.399960071</v>
      </c>
      <c r="E48" s="687">
        <v>32870685.836805016</v>
      </c>
      <c r="F48" s="687">
        <v>19318418.543511949</v>
      </c>
      <c r="G48" s="688">
        <v>23195432.991949998</v>
      </c>
    </row>
    <row r="49" spans="1:7" ht="15" customHeight="1">
      <c r="A49" s="316">
        <v>33</v>
      </c>
      <c r="B49" s="317" t="s">
        <v>359</v>
      </c>
      <c r="C49" s="686">
        <v>44738909.181084991</v>
      </c>
      <c r="D49" s="687">
        <v>18304082.108605005</v>
      </c>
      <c r="E49" s="687">
        <v>14795986.052604999</v>
      </c>
      <c r="F49" s="687">
        <v>10131334.394139098</v>
      </c>
      <c r="G49" s="688">
        <v>13191747.506010005</v>
      </c>
    </row>
    <row r="50" spans="1:7" ht="14.4" thickBot="1">
      <c r="A50" s="288">
        <v>34</v>
      </c>
      <c r="B50" s="127" t="s">
        <v>377</v>
      </c>
      <c r="C50" s="689">
        <v>1.2766459247260267</v>
      </c>
      <c r="D50" s="689">
        <v>3.1064020617143902</v>
      </c>
      <c r="E50" s="689">
        <v>2.2215948109127721</v>
      </c>
      <c r="F50" s="689">
        <v>1.9067990248833866</v>
      </c>
      <c r="G50" s="689">
        <v>1.7583290599962158</v>
      </c>
    </row>
    <row r="51" spans="1:7">
      <c r="A51" s="16"/>
    </row>
    <row r="52" spans="1:7">
      <c r="B52" s="192"/>
    </row>
    <row r="53" spans="1:7" ht="52.8">
      <c r="B53" s="192" t="s">
        <v>257</v>
      </c>
    </row>
    <row r="55" spans="1:7" ht="14.4">
      <c r="B55" s="191"/>
    </row>
  </sheetData>
  <mergeCells count="1">
    <mergeCell ref="D4:G4"/>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pageSetUpPr autoPageBreaks="0"/>
  </sheetPr>
  <dimension ref="A1:C37"/>
  <sheetViews>
    <sheetView zoomScale="80" zoomScaleNormal="80" workbookViewId="0"/>
  </sheetViews>
  <sheetFormatPr defaultColWidth="8.6640625" defaultRowHeight="13.8"/>
  <cols>
    <col min="1" max="1" width="11.44140625" style="530" customWidth="1"/>
    <col min="2" max="2" width="76.88671875" style="621" customWidth="1"/>
    <col min="3" max="3" width="22.88671875" style="530" customWidth="1"/>
    <col min="4" max="16384" width="8.6640625" style="530"/>
  </cols>
  <sheetData>
    <row r="1" spans="1:3">
      <c r="A1" s="222" t="s">
        <v>30</v>
      </c>
      <c r="B1" s="529" t="str">
        <f>'Info '!C2</f>
        <v>JSC Hash Bank</v>
      </c>
    </row>
    <row r="2" spans="1:3">
      <c r="A2" s="222" t="s">
        <v>31</v>
      </c>
      <c r="B2" s="635">
        <f>'1. key ratios '!B2</f>
        <v>46203</v>
      </c>
    </row>
    <row r="3" spans="1:3">
      <c r="B3" s="530"/>
    </row>
    <row r="4" spans="1:3">
      <c r="A4" s="530" t="s">
        <v>295</v>
      </c>
      <c r="B4" s="530" t="s">
        <v>296</v>
      </c>
    </row>
    <row r="5" spans="1:3">
      <c r="A5" s="603" t="s">
        <v>297</v>
      </c>
      <c r="B5" s="604"/>
      <c r="C5" s="605"/>
    </row>
    <row r="6" spans="1:3" ht="27.6">
      <c r="A6" s="609">
        <v>1</v>
      </c>
      <c r="B6" s="610" t="s">
        <v>751</v>
      </c>
      <c r="C6" s="611">
        <v>131649322.43090002</v>
      </c>
    </row>
    <row r="7" spans="1:3">
      <c r="A7" s="609">
        <v>2</v>
      </c>
      <c r="B7" s="610" t="s">
        <v>298</v>
      </c>
      <c r="C7" s="611">
        <v>-10560800.799999999</v>
      </c>
    </row>
    <row r="8" spans="1:3" ht="27.6">
      <c r="A8" s="612">
        <v>3</v>
      </c>
      <c r="B8" s="613" t="s">
        <v>299</v>
      </c>
      <c r="C8" s="611">
        <f>C7+C6</f>
        <v>121088521.63090003</v>
      </c>
    </row>
    <row r="9" spans="1:3">
      <c r="A9" s="603" t="s">
        <v>300</v>
      </c>
      <c r="B9" s="604"/>
      <c r="C9" s="606"/>
    </row>
    <row r="10" spans="1:3" ht="25.65" customHeight="1">
      <c r="A10" s="609">
        <v>4</v>
      </c>
      <c r="B10" s="614" t="s">
        <v>749</v>
      </c>
      <c r="C10" s="611">
        <v>0</v>
      </c>
    </row>
    <row r="11" spans="1:3" ht="25.65" customHeight="1">
      <c r="A11" s="609">
        <v>5</v>
      </c>
      <c r="B11" s="615" t="s">
        <v>750</v>
      </c>
      <c r="C11" s="611">
        <v>0</v>
      </c>
    </row>
    <row r="12" spans="1:3" ht="25.65" customHeight="1">
      <c r="A12" s="609">
        <v>6</v>
      </c>
      <c r="B12" s="615" t="s">
        <v>743</v>
      </c>
      <c r="C12" s="616">
        <v>10300.438284122562</v>
      </c>
    </row>
    <row r="13" spans="1:3" ht="25.65" customHeight="1">
      <c r="A13" s="617">
        <v>7</v>
      </c>
      <c r="B13" s="614" t="s">
        <v>744</v>
      </c>
      <c r="C13" s="611">
        <v>0</v>
      </c>
    </row>
    <row r="14" spans="1:3" ht="25.65" customHeight="1">
      <c r="A14" s="612">
        <v>8</v>
      </c>
      <c r="B14" s="607" t="s">
        <v>301</v>
      </c>
      <c r="C14" s="618">
        <f>C12</f>
        <v>10300.438284122562</v>
      </c>
    </row>
    <row r="15" spans="1:3">
      <c r="A15" s="603" t="s">
        <v>302</v>
      </c>
      <c r="B15" s="604"/>
      <c r="C15" s="606"/>
    </row>
    <row r="16" spans="1:3" ht="27.6">
      <c r="A16" s="617">
        <v>9</v>
      </c>
      <c r="B16" s="614" t="s">
        <v>303</v>
      </c>
      <c r="C16" s="611"/>
    </row>
    <row r="17" spans="1:3">
      <c r="A17" s="617">
        <v>10</v>
      </c>
      <c r="B17" s="614" t="s">
        <v>304</v>
      </c>
      <c r="C17" s="611"/>
    </row>
    <row r="18" spans="1:3">
      <c r="A18" s="617">
        <v>11</v>
      </c>
      <c r="B18" s="614" t="s">
        <v>305</v>
      </c>
      <c r="C18" s="611"/>
    </row>
    <row r="19" spans="1:3" ht="27.6">
      <c r="A19" s="617">
        <v>12</v>
      </c>
      <c r="B19" s="614" t="s">
        <v>306</v>
      </c>
      <c r="C19" s="611"/>
    </row>
    <row r="20" spans="1:3">
      <c r="A20" s="617">
        <v>14</v>
      </c>
      <c r="B20" s="614" t="s">
        <v>307</v>
      </c>
      <c r="C20" s="611"/>
    </row>
    <row r="21" spans="1:3">
      <c r="A21" s="617">
        <v>14</v>
      </c>
      <c r="B21" s="614" t="s">
        <v>308</v>
      </c>
      <c r="C21" s="611"/>
    </row>
    <row r="22" spans="1:3">
      <c r="A22" s="612">
        <v>15</v>
      </c>
      <c r="B22" s="607" t="s">
        <v>309</v>
      </c>
      <c r="C22" s="618">
        <f>SUM(C16:C21)</f>
        <v>0</v>
      </c>
    </row>
    <row r="23" spans="1:3">
      <c r="A23" s="603" t="s">
        <v>310</v>
      </c>
      <c r="B23" s="604"/>
      <c r="C23" s="606"/>
    </row>
    <row r="24" spans="1:3">
      <c r="A24" s="622">
        <v>16</v>
      </c>
      <c r="B24" s="615" t="s">
        <v>311</v>
      </c>
      <c r="C24" s="611">
        <v>2171620.7999999998</v>
      </c>
    </row>
    <row r="25" spans="1:3">
      <c r="A25" s="622">
        <v>17</v>
      </c>
      <c r="B25" s="615" t="s">
        <v>312</v>
      </c>
      <c r="C25" s="611">
        <v>-1460205.5999999999</v>
      </c>
    </row>
    <row r="26" spans="1:3">
      <c r="A26" s="623">
        <v>18</v>
      </c>
      <c r="B26" s="607" t="s">
        <v>313</v>
      </c>
      <c r="C26" s="618">
        <f>C24+C25</f>
        <v>711415.2</v>
      </c>
    </row>
    <row r="27" spans="1:3">
      <c r="A27" s="603" t="s">
        <v>314</v>
      </c>
      <c r="B27" s="604"/>
      <c r="C27" s="606"/>
    </row>
    <row r="28" spans="1:3" ht="27.6">
      <c r="A28" s="622">
        <v>19</v>
      </c>
      <c r="B28" s="614" t="s">
        <v>315</v>
      </c>
      <c r="C28" s="619"/>
    </row>
    <row r="29" spans="1:3">
      <c r="A29" s="622">
        <v>20</v>
      </c>
      <c r="B29" s="615" t="s">
        <v>316</v>
      </c>
      <c r="C29" s="619"/>
    </row>
    <row r="30" spans="1:3">
      <c r="A30" s="603" t="s">
        <v>748</v>
      </c>
      <c r="B30" s="604"/>
      <c r="C30" s="606"/>
    </row>
    <row r="31" spans="1:3">
      <c r="A31" s="623">
        <v>21</v>
      </c>
      <c r="B31" s="608" t="s">
        <v>317</v>
      </c>
      <c r="C31" s="618">
        <v>48372182.340000048</v>
      </c>
    </row>
    <row r="32" spans="1:3">
      <c r="A32" s="623">
        <v>22</v>
      </c>
      <c r="B32" s="607" t="s">
        <v>318</v>
      </c>
      <c r="C32" s="618">
        <f>C8+C14+C22+C26</f>
        <v>121810237.26918416</v>
      </c>
    </row>
    <row r="33" spans="1:3">
      <c r="A33" s="603" t="s">
        <v>319</v>
      </c>
      <c r="B33" s="604"/>
      <c r="C33" s="606"/>
    </row>
    <row r="34" spans="1:3">
      <c r="A34" s="612">
        <v>23</v>
      </c>
      <c r="B34" s="607" t="s">
        <v>319</v>
      </c>
      <c r="C34" s="639">
        <f>IFERROR(C31/C32,0)</f>
        <v>0.39711097707743614</v>
      </c>
    </row>
    <row r="35" spans="1:3">
      <c r="A35" s="603" t="s">
        <v>320</v>
      </c>
      <c r="B35" s="604"/>
      <c r="C35" s="606"/>
    </row>
    <row r="36" spans="1:3">
      <c r="A36" s="620" t="s">
        <v>321</v>
      </c>
      <c r="B36" s="614" t="s">
        <v>322</v>
      </c>
      <c r="C36" s="619"/>
    </row>
    <row r="37" spans="1:3" ht="27.6">
      <c r="A37" s="620" t="s">
        <v>323</v>
      </c>
      <c r="B37" s="610" t="s">
        <v>324</v>
      </c>
      <c r="C37" s="619"/>
    </row>
  </sheetData>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pageSetUpPr autoPageBreaks="0"/>
  </sheetPr>
  <dimension ref="A1:F9"/>
  <sheetViews>
    <sheetView zoomScale="80" zoomScaleNormal="80" workbookViewId="0"/>
  </sheetViews>
  <sheetFormatPr defaultColWidth="8.88671875" defaultRowHeight="14.4"/>
  <cols>
    <col min="1" max="1" width="11.44140625" style="528" customWidth="1"/>
    <col min="2" max="2" width="76.88671875" style="247" customWidth="1"/>
    <col min="3" max="6" width="25.44140625" style="528" customWidth="1"/>
    <col min="7" max="16384" width="8.88671875" style="528"/>
  </cols>
  <sheetData>
    <row r="1" spans="1:6">
      <c r="A1" s="2" t="s">
        <v>30</v>
      </c>
      <c r="B1" s="3" t="str">
        <f>'Info '!C2</f>
        <v>JSC Hash Bank</v>
      </c>
    </row>
    <row r="2" spans="1:6">
      <c r="A2" s="2" t="s">
        <v>31</v>
      </c>
      <c r="B2" s="633">
        <f>'1. key ratios '!B2</f>
        <v>46203</v>
      </c>
    </row>
    <row r="3" spans="1:6">
      <c r="A3" s="4"/>
      <c r="B3" s="528"/>
    </row>
    <row r="4" spans="1:6">
      <c r="A4" s="598" t="s">
        <v>738</v>
      </c>
    </row>
    <row r="5" spans="1:6" ht="43.2">
      <c r="B5" s="599"/>
      <c r="C5" s="600" t="s">
        <v>739</v>
      </c>
      <c r="D5" s="600" t="s">
        <v>741</v>
      </c>
      <c r="E5" s="600" t="s">
        <v>740</v>
      </c>
      <c r="F5" s="600" t="s">
        <v>742</v>
      </c>
    </row>
    <row r="6" spans="1:6">
      <c r="B6" s="601" t="s">
        <v>716</v>
      </c>
      <c r="C6" s="587">
        <f>IF(C7&gt;0,C7,IF(C8&gt;0,C8,IF(C9&gt;0,C9)))</f>
        <v>10300.438284122562</v>
      </c>
      <c r="D6" s="587">
        <f>IF(D7&gt;0,D7,IF(D8&gt;0,D8,IF(D9&gt;0,D9)))</f>
        <v>1.9724693786299992</v>
      </c>
      <c r="E6" s="587" t="b">
        <f>IF(E7&gt;0,E7,IF(E8&gt;0,E8,IF(E9&gt;0,E9)))</f>
        <v>0</v>
      </c>
      <c r="F6" s="587">
        <f>IF(F7&gt;0,F7,IF(F8&gt;0,F8,IF(F9&gt;0,F9)))</f>
        <v>24.655867232874989</v>
      </c>
    </row>
    <row r="7" spans="1:6">
      <c r="B7" s="588" t="s">
        <v>729</v>
      </c>
      <c r="C7" s="602">
        <v>10300.438284122562</v>
      </c>
      <c r="D7" s="602">
        <v>1.9724693786299992</v>
      </c>
      <c r="E7" s="602">
        <v>0</v>
      </c>
      <c r="F7" s="602">
        <v>24.655867232874989</v>
      </c>
    </row>
    <row r="8" spans="1:6">
      <c r="B8" s="588" t="s">
        <v>730</v>
      </c>
      <c r="C8" s="602">
        <v>50826.620929241428</v>
      </c>
      <c r="D8" s="602">
        <v>9.7336460354903434</v>
      </c>
      <c r="E8" s="602">
        <v>0</v>
      </c>
      <c r="F8" s="602">
        <v>121.67057544362929</v>
      </c>
    </row>
    <row r="9" spans="1:6">
      <c r="B9" s="588" t="s">
        <v>737</v>
      </c>
      <c r="C9" s="602">
        <v>50826.620929241428</v>
      </c>
      <c r="D9" s="602">
        <v>9.7336460354903434</v>
      </c>
      <c r="E9" s="602">
        <v>0</v>
      </c>
      <c r="F9" s="602">
        <v>121.67057544362929</v>
      </c>
    </row>
  </sheetData>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pageSetUpPr autoPageBreaks="0"/>
  </sheetPr>
  <dimension ref="A1:G42"/>
  <sheetViews>
    <sheetView zoomScale="80" zoomScaleNormal="80" workbookViewId="0">
      <pane xSplit="2" ySplit="6" topLeftCell="C7" activePane="bottomRight" state="frozen"/>
      <selection pane="topRight"/>
      <selection pane="bottomLeft"/>
      <selection pane="bottomRight"/>
    </sheetView>
  </sheetViews>
  <sheetFormatPr defaultRowHeight="14.4"/>
  <cols>
    <col min="1" max="1" width="8.88671875" style="171"/>
    <col min="2" max="2" width="82.5546875" style="289" customWidth="1"/>
    <col min="3" max="7" width="17.5546875" style="171" customWidth="1"/>
  </cols>
  <sheetData>
    <row r="1" spans="1:7">
      <c r="A1" s="171" t="s">
        <v>30</v>
      </c>
      <c r="B1" s="3" t="str">
        <f>'Info '!C2</f>
        <v>JSC Hash Bank</v>
      </c>
    </row>
    <row r="2" spans="1:7">
      <c r="A2" s="171" t="s">
        <v>31</v>
      </c>
      <c r="B2" s="633">
        <f>'1. key ratios '!B2</f>
        <v>46203</v>
      </c>
    </row>
    <row r="4" spans="1:7" ht="15" thickBot="1">
      <c r="A4" s="171" t="s">
        <v>376</v>
      </c>
      <c r="B4" s="290" t="s">
        <v>337</v>
      </c>
    </row>
    <row r="5" spans="1:7">
      <c r="A5" s="291"/>
      <c r="B5" s="292"/>
      <c r="C5" s="849" t="s">
        <v>338</v>
      </c>
      <c r="D5" s="849"/>
      <c r="E5" s="849"/>
      <c r="F5" s="849"/>
      <c r="G5" s="850" t="s">
        <v>339</v>
      </c>
    </row>
    <row r="6" spans="1:7">
      <c r="A6" s="293"/>
      <c r="B6" s="294"/>
      <c r="C6" s="295" t="s">
        <v>340</v>
      </c>
      <c r="D6" s="296" t="s">
        <v>341</v>
      </c>
      <c r="E6" s="296" t="s">
        <v>342</v>
      </c>
      <c r="F6" s="296" t="s">
        <v>343</v>
      </c>
      <c r="G6" s="851"/>
    </row>
    <row r="7" spans="1:7">
      <c r="A7" s="297"/>
      <c r="B7" s="298" t="s">
        <v>344</v>
      </c>
      <c r="C7" s="299"/>
      <c r="D7" s="299"/>
      <c r="E7" s="299"/>
      <c r="F7" s="299"/>
      <c r="G7" s="300"/>
    </row>
    <row r="8" spans="1:7">
      <c r="A8" s="301">
        <v>1</v>
      </c>
      <c r="B8" s="302" t="s">
        <v>345</v>
      </c>
      <c r="C8" s="710">
        <f>C9</f>
        <v>48372182.340000048</v>
      </c>
      <c r="D8" s="710">
        <f>SUM(D9:D10)</f>
        <v>0</v>
      </c>
      <c r="E8" s="710">
        <f>SUM(E9:E10)</f>
        <v>0</v>
      </c>
      <c r="F8" s="710">
        <f>SUM(F9:F10)</f>
        <v>83130.520000000019</v>
      </c>
      <c r="G8" s="711">
        <f>SUM(G9:G10)</f>
        <v>48455312.860000052</v>
      </c>
    </row>
    <row r="9" spans="1:7">
      <c r="A9" s="301">
        <v>2</v>
      </c>
      <c r="B9" s="303" t="s">
        <v>346</v>
      </c>
      <c r="C9" s="710">
        <v>48372182.340000048</v>
      </c>
      <c r="D9" s="710"/>
      <c r="E9" s="710"/>
      <c r="F9" s="710"/>
      <c r="G9" s="711">
        <v>48372182.340000048</v>
      </c>
    </row>
    <row r="10" spans="1:7" ht="27.6">
      <c r="A10" s="301">
        <v>3</v>
      </c>
      <c r="B10" s="303" t="s">
        <v>347</v>
      </c>
      <c r="C10" s="712"/>
      <c r="D10" s="712"/>
      <c r="E10" s="712"/>
      <c r="F10" s="710">
        <v>83130.520000000019</v>
      </c>
      <c r="G10" s="711">
        <v>83130.520000000019</v>
      </c>
    </row>
    <row r="11" spans="1:7" ht="14.4" customHeight="1">
      <c r="A11" s="301">
        <v>4</v>
      </c>
      <c r="B11" s="302" t="s">
        <v>348</v>
      </c>
      <c r="C11" s="710">
        <f t="shared" ref="C11:F11" si="0">SUM(C12:C13)</f>
        <v>3476103.6604999946</v>
      </c>
      <c r="D11" s="710">
        <f t="shared" si="0"/>
        <v>569524.43599999999</v>
      </c>
      <c r="E11" s="710">
        <f t="shared" si="0"/>
        <v>1495019.6422999993</v>
      </c>
      <c r="F11" s="710">
        <f t="shared" si="0"/>
        <v>74261.69</v>
      </c>
      <c r="G11" s="711">
        <f>SUM(G12:G13)</f>
        <v>6102596.1260699267</v>
      </c>
    </row>
    <row r="12" spans="1:7">
      <c r="A12" s="301">
        <v>5</v>
      </c>
      <c r="B12" s="303" t="s">
        <v>349</v>
      </c>
      <c r="C12" s="710">
        <v>2921785.4472999945</v>
      </c>
      <c r="D12" s="713">
        <v>463708.78600000002</v>
      </c>
      <c r="E12" s="710">
        <v>1443599.1463999993</v>
      </c>
      <c r="F12" s="710">
        <v>74261.69</v>
      </c>
      <c r="G12" s="711">
        <v>5746818.9465199271</v>
      </c>
    </row>
    <row r="13" spans="1:7">
      <c r="A13" s="301">
        <v>6</v>
      </c>
      <c r="B13" s="303" t="s">
        <v>350</v>
      </c>
      <c r="C13" s="710">
        <v>554318.21319999988</v>
      </c>
      <c r="D13" s="713">
        <v>105815.64999999998</v>
      </c>
      <c r="E13" s="710">
        <v>51420.495899999994</v>
      </c>
      <c r="F13" s="710">
        <v>0</v>
      </c>
      <c r="G13" s="711">
        <v>355777.17954999983</v>
      </c>
    </row>
    <row r="14" spans="1:7">
      <c r="A14" s="301">
        <v>7</v>
      </c>
      <c r="B14" s="302" t="s">
        <v>351</v>
      </c>
      <c r="C14" s="710">
        <f t="shared" ref="C14:F14" si="1">SUM(C15:C16)</f>
        <v>5115674.1933000004</v>
      </c>
      <c r="D14" s="710">
        <f t="shared" si="1"/>
        <v>0</v>
      </c>
      <c r="E14" s="710">
        <f t="shared" si="1"/>
        <v>0</v>
      </c>
      <c r="F14" s="710">
        <f t="shared" si="1"/>
        <v>0</v>
      </c>
      <c r="G14" s="711">
        <f>SUM(G15:G16)</f>
        <v>2557837.0966500002</v>
      </c>
    </row>
    <row r="15" spans="1:7" ht="41.4">
      <c r="A15" s="301">
        <v>8</v>
      </c>
      <c r="B15" s="303" t="s">
        <v>352</v>
      </c>
      <c r="C15" s="710">
        <v>5115674.1933000004</v>
      </c>
      <c r="D15" s="713">
        <v>0</v>
      </c>
      <c r="E15" s="710">
        <v>0</v>
      </c>
      <c r="F15" s="710">
        <v>0</v>
      </c>
      <c r="G15" s="711">
        <v>2557837.0966500002</v>
      </c>
    </row>
    <row r="16" spans="1:7" ht="27.6">
      <c r="A16" s="301">
        <v>9</v>
      </c>
      <c r="B16" s="303" t="s">
        <v>353</v>
      </c>
      <c r="C16" s="710"/>
      <c r="D16" s="713"/>
      <c r="E16" s="710"/>
      <c r="F16" s="710"/>
      <c r="G16" s="711"/>
    </row>
    <row r="17" spans="1:7">
      <c r="A17" s="301">
        <v>10</v>
      </c>
      <c r="B17" s="302" t="s">
        <v>354</v>
      </c>
      <c r="C17" s="710"/>
      <c r="D17" s="713"/>
      <c r="E17" s="710"/>
      <c r="F17" s="710"/>
      <c r="G17" s="711"/>
    </row>
    <row r="18" spans="1:7">
      <c r="A18" s="301">
        <v>11</v>
      </c>
      <c r="B18" s="302" t="s">
        <v>355</v>
      </c>
      <c r="C18" s="710">
        <f>SUM(C19:C20)</f>
        <v>34249447.11370001</v>
      </c>
      <c r="D18" s="713">
        <f t="shared" ref="D18:G18" si="2">SUM(D19:D20)</f>
        <v>0</v>
      </c>
      <c r="E18" s="710">
        <f t="shared" si="2"/>
        <v>0</v>
      </c>
      <c r="F18" s="710">
        <f t="shared" si="2"/>
        <v>0</v>
      </c>
      <c r="G18" s="711">
        <f t="shared" si="2"/>
        <v>0</v>
      </c>
    </row>
    <row r="19" spans="1:7">
      <c r="A19" s="301">
        <v>12</v>
      </c>
      <c r="B19" s="303" t="s">
        <v>356</v>
      </c>
      <c r="C19" s="712"/>
      <c r="D19" s="713"/>
      <c r="E19" s="710"/>
      <c r="F19" s="710"/>
      <c r="G19" s="711"/>
    </row>
    <row r="20" spans="1:7">
      <c r="A20" s="301">
        <v>13</v>
      </c>
      <c r="B20" s="303" t="s">
        <v>357</v>
      </c>
      <c r="C20" s="710">
        <v>34249447.11370001</v>
      </c>
      <c r="D20" s="710"/>
      <c r="E20" s="710"/>
      <c r="F20" s="710"/>
      <c r="G20" s="711"/>
    </row>
    <row r="21" spans="1:7">
      <c r="A21" s="304">
        <v>14</v>
      </c>
      <c r="B21" s="305" t="s">
        <v>358</v>
      </c>
      <c r="C21" s="712"/>
      <c r="D21" s="712"/>
      <c r="E21" s="712"/>
      <c r="F21" s="712"/>
      <c r="G21" s="714">
        <f>SUM(G8,G11,G14,G17,G18)</f>
        <v>57115746.082719974</v>
      </c>
    </row>
    <row r="22" spans="1:7">
      <c r="A22" s="306"/>
      <c r="B22" s="307" t="s">
        <v>359</v>
      </c>
      <c r="C22" s="308"/>
      <c r="D22" s="309"/>
      <c r="E22" s="308"/>
      <c r="F22" s="308"/>
      <c r="G22" s="310"/>
    </row>
    <row r="23" spans="1:7">
      <c r="A23" s="301">
        <v>15</v>
      </c>
      <c r="B23" s="302" t="s">
        <v>360</v>
      </c>
      <c r="C23" s="715">
        <v>23301165.459700003</v>
      </c>
      <c r="D23" s="716">
        <v>17690846.107299998</v>
      </c>
      <c r="E23" s="715"/>
      <c r="F23" s="715"/>
      <c r="G23" s="711">
        <v>884542.30536499992</v>
      </c>
    </row>
    <row r="24" spans="1:7">
      <c r="A24" s="301">
        <v>16</v>
      </c>
      <c r="B24" s="302" t="s">
        <v>361</v>
      </c>
      <c r="C24" s="710">
        <f>SUM(C25:C27,C29,C31)</f>
        <v>15997.096800000001</v>
      </c>
      <c r="D24" s="713">
        <f t="shared" ref="D24:G24" si="3">SUM(D25:D27,D29,D31)</f>
        <v>35900137.18</v>
      </c>
      <c r="E24" s="710">
        <f t="shared" si="3"/>
        <v>11106290.02</v>
      </c>
      <c r="F24" s="710">
        <f t="shared" si="3"/>
        <v>11400265.369999994</v>
      </c>
      <c r="G24" s="711">
        <f t="shared" si="3"/>
        <v>22180546.707019988</v>
      </c>
    </row>
    <row r="25" spans="1:7">
      <c r="A25" s="301">
        <v>17</v>
      </c>
      <c r="B25" s="303" t="s">
        <v>362</v>
      </c>
      <c r="C25" s="710">
        <v>15997.096800000001</v>
      </c>
      <c r="D25" s="713">
        <v>31472262.920000002</v>
      </c>
      <c r="E25" s="710">
        <v>0</v>
      </c>
      <c r="F25" s="710">
        <v>0</v>
      </c>
      <c r="G25" s="711">
        <v>4723239.0025199996</v>
      </c>
    </row>
    <row r="26" spans="1:7" ht="27.6">
      <c r="A26" s="301">
        <v>18</v>
      </c>
      <c r="B26" s="303" t="s">
        <v>363</v>
      </c>
      <c r="C26" s="710"/>
      <c r="D26" s="713"/>
      <c r="E26" s="710">
        <v>10974713.859999999</v>
      </c>
      <c r="F26" s="710"/>
      <c r="G26" s="711">
        <v>5487356.9299999997</v>
      </c>
    </row>
    <row r="27" spans="1:7">
      <c r="A27" s="301">
        <v>19</v>
      </c>
      <c r="B27" s="303" t="s">
        <v>364</v>
      </c>
      <c r="C27" s="710">
        <v>0</v>
      </c>
      <c r="D27" s="713">
        <v>46711.389999999992</v>
      </c>
      <c r="E27" s="710">
        <v>131576.16000000003</v>
      </c>
      <c r="F27" s="710">
        <v>11400265.369999994</v>
      </c>
      <c r="G27" s="711">
        <v>9779369.3394999932</v>
      </c>
    </row>
    <row r="28" spans="1:7">
      <c r="A28" s="301">
        <v>20</v>
      </c>
      <c r="B28" s="311" t="s">
        <v>365</v>
      </c>
      <c r="C28" s="710"/>
      <c r="D28" s="713"/>
      <c r="E28" s="710"/>
      <c r="F28" s="710"/>
      <c r="G28" s="711"/>
    </row>
    <row r="29" spans="1:7">
      <c r="A29" s="301">
        <v>21</v>
      </c>
      <c r="B29" s="303" t="s">
        <v>366</v>
      </c>
      <c r="C29" s="710"/>
      <c r="D29" s="713"/>
      <c r="E29" s="710"/>
      <c r="F29" s="710"/>
      <c r="G29" s="711"/>
    </row>
    <row r="30" spans="1:7">
      <c r="A30" s="301">
        <v>22</v>
      </c>
      <c r="B30" s="311" t="s">
        <v>365</v>
      </c>
      <c r="C30" s="710"/>
      <c r="D30" s="713"/>
      <c r="E30" s="710"/>
      <c r="F30" s="710"/>
      <c r="G30" s="711"/>
    </row>
    <row r="31" spans="1:7">
      <c r="A31" s="301">
        <v>23</v>
      </c>
      <c r="B31" s="303" t="s">
        <v>367</v>
      </c>
      <c r="C31" s="710">
        <v>0</v>
      </c>
      <c r="D31" s="713">
        <v>4381162.87</v>
      </c>
      <c r="E31" s="710">
        <v>0</v>
      </c>
      <c r="F31" s="710">
        <v>0</v>
      </c>
      <c r="G31" s="711">
        <f>D31*50%</f>
        <v>2190581.4350000001</v>
      </c>
    </row>
    <row r="32" spans="1:7">
      <c r="A32" s="301">
        <v>24</v>
      </c>
      <c r="B32" s="302" t="s">
        <v>368</v>
      </c>
      <c r="C32" s="710"/>
      <c r="D32" s="713"/>
      <c r="E32" s="710"/>
      <c r="F32" s="710"/>
      <c r="G32" s="711"/>
    </row>
    <row r="33" spans="1:7">
      <c r="A33" s="301">
        <v>25</v>
      </c>
      <c r="B33" s="302" t="s">
        <v>369</v>
      </c>
      <c r="C33" s="710">
        <f>SUM(C34:C35)</f>
        <v>-99414701.233799994</v>
      </c>
      <c r="D33" s="710">
        <f>SUM(D34:D35)</f>
        <v>0</v>
      </c>
      <c r="E33" s="710">
        <f>SUM(E34:E35)</f>
        <v>0</v>
      </c>
      <c r="F33" s="710">
        <f>SUM(F34:F35)</f>
        <v>0</v>
      </c>
      <c r="G33" s="711">
        <f>SUM(G34:G35)</f>
        <v>21673700.168700002</v>
      </c>
    </row>
    <row r="34" spans="1:7">
      <c r="A34" s="301">
        <v>26</v>
      </c>
      <c r="B34" s="303" t="s">
        <v>370</v>
      </c>
      <c r="C34" s="712"/>
      <c r="D34" s="713"/>
      <c r="E34" s="710"/>
      <c r="F34" s="710"/>
      <c r="G34" s="711"/>
    </row>
    <row r="35" spans="1:7">
      <c r="A35" s="301">
        <v>27</v>
      </c>
      <c r="B35" s="303" t="s">
        <v>371</v>
      </c>
      <c r="C35" s="710">
        <f>J41-SUM(C23:F23)-SUM(C24:F24)</f>
        <v>-99414701.233799994</v>
      </c>
      <c r="D35" s="713"/>
      <c r="E35" s="710"/>
      <c r="F35" s="710"/>
      <c r="G35" s="711">
        <v>21673700.168700002</v>
      </c>
    </row>
    <row r="36" spans="1:7">
      <c r="A36" s="301">
        <v>28</v>
      </c>
      <c r="B36" s="302" t="s">
        <v>372</v>
      </c>
      <c r="C36" s="710"/>
      <c r="D36" s="713">
        <v>120</v>
      </c>
      <c r="E36" s="710"/>
      <c r="F36" s="710"/>
      <c r="G36" s="711">
        <v>120</v>
      </c>
    </row>
    <row r="37" spans="1:7">
      <c r="A37" s="304">
        <v>29</v>
      </c>
      <c r="B37" s="305" t="s">
        <v>373</v>
      </c>
      <c r="C37" s="712"/>
      <c r="D37" s="712"/>
      <c r="E37" s="712"/>
      <c r="F37" s="712"/>
      <c r="G37" s="714">
        <f>SUM(G23:G24,G32:G33,G36)</f>
        <v>44738909.181084991</v>
      </c>
    </row>
    <row r="38" spans="1:7">
      <c r="A38" s="297"/>
      <c r="B38" s="312"/>
      <c r="C38" s="717"/>
      <c r="D38" s="717"/>
      <c r="E38" s="717"/>
      <c r="F38" s="717"/>
      <c r="G38" s="313"/>
    </row>
    <row r="39" spans="1:7" ht="15" thickBot="1">
      <c r="A39" s="314">
        <v>30</v>
      </c>
      <c r="B39" s="315" t="s">
        <v>374</v>
      </c>
      <c r="C39" s="718"/>
      <c r="D39" s="719"/>
      <c r="E39" s="719"/>
      <c r="F39" s="720"/>
      <c r="G39" s="721">
        <f>IFERROR(G21/G37,0)</f>
        <v>1.2766459247260267</v>
      </c>
    </row>
    <row r="40" spans="1:7">
      <c r="G40" s="722">
        <f>G39-'1. key ratios '!C50</f>
        <v>0</v>
      </c>
    </row>
    <row r="42" spans="1:7" ht="41.4">
      <c r="B42" s="289" t="s">
        <v>375</v>
      </c>
    </row>
  </sheetData>
  <mergeCells count="2">
    <mergeCell ref="C5:F5"/>
    <mergeCell ref="G5:G6"/>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pageSetUpPr autoPageBreaks="0"/>
  </sheetPr>
  <dimension ref="A1:H26"/>
  <sheetViews>
    <sheetView showGridLines="0" zoomScale="80" zoomScaleNormal="80" workbookViewId="0"/>
  </sheetViews>
  <sheetFormatPr defaultColWidth="9.109375" defaultRowHeight="12"/>
  <cols>
    <col min="1" max="1" width="11.88671875" style="388" bestFit="1" customWidth="1"/>
    <col min="2" max="2" width="105.109375" style="388" bestFit="1" customWidth="1"/>
    <col min="3" max="3" width="13.88671875" style="388" bestFit="1" customWidth="1"/>
    <col min="4" max="4" width="15.88671875" style="388" bestFit="1" customWidth="1"/>
    <col min="5" max="5" width="17.5546875" style="388" bestFit="1" customWidth="1"/>
    <col min="6" max="6" width="9" style="388" bestFit="1" customWidth="1"/>
    <col min="7" max="7" width="30.44140625" style="388" customWidth="1"/>
    <col min="8" max="8" width="15.6640625" style="388" bestFit="1" customWidth="1"/>
    <col min="9" max="16384" width="9.109375" style="388"/>
  </cols>
  <sheetData>
    <row r="1" spans="1:8" ht="13.8">
      <c r="A1" s="318" t="s">
        <v>30</v>
      </c>
      <c r="B1" s="397" t="str">
        <f>'Info '!C2</f>
        <v>JSC Hash Bank</v>
      </c>
    </row>
    <row r="2" spans="1:8">
      <c r="A2" s="319" t="s">
        <v>31</v>
      </c>
      <c r="B2" s="634">
        <f>'1. key ratios '!B2</f>
        <v>46203</v>
      </c>
    </row>
    <row r="3" spans="1:8">
      <c r="A3" s="320" t="s">
        <v>380</v>
      </c>
    </row>
    <row r="5" spans="1:8" ht="12" customHeight="1">
      <c r="A5" s="852" t="s">
        <v>381</v>
      </c>
      <c r="B5" s="853"/>
      <c r="C5" s="858" t="s">
        <v>382</v>
      </c>
      <c r="D5" s="859"/>
      <c r="E5" s="859"/>
      <c r="F5" s="859"/>
      <c r="G5" s="859"/>
      <c r="H5" s="860"/>
    </row>
    <row r="6" spans="1:8">
      <c r="A6" s="854"/>
      <c r="B6" s="855"/>
      <c r="C6" s="861"/>
      <c r="D6" s="862"/>
      <c r="E6" s="862"/>
      <c r="F6" s="862"/>
      <c r="G6" s="862"/>
      <c r="H6" s="863"/>
    </row>
    <row r="7" spans="1:8">
      <c r="A7" s="856"/>
      <c r="B7" s="857"/>
      <c r="C7" s="396" t="s">
        <v>383</v>
      </c>
      <c r="D7" s="396" t="s">
        <v>384</v>
      </c>
      <c r="E7" s="396" t="s">
        <v>385</v>
      </c>
      <c r="F7" s="396" t="s">
        <v>386</v>
      </c>
      <c r="G7" s="396" t="s">
        <v>387</v>
      </c>
      <c r="H7" s="396" t="s">
        <v>64</v>
      </c>
    </row>
    <row r="8" spans="1:8">
      <c r="A8" s="392">
        <v>1</v>
      </c>
      <c r="B8" s="391" t="s">
        <v>51</v>
      </c>
      <c r="C8" s="723"/>
      <c r="D8" s="724">
        <v>18227562.1591</v>
      </c>
      <c r="E8" s="724"/>
      <c r="F8" s="724"/>
      <c r="G8" s="724"/>
      <c r="H8" s="640">
        <f t="shared" ref="H8:H20" si="0">SUM(C8:G8)</f>
        <v>18227562.1591</v>
      </c>
    </row>
    <row r="9" spans="1:8">
      <c r="A9" s="392">
        <v>2</v>
      </c>
      <c r="B9" s="391" t="s">
        <v>52</v>
      </c>
      <c r="C9" s="723"/>
      <c r="D9" s="724">
        <v>0</v>
      </c>
      <c r="E9" s="724"/>
      <c r="F9" s="724"/>
      <c r="G9" s="724"/>
      <c r="H9" s="640">
        <f t="shared" si="0"/>
        <v>0</v>
      </c>
    </row>
    <row r="10" spans="1:8">
      <c r="A10" s="392">
        <v>3</v>
      </c>
      <c r="B10" s="391" t="s">
        <v>152</v>
      </c>
      <c r="C10" s="723"/>
      <c r="D10" s="724">
        <v>0</v>
      </c>
      <c r="E10" s="724"/>
      <c r="F10" s="724"/>
      <c r="G10" s="724"/>
      <c r="H10" s="640">
        <f t="shared" si="0"/>
        <v>0</v>
      </c>
    </row>
    <row r="11" spans="1:8">
      <c r="A11" s="392">
        <v>4</v>
      </c>
      <c r="B11" s="391" t="s">
        <v>53</v>
      </c>
      <c r="C11" s="723"/>
      <c r="D11" s="724">
        <v>0</v>
      </c>
      <c r="E11" s="724"/>
      <c r="F11" s="724"/>
      <c r="G11" s="724"/>
      <c r="H11" s="640">
        <f t="shared" si="0"/>
        <v>0</v>
      </c>
    </row>
    <row r="12" spans="1:8">
      <c r="A12" s="392">
        <v>5</v>
      </c>
      <c r="B12" s="391" t="s">
        <v>54</v>
      </c>
      <c r="C12" s="723"/>
      <c r="D12" s="724">
        <v>0</v>
      </c>
      <c r="E12" s="724"/>
      <c r="F12" s="724"/>
      <c r="G12" s="724"/>
      <c r="H12" s="640">
        <f t="shared" si="0"/>
        <v>0</v>
      </c>
    </row>
    <row r="13" spans="1:8">
      <c r="A13" s="392">
        <v>6</v>
      </c>
      <c r="B13" s="391" t="s">
        <v>55</v>
      </c>
      <c r="C13" s="723"/>
      <c r="D13" s="724">
        <v>65132819.657400012</v>
      </c>
      <c r="E13" s="724"/>
      <c r="F13" s="724"/>
      <c r="G13" s="724"/>
      <c r="H13" s="640">
        <f t="shared" si="0"/>
        <v>65132819.657400012</v>
      </c>
    </row>
    <row r="14" spans="1:8">
      <c r="A14" s="392">
        <v>7</v>
      </c>
      <c r="B14" s="391" t="s">
        <v>56</v>
      </c>
      <c r="C14" s="723"/>
      <c r="D14" s="724">
        <v>3565027.8699999996</v>
      </c>
      <c r="E14" s="724"/>
      <c r="F14" s="724"/>
      <c r="G14" s="724"/>
      <c r="H14" s="640">
        <f t="shared" si="0"/>
        <v>3565027.8699999996</v>
      </c>
    </row>
    <row r="15" spans="1:8">
      <c r="A15" s="392">
        <v>8</v>
      </c>
      <c r="B15" s="393" t="s">
        <v>57</v>
      </c>
      <c r="C15" s="723"/>
      <c r="D15" s="724">
        <v>95145.979999999749</v>
      </c>
      <c r="E15" s="724">
        <v>1386032.6099999999</v>
      </c>
      <c r="F15" s="724">
        <v>0</v>
      </c>
      <c r="G15" s="724"/>
      <c r="H15" s="640">
        <f t="shared" si="0"/>
        <v>1481178.5899999996</v>
      </c>
    </row>
    <row r="16" spans="1:8">
      <c r="A16" s="392">
        <v>9</v>
      </c>
      <c r="B16" s="391" t="s">
        <v>58</v>
      </c>
      <c r="C16" s="723"/>
      <c r="D16" s="724"/>
      <c r="E16" s="724"/>
      <c r="F16" s="724"/>
      <c r="G16" s="724"/>
      <c r="H16" s="640">
        <f t="shared" si="0"/>
        <v>0</v>
      </c>
    </row>
    <row r="17" spans="1:8">
      <c r="A17" s="392">
        <v>10</v>
      </c>
      <c r="B17" s="395" t="s">
        <v>395</v>
      </c>
      <c r="C17" s="723"/>
      <c r="D17" s="724">
        <v>79.39</v>
      </c>
      <c r="E17" s="724">
        <v>10707.69</v>
      </c>
      <c r="F17" s="724"/>
      <c r="G17" s="724"/>
      <c r="H17" s="640">
        <f t="shared" si="0"/>
        <v>10787.08</v>
      </c>
    </row>
    <row r="18" spans="1:8">
      <c r="A18" s="392">
        <v>11</v>
      </c>
      <c r="B18" s="391" t="s">
        <v>60</v>
      </c>
      <c r="C18" s="723"/>
      <c r="D18" s="724"/>
      <c r="E18" s="724"/>
      <c r="F18" s="724"/>
      <c r="G18" s="724"/>
      <c r="H18" s="640">
        <f t="shared" si="0"/>
        <v>0</v>
      </c>
    </row>
    <row r="19" spans="1:8">
      <c r="A19" s="392">
        <v>12</v>
      </c>
      <c r="B19" s="391" t="s">
        <v>61</v>
      </c>
      <c r="C19" s="723"/>
      <c r="D19" s="724"/>
      <c r="E19" s="724"/>
      <c r="F19" s="724"/>
      <c r="G19" s="724"/>
      <c r="H19" s="640">
        <f t="shared" si="0"/>
        <v>0</v>
      </c>
    </row>
    <row r="20" spans="1:8">
      <c r="A20" s="394">
        <v>13</v>
      </c>
      <c r="B20" s="393" t="s">
        <v>144</v>
      </c>
      <c r="C20" s="723"/>
      <c r="D20" s="724"/>
      <c r="E20" s="724"/>
      <c r="F20" s="724"/>
      <c r="G20" s="724"/>
      <c r="H20" s="640">
        <f t="shared" si="0"/>
        <v>0</v>
      </c>
    </row>
    <row r="21" spans="1:8">
      <c r="A21" s="392">
        <v>14</v>
      </c>
      <c r="B21" s="391" t="s">
        <v>63</v>
      </c>
      <c r="C21" s="723"/>
      <c r="D21" s="724"/>
      <c r="E21" s="724"/>
      <c r="F21" s="724"/>
      <c r="G21" s="724">
        <v>32681932.996299997</v>
      </c>
      <c r="H21" s="640">
        <f>SUM(C21:G21)</f>
        <v>32681932.996299997</v>
      </c>
    </row>
    <row r="22" spans="1:8">
      <c r="A22" s="390">
        <v>15</v>
      </c>
      <c r="B22" s="389" t="s">
        <v>64</v>
      </c>
      <c r="C22" s="389">
        <f>SUM(C18:C21)+SUM(C8:C16)</f>
        <v>0</v>
      </c>
      <c r="D22" s="640">
        <f t="shared" ref="D22:H22" si="1">SUM(D18:D21)+SUM(D8:D16)</f>
        <v>87020555.666500017</v>
      </c>
      <c r="E22" s="640">
        <f t="shared" si="1"/>
        <v>1386032.6099999999</v>
      </c>
      <c r="F22" s="640">
        <f t="shared" si="1"/>
        <v>0</v>
      </c>
      <c r="G22" s="640">
        <f t="shared" si="1"/>
        <v>32681932.996299997</v>
      </c>
      <c r="H22" s="640">
        <f t="shared" si="1"/>
        <v>121088521.27280001</v>
      </c>
    </row>
    <row r="23" spans="1:8">
      <c r="H23" s="669">
        <f>H22-'13. CRME '!C22</f>
        <v>0</v>
      </c>
    </row>
    <row r="26" spans="1:8" ht="24">
      <c r="B26" s="324"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pageSetUpPr autoPageBreaks="0"/>
  </sheetPr>
  <dimension ref="A1:H26"/>
  <sheetViews>
    <sheetView showGridLines="0" zoomScale="80" zoomScaleNormal="80" workbookViewId="0"/>
  </sheetViews>
  <sheetFormatPr defaultColWidth="9.109375" defaultRowHeight="12"/>
  <cols>
    <col min="1" max="1" width="11.88671875" style="398" bestFit="1" customWidth="1"/>
    <col min="2" max="2" width="86.88671875" style="388" customWidth="1"/>
    <col min="3" max="4" width="31.5546875" style="388" customWidth="1"/>
    <col min="5" max="5" width="15.109375" style="321" bestFit="1" customWidth="1"/>
    <col min="6" max="6" width="11.88671875" style="321" bestFit="1" customWidth="1"/>
    <col min="7" max="7" width="21.5546875" style="388" bestFit="1" customWidth="1"/>
    <col min="8" max="8" width="41.44140625" style="388" customWidth="1"/>
    <col min="9" max="16384" width="9.109375" style="388"/>
  </cols>
  <sheetData>
    <row r="1" spans="1:8" ht="13.8">
      <c r="A1" s="318" t="s">
        <v>30</v>
      </c>
      <c r="B1" s="397" t="str">
        <f>'Info '!C2</f>
        <v>JSC Hash Bank</v>
      </c>
      <c r="C1" s="412"/>
      <c r="D1" s="412"/>
      <c r="E1" s="412"/>
      <c r="F1" s="412"/>
      <c r="G1" s="412"/>
      <c r="H1" s="412"/>
    </row>
    <row r="2" spans="1:8">
      <c r="A2" s="319" t="s">
        <v>31</v>
      </c>
      <c r="B2" s="634">
        <f>'1. key ratios '!B2</f>
        <v>46203</v>
      </c>
      <c r="C2" s="412"/>
      <c r="D2" s="412"/>
      <c r="E2" s="412"/>
      <c r="F2" s="412"/>
      <c r="G2" s="412"/>
      <c r="H2" s="412"/>
    </row>
    <row r="3" spans="1:8">
      <c r="A3" s="320" t="s">
        <v>388</v>
      </c>
      <c r="B3" s="412"/>
      <c r="C3" s="412"/>
      <c r="D3" s="412"/>
      <c r="E3" s="412"/>
      <c r="F3" s="412"/>
      <c r="G3" s="412"/>
      <c r="H3" s="412"/>
    </row>
    <row r="4" spans="1:8">
      <c r="A4" s="413"/>
      <c r="B4" s="412"/>
      <c r="C4" s="411" t="s">
        <v>0</v>
      </c>
      <c r="D4" s="411" t="s">
        <v>1</v>
      </c>
      <c r="E4" s="411" t="s">
        <v>2</v>
      </c>
      <c r="F4" s="411" t="s">
        <v>3</v>
      </c>
      <c r="G4" s="411" t="s">
        <v>4</v>
      </c>
      <c r="H4" s="411" t="s">
        <v>5</v>
      </c>
    </row>
    <row r="5" spans="1:8" ht="33.9" customHeight="1">
      <c r="A5" s="852" t="s">
        <v>389</v>
      </c>
      <c r="B5" s="853"/>
      <c r="C5" s="866" t="s">
        <v>390</v>
      </c>
      <c r="D5" s="866"/>
      <c r="E5" s="866" t="s">
        <v>627</v>
      </c>
      <c r="F5" s="864" t="s">
        <v>391</v>
      </c>
      <c r="G5" s="864" t="s">
        <v>392</v>
      </c>
      <c r="H5" s="409" t="s">
        <v>626</v>
      </c>
    </row>
    <row r="6" spans="1:8" ht="24">
      <c r="A6" s="856"/>
      <c r="B6" s="857"/>
      <c r="C6" s="410" t="s">
        <v>393</v>
      </c>
      <c r="D6" s="410" t="s">
        <v>394</v>
      </c>
      <c r="E6" s="866"/>
      <c r="F6" s="865"/>
      <c r="G6" s="865"/>
      <c r="H6" s="409" t="s">
        <v>625</v>
      </c>
    </row>
    <row r="7" spans="1:8">
      <c r="A7" s="407">
        <v>1</v>
      </c>
      <c r="B7" s="391" t="s">
        <v>51</v>
      </c>
      <c r="C7" s="641"/>
      <c r="D7" s="725">
        <v>18227562.1591</v>
      </c>
      <c r="E7" s="726"/>
      <c r="F7" s="726"/>
      <c r="G7" s="641"/>
      <c r="H7" s="642">
        <f t="shared" ref="H7:H20" si="0">C7+D7-E7-F7</f>
        <v>18227562.1591</v>
      </c>
    </row>
    <row r="8" spans="1:8">
      <c r="A8" s="407">
        <v>2</v>
      </c>
      <c r="B8" s="391" t="s">
        <v>52</v>
      </c>
      <c r="C8" s="641"/>
      <c r="D8" s="725">
        <v>0</v>
      </c>
      <c r="E8" s="726"/>
      <c r="F8" s="726"/>
      <c r="G8" s="641"/>
      <c r="H8" s="642">
        <f t="shared" si="0"/>
        <v>0</v>
      </c>
    </row>
    <row r="9" spans="1:8">
      <c r="A9" s="407">
        <v>3</v>
      </c>
      <c r="B9" s="391" t="s">
        <v>152</v>
      </c>
      <c r="C9" s="641"/>
      <c r="D9" s="725">
        <v>0</v>
      </c>
      <c r="E9" s="726"/>
      <c r="F9" s="726"/>
      <c r="G9" s="641"/>
      <c r="H9" s="642">
        <f t="shared" si="0"/>
        <v>0</v>
      </c>
    </row>
    <row r="10" spans="1:8">
      <c r="A10" s="407">
        <v>4</v>
      </c>
      <c r="B10" s="391" t="s">
        <v>53</v>
      </c>
      <c r="C10" s="641"/>
      <c r="D10" s="725">
        <v>0</v>
      </c>
      <c r="E10" s="726"/>
      <c r="F10" s="726"/>
      <c r="G10" s="641"/>
      <c r="H10" s="642">
        <f t="shared" si="0"/>
        <v>0</v>
      </c>
    </row>
    <row r="11" spans="1:8">
      <c r="A11" s="407">
        <v>5</v>
      </c>
      <c r="B11" s="391" t="s">
        <v>54</v>
      </c>
      <c r="C11" s="641"/>
      <c r="D11" s="725">
        <v>0</v>
      </c>
      <c r="E11" s="726"/>
      <c r="F11" s="726"/>
      <c r="G11" s="641"/>
      <c r="H11" s="642">
        <f t="shared" si="0"/>
        <v>0</v>
      </c>
    </row>
    <row r="12" spans="1:8">
      <c r="A12" s="407">
        <v>6</v>
      </c>
      <c r="B12" s="391" t="s">
        <v>55</v>
      </c>
      <c r="C12" s="641"/>
      <c r="D12" s="725">
        <v>65340442.842602573</v>
      </c>
      <c r="E12" s="726">
        <v>207623.18520255998</v>
      </c>
      <c r="F12" s="726"/>
      <c r="G12" s="641"/>
      <c r="H12" s="642">
        <f t="shared" si="0"/>
        <v>65132819.657400012</v>
      </c>
    </row>
    <row r="13" spans="1:8">
      <c r="A13" s="407">
        <v>7</v>
      </c>
      <c r="B13" s="391" t="s">
        <v>56</v>
      </c>
      <c r="C13" s="641"/>
      <c r="D13" s="725">
        <v>3632910.8</v>
      </c>
      <c r="E13" s="726">
        <v>67882.929999999993</v>
      </c>
      <c r="F13" s="726"/>
      <c r="G13" s="641"/>
      <c r="H13" s="642">
        <f t="shared" si="0"/>
        <v>3565027.8699999996</v>
      </c>
    </row>
    <row r="14" spans="1:8">
      <c r="A14" s="407">
        <v>8</v>
      </c>
      <c r="B14" s="393" t="s">
        <v>57</v>
      </c>
      <c r="C14" s="641"/>
      <c r="D14" s="725">
        <v>1529241.7499999998</v>
      </c>
      <c r="E14" s="726">
        <v>48063.16000000004</v>
      </c>
      <c r="F14" s="726"/>
      <c r="G14" s="641"/>
      <c r="H14" s="642">
        <f t="shared" si="0"/>
        <v>1481178.5899999996</v>
      </c>
    </row>
    <row r="15" spans="1:8">
      <c r="A15" s="407">
        <v>9</v>
      </c>
      <c r="B15" s="391" t="s">
        <v>58</v>
      </c>
      <c r="C15" s="641"/>
      <c r="D15" s="725"/>
      <c r="E15" s="726"/>
      <c r="F15" s="726"/>
      <c r="G15" s="641"/>
      <c r="H15" s="642">
        <f t="shared" si="0"/>
        <v>0</v>
      </c>
    </row>
    <row r="16" spans="1:8">
      <c r="A16" s="407">
        <v>10</v>
      </c>
      <c r="B16" s="395" t="s">
        <v>395</v>
      </c>
      <c r="C16" s="641">
        <v>7555.05</v>
      </c>
      <c r="D16" s="725">
        <v>13297.31</v>
      </c>
      <c r="E16" s="726">
        <v>10065.279999999999</v>
      </c>
      <c r="F16" s="726"/>
      <c r="G16" s="641"/>
      <c r="H16" s="642">
        <f t="shared" si="0"/>
        <v>10787.080000000002</v>
      </c>
    </row>
    <row r="17" spans="1:8">
      <c r="A17" s="407">
        <v>11</v>
      </c>
      <c r="B17" s="391" t="s">
        <v>60</v>
      </c>
      <c r="C17" s="641"/>
      <c r="D17" s="725"/>
      <c r="E17" s="726"/>
      <c r="F17" s="726"/>
      <c r="G17" s="641"/>
      <c r="H17" s="642">
        <f t="shared" si="0"/>
        <v>0</v>
      </c>
    </row>
    <row r="18" spans="1:8">
      <c r="A18" s="407">
        <v>12</v>
      </c>
      <c r="B18" s="391" t="s">
        <v>61</v>
      </c>
      <c r="C18" s="641"/>
      <c r="D18" s="725"/>
      <c r="E18" s="726"/>
      <c r="F18" s="726"/>
      <c r="G18" s="641"/>
      <c r="H18" s="642">
        <f t="shared" si="0"/>
        <v>0</v>
      </c>
    </row>
    <row r="19" spans="1:8">
      <c r="A19" s="408">
        <v>13</v>
      </c>
      <c r="B19" s="393" t="s">
        <v>144</v>
      </c>
      <c r="C19" s="641"/>
      <c r="D19" s="725"/>
      <c r="E19" s="726"/>
      <c r="F19" s="726"/>
      <c r="G19" s="641"/>
      <c r="H19" s="642">
        <f t="shared" si="0"/>
        <v>0</v>
      </c>
    </row>
    <row r="20" spans="1:8">
      <c r="A20" s="407">
        <v>14</v>
      </c>
      <c r="B20" s="391" t="s">
        <v>63</v>
      </c>
      <c r="C20" s="641"/>
      <c r="D20" s="725">
        <v>43357137.188299991</v>
      </c>
      <c r="E20" s="726">
        <v>114403.39200000005</v>
      </c>
      <c r="F20" s="726"/>
      <c r="G20" s="641"/>
      <c r="H20" s="642">
        <f t="shared" si="0"/>
        <v>43242733.796299994</v>
      </c>
    </row>
    <row r="21" spans="1:8" s="404" customFormat="1">
      <c r="A21" s="406">
        <v>15</v>
      </c>
      <c r="B21" s="405" t="s">
        <v>64</v>
      </c>
      <c r="C21" s="643">
        <f t="shared" ref="C21:G21" si="1">SUM(C7:C15)+SUM(C17:C20)</f>
        <v>0</v>
      </c>
      <c r="D21" s="643">
        <f t="shared" si="1"/>
        <v>132087294.74000257</v>
      </c>
      <c r="E21" s="643">
        <f t="shared" si="1"/>
        <v>437972.66720256006</v>
      </c>
      <c r="F21" s="643">
        <f t="shared" si="1"/>
        <v>0</v>
      </c>
      <c r="G21" s="643">
        <f t="shared" si="1"/>
        <v>0</v>
      </c>
      <c r="H21" s="642">
        <f t="shared" ref="H21" si="2">SUM(H7:H15)+SUM(H17:H20)</f>
        <v>131649322.07280001</v>
      </c>
    </row>
    <row r="22" spans="1:8">
      <c r="A22" s="403">
        <v>16</v>
      </c>
      <c r="B22" s="402" t="s">
        <v>396</v>
      </c>
      <c r="C22" s="400">
        <f>C16</f>
        <v>7555.05</v>
      </c>
      <c r="D22" s="400">
        <v>11785965.470000003</v>
      </c>
      <c r="E22" s="401">
        <v>225417.92999999993</v>
      </c>
      <c r="F22" s="401"/>
      <c r="G22" s="400"/>
      <c r="H22" s="399">
        <f>C22+D22-E22-F22</f>
        <v>11568102.590000004</v>
      </c>
    </row>
    <row r="23" spans="1:8">
      <c r="A23" s="403">
        <v>17</v>
      </c>
      <c r="B23" s="402" t="s">
        <v>397</v>
      </c>
      <c r="C23" s="400"/>
      <c r="D23" s="400">
        <v>4396550.8</v>
      </c>
      <c r="E23" s="401">
        <v>15387.93</v>
      </c>
      <c r="F23" s="401"/>
      <c r="G23" s="400"/>
      <c r="H23" s="399">
        <f>C23+D23-E23-F23</f>
        <v>4381162.87</v>
      </c>
    </row>
    <row r="25" spans="1:8">
      <c r="E25" s="388"/>
      <c r="F25" s="388"/>
    </row>
    <row r="26" spans="1:8" ht="42.6" customHeight="1">
      <c r="B26" s="324"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pageSetUpPr autoPageBreaks="0"/>
  </sheetPr>
  <dimension ref="A1:I36"/>
  <sheetViews>
    <sheetView showGridLines="0" zoomScale="80" zoomScaleNormal="80" workbookViewId="0"/>
  </sheetViews>
  <sheetFormatPr defaultColWidth="9.109375" defaultRowHeight="12"/>
  <cols>
    <col min="1" max="1" width="11" style="388" bestFit="1" customWidth="1"/>
    <col min="2" max="2" width="93.44140625" style="388" customWidth="1"/>
    <col min="3" max="4" width="35" style="388" customWidth="1"/>
    <col min="5" max="5" width="15.109375" style="388" bestFit="1" customWidth="1"/>
    <col min="6" max="6" width="11.88671875" style="388" bestFit="1" customWidth="1"/>
    <col min="7" max="7" width="22" style="388" customWidth="1"/>
    <col min="8" max="8" width="19.88671875" style="388" customWidth="1"/>
    <col min="9" max="16384" width="9.109375" style="388"/>
  </cols>
  <sheetData>
    <row r="1" spans="1:8" ht="13.8">
      <c r="A1" s="318" t="s">
        <v>30</v>
      </c>
      <c r="B1" s="397" t="str">
        <f>'Info '!C2</f>
        <v>JSC Hash Bank</v>
      </c>
      <c r="C1" s="412"/>
      <c r="D1" s="412"/>
      <c r="E1" s="412"/>
      <c r="F1" s="412"/>
      <c r="G1" s="412"/>
      <c r="H1" s="412"/>
    </row>
    <row r="2" spans="1:8">
      <c r="A2" s="319" t="s">
        <v>31</v>
      </c>
      <c r="B2" s="634">
        <f>'1. key ratios '!B2</f>
        <v>46203</v>
      </c>
      <c r="C2" s="412"/>
      <c r="D2" s="412"/>
      <c r="E2" s="412"/>
      <c r="F2" s="412"/>
      <c r="G2" s="412"/>
      <c r="H2" s="412"/>
    </row>
    <row r="3" spans="1:8">
      <c r="A3" s="320" t="s">
        <v>398</v>
      </c>
      <c r="B3" s="412"/>
      <c r="C3" s="412"/>
      <c r="D3" s="412"/>
      <c r="E3" s="412"/>
      <c r="F3" s="412"/>
      <c r="G3" s="412"/>
      <c r="H3" s="412"/>
    </row>
    <row r="4" spans="1:8">
      <c r="A4" s="413"/>
      <c r="B4" s="412"/>
      <c r="C4" s="411" t="s">
        <v>0</v>
      </c>
      <c r="D4" s="411" t="s">
        <v>1</v>
      </c>
      <c r="E4" s="411" t="s">
        <v>2</v>
      </c>
      <c r="F4" s="411" t="s">
        <v>3</v>
      </c>
      <c r="G4" s="411" t="s">
        <v>4</v>
      </c>
      <c r="H4" s="411" t="s">
        <v>5</v>
      </c>
    </row>
    <row r="5" spans="1:8" ht="41.4" customHeight="1">
      <c r="A5" s="852" t="s">
        <v>389</v>
      </c>
      <c r="B5" s="853"/>
      <c r="C5" s="866" t="s">
        <v>390</v>
      </c>
      <c r="D5" s="866"/>
      <c r="E5" s="866" t="s">
        <v>627</v>
      </c>
      <c r="F5" s="864" t="s">
        <v>391</v>
      </c>
      <c r="G5" s="864" t="s">
        <v>392</v>
      </c>
      <c r="H5" s="409" t="s">
        <v>626</v>
      </c>
    </row>
    <row r="6" spans="1:8" ht="24">
      <c r="A6" s="856"/>
      <c r="B6" s="857"/>
      <c r="C6" s="410" t="s">
        <v>393</v>
      </c>
      <c r="D6" s="410" t="s">
        <v>394</v>
      </c>
      <c r="E6" s="866"/>
      <c r="F6" s="865"/>
      <c r="G6" s="865"/>
      <c r="H6" s="409" t="s">
        <v>625</v>
      </c>
    </row>
    <row r="7" spans="1:8">
      <c r="A7" s="400">
        <v>1</v>
      </c>
      <c r="B7" s="418" t="s">
        <v>486</v>
      </c>
      <c r="C7" s="641"/>
      <c r="D7" s="725">
        <v>18373551.329100002</v>
      </c>
      <c r="E7" s="725">
        <v>3075.8400000000006</v>
      </c>
      <c r="F7" s="641"/>
      <c r="G7" s="641"/>
      <c r="H7" s="642">
        <f t="shared" ref="H7:H34" si="0">C7+D7-E7-F7</f>
        <v>18370475.489100002</v>
      </c>
    </row>
    <row r="8" spans="1:8">
      <c r="A8" s="400">
        <v>2</v>
      </c>
      <c r="B8" s="418" t="s">
        <v>399</v>
      </c>
      <c r="C8" s="641"/>
      <c r="D8" s="725">
        <v>66337480.617805138</v>
      </c>
      <c r="E8" s="725">
        <v>225385.49520255998</v>
      </c>
      <c r="F8" s="641"/>
      <c r="G8" s="641"/>
      <c r="H8" s="642">
        <f t="shared" si="0"/>
        <v>66112095.122602582</v>
      </c>
    </row>
    <row r="9" spans="1:8">
      <c r="A9" s="400">
        <v>3</v>
      </c>
      <c r="B9" s="418" t="s">
        <v>400</v>
      </c>
      <c r="C9" s="641"/>
      <c r="D9" s="725">
        <v>0</v>
      </c>
      <c r="E9" s="725">
        <v>0</v>
      </c>
      <c r="F9" s="641"/>
      <c r="G9" s="641"/>
      <c r="H9" s="642">
        <f t="shared" si="0"/>
        <v>0</v>
      </c>
    </row>
    <row r="10" spans="1:8">
      <c r="A10" s="400">
        <v>4</v>
      </c>
      <c r="B10" s="418" t="s">
        <v>487</v>
      </c>
      <c r="C10" s="641"/>
      <c r="D10" s="725">
        <v>25894.100000000002</v>
      </c>
      <c r="E10" s="725">
        <v>722.97</v>
      </c>
      <c r="F10" s="641"/>
      <c r="G10" s="641"/>
      <c r="H10" s="642">
        <f t="shared" si="0"/>
        <v>25171.13</v>
      </c>
    </row>
    <row r="11" spans="1:8">
      <c r="A11" s="400">
        <v>5</v>
      </c>
      <c r="B11" s="418" t="s">
        <v>401</v>
      </c>
      <c r="C11" s="641"/>
      <c r="D11" s="725">
        <v>2419324.77</v>
      </c>
      <c r="E11" s="725">
        <v>49190.46</v>
      </c>
      <c r="F11" s="641"/>
      <c r="G11" s="641"/>
      <c r="H11" s="642">
        <f t="shared" si="0"/>
        <v>2370134.31</v>
      </c>
    </row>
    <row r="12" spans="1:8">
      <c r="A12" s="400">
        <v>6</v>
      </c>
      <c r="B12" s="418" t="s">
        <v>402</v>
      </c>
      <c r="C12" s="641"/>
      <c r="D12" s="725">
        <v>0</v>
      </c>
      <c r="E12" s="725">
        <v>0</v>
      </c>
      <c r="F12" s="641"/>
      <c r="G12" s="641"/>
      <c r="H12" s="642">
        <f t="shared" si="0"/>
        <v>0</v>
      </c>
    </row>
    <row r="13" spans="1:8">
      <c r="A13" s="400">
        <v>7</v>
      </c>
      <c r="B13" s="418" t="s">
        <v>403</v>
      </c>
      <c r="C13" s="641"/>
      <c r="D13" s="725">
        <v>23922.11</v>
      </c>
      <c r="E13" s="725">
        <v>645.9</v>
      </c>
      <c r="F13" s="641"/>
      <c r="G13" s="641"/>
      <c r="H13" s="642">
        <f t="shared" si="0"/>
        <v>23276.21</v>
      </c>
    </row>
    <row r="14" spans="1:8">
      <c r="A14" s="400">
        <v>8</v>
      </c>
      <c r="B14" s="418" t="s">
        <v>404</v>
      </c>
      <c r="C14" s="641"/>
      <c r="D14" s="725">
        <v>25726.37</v>
      </c>
      <c r="E14" s="725">
        <v>900.42</v>
      </c>
      <c r="F14" s="641"/>
      <c r="G14" s="641"/>
      <c r="H14" s="642">
        <f t="shared" si="0"/>
        <v>24825.95</v>
      </c>
    </row>
    <row r="15" spans="1:8">
      <c r="A15" s="400">
        <v>9</v>
      </c>
      <c r="B15" s="418" t="s">
        <v>405</v>
      </c>
      <c r="C15" s="641"/>
      <c r="D15" s="725">
        <v>0</v>
      </c>
      <c r="E15" s="725">
        <v>0</v>
      </c>
      <c r="F15" s="641"/>
      <c r="G15" s="641"/>
      <c r="H15" s="642">
        <f t="shared" si="0"/>
        <v>0</v>
      </c>
    </row>
    <row r="16" spans="1:8">
      <c r="A16" s="400">
        <v>10</v>
      </c>
      <c r="B16" s="418" t="s">
        <v>406</v>
      </c>
      <c r="C16" s="641"/>
      <c r="D16" s="725">
        <v>0</v>
      </c>
      <c r="E16" s="725">
        <v>0</v>
      </c>
      <c r="F16" s="641"/>
      <c r="G16" s="641"/>
      <c r="H16" s="642">
        <f t="shared" si="0"/>
        <v>0</v>
      </c>
    </row>
    <row r="17" spans="1:9">
      <c r="A17" s="400">
        <v>11</v>
      </c>
      <c r="B17" s="418" t="s">
        <v>407</v>
      </c>
      <c r="C17" s="641"/>
      <c r="D17" s="725">
        <v>50974.060000000005</v>
      </c>
      <c r="E17" s="725">
        <v>1247.56</v>
      </c>
      <c r="F17" s="641"/>
      <c r="G17" s="641"/>
      <c r="H17" s="642">
        <f t="shared" si="0"/>
        <v>49726.500000000007</v>
      </c>
    </row>
    <row r="18" spans="1:9">
      <c r="A18" s="400">
        <v>12</v>
      </c>
      <c r="B18" s="418" t="s">
        <v>408</v>
      </c>
      <c r="C18" s="641"/>
      <c r="D18" s="725">
        <v>2023370.7800000003</v>
      </c>
      <c r="E18" s="725">
        <v>36413.770000000004</v>
      </c>
      <c r="F18" s="641"/>
      <c r="G18" s="641"/>
      <c r="H18" s="642">
        <f t="shared" si="0"/>
        <v>1986957.0100000002</v>
      </c>
    </row>
    <row r="19" spans="1:9">
      <c r="A19" s="400">
        <v>13</v>
      </c>
      <c r="B19" s="418" t="s">
        <v>409</v>
      </c>
      <c r="C19" s="641"/>
      <c r="D19" s="725">
        <v>1503020.44</v>
      </c>
      <c r="E19" s="725">
        <v>23952.140000000003</v>
      </c>
      <c r="F19" s="641"/>
      <c r="G19" s="641"/>
      <c r="H19" s="642">
        <f t="shared" si="0"/>
        <v>1479068.3</v>
      </c>
    </row>
    <row r="20" spans="1:9">
      <c r="A20" s="400">
        <v>14</v>
      </c>
      <c r="B20" s="418" t="s">
        <v>410</v>
      </c>
      <c r="C20" s="641"/>
      <c r="D20" s="725">
        <v>20794.72</v>
      </c>
      <c r="E20" s="725">
        <v>519.87</v>
      </c>
      <c r="F20" s="641"/>
      <c r="G20" s="641"/>
      <c r="H20" s="642">
        <f t="shared" si="0"/>
        <v>20274.850000000002</v>
      </c>
    </row>
    <row r="21" spans="1:9">
      <c r="A21" s="400">
        <v>15</v>
      </c>
      <c r="B21" s="418" t="s">
        <v>411</v>
      </c>
      <c r="C21" s="641"/>
      <c r="D21" s="725">
        <v>160867.65000000002</v>
      </c>
      <c r="E21" s="725">
        <v>3708.7400000000002</v>
      </c>
      <c r="F21" s="641"/>
      <c r="G21" s="641"/>
      <c r="H21" s="642">
        <f t="shared" si="0"/>
        <v>157158.91000000003</v>
      </c>
    </row>
    <row r="22" spans="1:9">
      <c r="A22" s="400">
        <v>16</v>
      </c>
      <c r="B22" s="418" t="s">
        <v>412</v>
      </c>
      <c r="C22" s="641"/>
      <c r="D22" s="725">
        <v>0</v>
      </c>
      <c r="E22" s="725">
        <v>0</v>
      </c>
      <c r="F22" s="641"/>
      <c r="G22" s="641"/>
      <c r="H22" s="642">
        <f t="shared" si="0"/>
        <v>0</v>
      </c>
    </row>
    <row r="23" spans="1:9">
      <c r="A23" s="400">
        <v>17</v>
      </c>
      <c r="B23" s="418" t="s">
        <v>490</v>
      </c>
      <c r="C23" s="641"/>
      <c r="D23" s="725">
        <v>0</v>
      </c>
      <c r="E23" s="725">
        <v>0</v>
      </c>
      <c r="F23" s="641"/>
      <c r="G23" s="641"/>
      <c r="H23" s="642">
        <f t="shared" si="0"/>
        <v>0</v>
      </c>
    </row>
    <row r="24" spans="1:9">
      <c r="A24" s="400">
        <v>18</v>
      </c>
      <c r="B24" s="418" t="s">
        <v>413</v>
      </c>
      <c r="C24" s="641"/>
      <c r="D24" s="725">
        <v>501.35</v>
      </c>
      <c r="E24" s="725">
        <v>13.54</v>
      </c>
      <c r="F24" s="641"/>
      <c r="G24" s="641"/>
      <c r="H24" s="642">
        <f t="shared" si="0"/>
        <v>487.81</v>
      </c>
    </row>
    <row r="25" spans="1:9">
      <c r="A25" s="400">
        <v>19</v>
      </c>
      <c r="B25" s="418" t="s">
        <v>414</v>
      </c>
      <c r="C25" s="641"/>
      <c r="D25" s="725">
        <v>0</v>
      </c>
      <c r="E25" s="725">
        <v>0</v>
      </c>
      <c r="F25" s="641"/>
      <c r="G25" s="641"/>
      <c r="H25" s="642">
        <f t="shared" si="0"/>
        <v>0</v>
      </c>
    </row>
    <row r="26" spans="1:9">
      <c r="A26" s="400">
        <v>20</v>
      </c>
      <c r="B26" s="418" t="s">
        <v>489</v>
      </c>
      <c r="C26" s="641"/>
      <c r="D26" s="725">
        <v>54301.759999999995</v>
      </c>
      <c r="E26" s="725">
        <v>1448.7400000000002</v>
      </c>
      <c r="F26" s="641"/>
      <c r="G26" s="641"/>
      <c r="H26" s="642">
        <f t="shared" si="0"/>
        <v>52853.02</v>
      </c>
      <c r="I26" s="415"/>
    </row>
    <row r="27" spans="1:9">
      <c r="A27" s="400">
        <v>21</v>
      </c>
      <c r="B27" s="418" t="s">
        <v>415</v>
      </c>
      <c r="C27" s="641"/>
      <c r="D27" s="725">
        <v>0</v>
      </c>
      <c r="E27" s="725">
        <v>0</v>
      </c>
      <c r="F27" s="641"/>
      <c r="G27" s="641"/>
      <c r="H27" s="642">
        <f t="shared" si="0"/>
        <v>0</v>
      </c>
      <c r="I27" s="415"/>
    </row>
    <row r="28" spans="1:9">
      <c r="A28" s="400">
        <v>22</v>
      </c>
      <c r="B28" s="418" t="s">
        <v>416</v>
      </c>
      <c r="C28" s="641"/>
      <c r="D28" s="725">
        <v>5524.78</v>
      </c>
      <c r="E28" s="725">
        <v>145.65</v>
      </c>
      <c r="F28" s="641"/>
      <c r="G28" s="641"/>
      <c r="H28" s="642">
        <f t="shared" si="0"/>
        <v>5379.13</v>
      </c>
      <c r="I28" s="415"/>
    </row>
    <row r="29" spans="1:9">
      <c r="A29" s="400">
        <v>23</v>
      </c>
      <c r="B29" s="418" t="s">
        <v>417</v>
      </c>
      <c r="C29" s="641"/>
      <c r="D29" s="725">
        <v>4473778.4700000007</v>
      </c>
      <c r="E29" s="725">
        <v>82414.260000000038</v>
      </c>
      <c r="F29" s="641"/>
      <c r="G29" s="641"/>
      <c r="H29" s="642">
        <f t="shared" si="0"/>
        <v>4391364.2100000009</v>
      </c>
      <c r="I29" s="415"/>
    </row>
    <row r="30" spans="1:9">
      <c r="A30" s="400">
        <v>24</v>
      </c>
      <c r="B30" s="418" t="s">
        <v>488</v>
      </c>
      <c r="C30" s="641"/>
      <c r="D30" s="725">
        <v>0</v>
      </c>
      <c r="E30" s="725">
        <v>0</v>
      </c>
      <c r="F30" s="641"/>
      <c r="G30" s="641"/>
      <c r="H30" s="642">
        <f t="shared" si="0"/>
        <v>0</v>
      </c>
      <c r="I30" s="415"/>
    </row>
    <row r="31" spans="1:9">
      <c r="A31" s="400">
        <v>25</v>
      </c>
      <c r="B31" s="418" t="s">
        <v>418</v>
      </c>
      <c r="C31" s="641"/>
      <c r="D31" s="725">
        <v>89121.760000000009</v>
      </c>
      <c r="E31" s="725">
        <v>3506.36</v>
      </c>
      <c r="F31" s="641"/>
      <c r="G31" s="641"/>
      <c r="H31" s="642">
        <f t="shared" si="0"/>
        <v>85615.400000000009</v>
      </c>
      <c r="I31" s="415"/>
    </row>
    <row r="32" spans="1:9">
      <c r="A32" s="400">
        <v>26</v>
      </c>
      <c r="B32" s="418" t="s">
        <v>485</v>
      </c>
      <c r="C32" s="641"/>
      <c r="D32" s="725">
        <v>0</v>
      </c>
      <c r="E32" s="725">
        <v>0</v>
      </c>
      <c r="F32" s="641"/>
      <c r="G32" s="641"/>
      <c r="H32" s="642">
        <f t="shared" si="0"/>
        <v>0</v>
      </c>
      <c r="I32" s="415"/>
    </row>
    <row r="33" spans="1:9">
      <c r="A33" s="400">
        <v>27</v>
      </c>
      <c r="B33" s="401" t="s">
        <v>419</v>
      </c>
      <c r="C33" s="641"/>
      <c r="D33" s="725">
        <v>36499139.673097439</v>
      </c>
      <c r="E33" s="725">
        <v>4680.9520000000002</v>
      </c>
      <c r="F33" s="641"/>
      <c r="G33" s="641"/>
      <c r="H33" s="642">
        <f t="shared" si="0"/>
        <v>36494458.72109744</v>
      </c>
      <c r="I33" s="415"/>
    </row>
    <row r="34" spans="1:9">
      <c r="A34" s="400">
        <v>28</v>
      </c>
      <c r="B34" s="417" t="s">
        <v>64</v>
      </c>
      <c r="C34" s="643">
        <f>SUM(C7:C33)</f>
        <v>0</v>
      </c>
      <c r="D34" s="643">
        <f>SUM(D7:D33)</f>
        <v>132087294.74000257</v>
      </c>
      <c r="E34" s="643">
        <f>SUM(E7:E33)</f>
        <v>437972.66720256006</v>
      </c>
      <c r="F34" s="643">
        <f>SUM(F7:F33)</f>
        <v>0</v>
      </c>
      <c r="G34" s="643">
        <f>SUM(G7:G33)</f>
        <v>0</v>
      </c>
      <c r="H34" s="642">
        <f t="shared" si="0"/>
        <v>131649322.07280001</v>
      </c>
      <c r="I34" s="415"/>
    </row>
    <row r="35" spans="1:9">
      <c r="A35" s="415"/>
      <c r="B35" s="415"/>
      <c r="C35" s="415"/>
      <c r="D35" s="415"/>
      <c r="E35" s="415"/>
      <c r="F35" s="415"/>
      <c r="G35" s="415"/>
      <c r="H35" s="415"/>
      <c r="I35" s="415"/>
    </row>
    <row r="36" spans="1:9">
      <c r="A36" s="415"/>
      <c r="B36" s="416"/>
      <c r="C36" s="415"/>
      <c r="D36" s="415"/>
      <c r="E36" s="415"/>
      <c r="F36" s="415"/>
      <c r="G36" s="415"/>
      <c r="H36" s="415"/>
      <c r="I36" s="415"/>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pageSetUpPr autoPageBreaks="0"/>
  </sheetPr>
  <dimension ref="A1:D15"/>
  <sheetViews>
    <sheetView showGridLines="0" zoomScale="80" zoomScaleNormal="80" workbookViewId="0"/>
  </sheetViews>
  <sheetFormatPr defaultColWidth="9.109375" defaultRowHeight="12"/>
  <cols>
    <col min="1" max="1" width="11.88671875" style="388" bestFit="1" customWidth="1"/>
    <col min="2" max="2" width="108" style="388" bestFit="1" customWidth="1"/>
    <col min="3" max="3" width="35.5546875" style="388" customWidth="1"/>
    <col min="4" max="4" width="38.44140625" style="321" customWidth="1"/>
    <col min="5" max="16384" width="9.109375" style="388"/>
  </cols>
  <sheetData>
    <row r="1" spans="1:4" ht="13.8">
      <c r="A1" s="318" t="s">
        <v>30</v>
      </c>
      <c r="B1" s="397" t="str">
        <f>'Info '!C2</f>
        <v>JSC Hash Bank</v>
      </c>
      <c r="D1" s="388"/>
    </row>
    <row r="2" spans="1:4">
      <c r="A2" s="319" t="s">
        <v>31</v>
      </c>
      <c r="B2" s="634">
        <f>'1. key ratios '!B2</f>
        <v>46203</v>
      </c>
      <c r="D2" s="388"/>
    </row>
    <row r="3" spans="1:4">
      <c r="A3" s="320" t="s">
        <v>420</v>
      </c>
      <c r="D3" s="388"/>
    </row>
    <row r="5" spans="1:4">
      <c r="A5" s="867" t="s">
        <v>634</v>
      </c>
      <c r="B5" s="867"/>
      <c r="C5" s="396" t="s">
        <v>437</v>
      </c>
      <c r="D5" s="396" t="s">
        <v>478</v>
      </c>
    </row>
    <row r="6" spans="1:4">
      <c r="A6" s="426">
        <v>1</v>
      </c>
      <c r="B6" s="419" t="s">
        <v>633</v>
      </c>
      <c r="C6" s="727">
        <v>28664.399999999998</v>
      </c>
      <c r="D6" s="752">
        <v>14945.84</v>
      </c>
    </row>
    <row r="7" spans="1:4">
      <c r="A7" s="423">
        <v>2</v>
      </c>
      <c r="B7" s="419" t="s">
        <v>632</v>
      </c>
      <c r="C7" s="727">
        <f>SUM(C8:C9)</f>
        <v>463575.49</v>
      </c>
      <c r="D7" s="752">
        <f>SUM(D8:D9)</f>
        <v>442.09</v>
      </c>
    </row>
    <row r="8" spans="1:4">
      <c r="A8" s="425">
        <v>2.1</v>
      </c>
      <c r="B8" s="424" t="s">
        <v>493</v>
      </c>
      <c r="C8" s="727">
        <v>463575.49</v>
      </c>
      <c r="D8" s="752">
        <v>442.09</v>
      </c>
    </row>
    <row r="9" spans="1:4">
      <c r="A9" s="425">
        <v>2.2000000000000002</v>
      </c>
      <c r="B9" s="424" t="s">
        <v>491</v>
      </c>
      <c r="C9" s="727"/>
      <c r="D9" s="752"/>
    </row>
    <row r="10" spans="1:4">
      <c r="A10" s="426">
        <v>3</v>
      </c>
      <c r="B10" s="419" t="s">
        <v>631</v>
      </c>
      <c r="C10" s="727">
        <f>SUM(C11:C13)</f>
        <v>266558.36</v>
      </c>
      <c r="D10" s="752">
        <f>SUM(D11:D13)</f>
        <v>0</v>
      </c>
    </row>
    <row r="11" spans="1:4">
      <c r="A11" s="425">
        <v>3.1</v>
      </c>
      <c r="B11" s="424" t="s">
        <v>422</v>
      </c>
      <c r="C11" s="752"/>
      <c r="D11" s="752"/>
    </row>
    <row r="12" spans="1:4">
      <c r="A12" s="425">
        <v>3.2</v>
      </c>
      <c r="B12" s="424" t="s">
        <v>630</v>
      </c>
      <c r="C12" s="752">
        <v>266558.36</v>
      </c>
      <c r="D12" s="752"/>
    </row>
    <row r="13" spans="1:4">
      <c r="A13" s="425">
        <v>3.3</v>
      </c>
      <c r="B13" s="424" t="s">
        <v>492</v>
      </c>
      <c r="C13" s="752"/>
      <c r="D13" s="752"/>
    </row>
    <row r="14" spans="1:4">
      <c r="A14" s="423">
        <v>4</v>
      </c>
      <c r="B14" s="422" t="s">
        <v>629</v>
      </c>
      <c r="C14" s="752"/>
      <c r="D14" s="752"/>
    </row>
    <row r="15" spans="1:4">
      <c r="A15" s="420">
        <v>5</v>
      </c>
      <c r="B15" s="419" t="s">
        <v>628</v>
      </c>
      <c r="C15" s="753">
        <f>C6+C7-C10+C14</f>
        <v>225681.53000000003</v>
      </c>
      <c r="D15" s="753">
        <f>D6+D7-D10+D14</f>
        <v>15387.93</v>
      </c>
    </row>
  </sheetData>
  <mergeCells count="1">
    <mergeCell ref="A5:B5"/>
  </mergeCells>
  <pageMargins left="0.7" right="0.7" top="0.75" bottom="0.75" header="0.3" footer="0.3"/>
  <pageSetup orientation="portrait" horizontalDpi="4294967292"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pageSetUpPr autoPageBreaks="0"/>
  </sheetPr>
  <dimension ref="A1:D23"/>
  <sheetViews>
    <sheetView showGridLines="0" zoomScale="80" zoomScaleNormal="80" workbookViewId="0"/>
  </sheetViews>
  <sheetFormatPr defaultColWidth="9.109375" defaultRowHeight="12"/>
  <cols>
    <col min="1" max="1" width="11.88671875" style="388" bestFit="1" customWidth="1"/>
    <col min="2" max="2" width="128.88671875" style="388" bestFit="1" customWidth="1"/>
    <col min="3" max="3" width="37" style="388" customWidth="1"/>
    <col min="4" max="4" width="50.5546875" style="388" customWidth="1"/>
    <col min="5" max="16384" width="9.109375" style="388"/>
  </cols>
  <sheetData>
    <row r="1" spans="1:4" ht="13.8">
      <c r="A1" s="318" t="s">
        <v>30</v>
      </c>
      <c r="B1" s="397" t="str">
        <f>'Info '!C2</f>
        <v>JSC Hash Bank</v>
      </c>
    </row>
    <row r="2" spans="1:4">
      <c r="A2" s="319" t="s">
        <v>31</v>
      </c>
      <c r="B2" s="634">
        <f>'1. key ratios '!B2</f>
        <v>46203</v>
      </c>
    </row>
    <row r="3" spans="1:4">
      <c r="A3" s="320" t="s">
        <v>424</v>
      </c>
    </row>
    <row r="4" spans="1:4">
      <c r="A4" s="320"/>
    </row>
    <row r="5" spans="1:4" ht="15" customHeight="1">
      <c r="A5" s="868" t="s">
        <v>494</v>
      </c>
      <c r="B5" s="869"/>
      <c r="C5" s="872" t="s">
        <v>425</v>
      </c>
      <c r="D5" s="872" t="s">
        <v>426</v>
      </c>
    </row>
    <row r="6" spans="1:4">
      <c r="A6" s="870"/>
      <c r="B6" s="871"/>
      <c r="C6" s="872"/>
      <c r="D6" s="872"/>
    </row>
    <row r="7" spans="1:4">
      <c r="A7" s="429">
        <v>1</v>
      </c>
      <c r="B7" s="389" t="s">
        <v>421</v>
      </c>
      <c r="C7" s="421">
        <v>0</v>
      </c>
      <c r="D7" s="427"/>
    </row>
    <row r="8" spans="1:4">
      <c r="A8" s="431">
        <v>2</v>
      </c>
      <c r="B8" s="431" t="s">
        <v>427</v>
      </c>
      <c r="C8" s="421">
        <v>6637.77</v>
      </c>
      <c r="D8" s="427"/>
    </row>
    <row r="9" spans="1:4">
      <c r="A9" s="431">
        <v>3</v>
      </c>
      <c r="B9" s="432" t="s">
        <v>637</v>
      </c>
      <c r="C9" s="421"/>
      <c r="D9" s="427"/>
    </row>
    <row r="10" spans="1:4">
      <c r="A10" s="431">
        <v>4</v>
      </c>
      <c r="B10" s="431" t="s">
        <v>428</v>
      </c>
      <c r="C10" s="421">
        <f>SUM(C11:C17)</f>
        <v>0</v>
      </c>
      <c r="D10" s="427"/>
    </row>
    <row r="11" spans="1:4">
      <c r="A11" s="431">
        <v>5</v>
      </c>
      <c r="B11" s="430" t="s">
        <v>636</v>
      </c>
      <c r="C11" s="421"/>
      <c r="D11" s="427"/>
    </row>
    <row r="12" spans="1:4">
      <c r="A12" s="431">
        <v>6</v>
      </c>
      <c r="B12" s="430" t="s">
        <v>429</v>
      </c>
      <c r="C12" s="421"/>
      <c r="D12" s="427"/>
    </row>
    <row r="13" spans="1:4">
      <c r="A13" s="431">
        <v>7</v>
      </c>
      <c r="B13" s="430" t="s">
        <v>432</v>
      </c>
      <c r="C13" s="421"/>
      <c r="D13" s="427"/>
    </row>
    <row r="14" spans="1:4">
      <c r="A14" s="431">
        <v>8</v>
      </c>
      <c r="B14" s="430" t="s">
        <v>430</v>
      </c>
      <c r="C14" s="421"/>
      <c r="D14" s="431"/>
    </row>
    <row r="15" spans="1:4">
      <c r="A15" s="431">
        <v>9</v>
      </c>
      <c r="B15" s="430" t="s">
        <v>431</v>
      </c>
      <c r="C15" s="421"/>
      <c r="D15" s="431"/>
    </row>
    <row r="16" spans="1:4">
      <c r="A16" s="431">
        <v>10</v>
      </c>
      <c r="B16" s="430" t="s">
        <v>433</v>
      </c>
      <c r="C16" s="421"/>
      <c r="D16" s="431"/>
    </row>
    <row r="17" spans="1:4">
      <c r="A17" s="431">
        <v>11</v>
      </c>
      <c r="B17" s="430" t="s">
        <v>635</v>
      </c>
      <c r="C17" s="421"/>
      <c r="D17" s="427"/>
    </row>
    <row r="18" spans="1:4">
      <c r="A18" s="429">
        <v>12</v>
      </c>
      <c r="B18" s="428" t="s">
        <v>423</v>
      </c>
      <c r="C18" s="389">
        <f>C7+C8+C9-C10</f>
        <v>6637.77</v>
      </c>
      <c r="D18" s="427"/>
    </row>
    <row r="21" spans="1:4">
      <c r="B21" s="318"/>
    </row>
    <row r="22" spans="1:4">
      <c r="B22" s="319"/>
    </row>
    <row r="23" spans="1:4">
      <c r="B23" s="320"/>
    </row>
  </sheetData>
  <mergeCells count="3">
    <mergeCell ref="A5:B6"/>
    <mergeCell ref="C5:C6"/>
    <mergeCell ref="D5:D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pageSetUpPr autoPageBreaks="0"/>
  </sheetPr>
  <dimension ref="A1:AB28"/>
  <sheetViews>
    <sheetView showGridLines="0" zoomScale="80" zoomScaleNormal="80" workbookViewId="0"/>
  </sheetViews>
  <sheetFormatPr defaultColWidth="9.109375" defaultRowHeight="12"/>
  <cols>
    <col min="1" max="1" width="11.88671875" style="412" bestFit="1" customWidth="1"/>
    <col min="2" max="2" width="63.88671875" style="412" customWidth="1"/>
    <col min="3" max="3" width="15.5546875" style="412" customWidth="1"/>
    <col min="4" max="18" width="22.109375" style="412" customWidth="1"/>
    <col min="19" max="19" width="23.109375" style="412" bestFit="1" customWidth="1"/>
    <col min="20" max="26" width="22.109375" style="412" customWidth="1"/>
    <col min="27" max="27" width="23.109375" style="412" bestFit="1" customWidth="1"/>
    <col min="28" max="28" width="20" style="412" customWidth="1"/>
    <col min="29" max="16384" width="9.109375" style="412"/>
  </cols>
  <sheetData>
    <row r="1" spans="1:28" ht="13.8">
      <c r="A1" s="318" t="s">
        <v>30</v>
      </c>
      <c r="B1" s="397" t="str">
        <f>'Info '!C2</f>
        <v>JSC Hash Bank</v>
      </c>
    </row>
    <row r="2" spans="1:28">
      <c r="A2" s="319" t="s">
        <v>31</v>
      </c>
      <c r="B2" s="634">
        <f>'1. key ratios '!B2</f>
        <v>46203</v>
      </c>
      <c r="C2" s="413"/>
    </row>
    <row r="3" spans="1:28">
      <c r="A3" s="320" t="s">
        <v>434</v>
      </c>
    </row>
    <row r="5" spans="1:28" ht="15" customHeight="1">
      <c r="A5" s="874" t="s">
        <v>649</v>
      </c>
      <c r="B5" s="875"/>
      <c r="C5" s="880" t="s">
        <v>435</v>
      </c>
      <c r="D5" s="881"/>
      <c r="E5" s="881"/>
      <c r="F5" s="881"/>
      <c r="G5" s="881"/>
      <c r="H5" s="881"/>
      <c r="I5" s="881"/>
      <c r="J5" s="881"/>
      <c r="K5" s="881"/>
      <c r="L5" s="881"/>
      <c r="M5" s="881"/>
      <c r="N5" s="881"/>
      <c r="O5" s="881"/>
      <c r="P5" s="881"/>
      <c r="Q5" s="881"/>
      <c r="R5" s="881"/>
      <c r="S5" s="881"/>
      <c r="T5" s="445"/>
      <c r="U5" s="445"/>
      <c r="V5" s="445"/>
      <c r="W5" s="445"/>
      <c r="X5" s="445"/>
      <c r="Y5" s="445"/>
      <c r="Z5" s="445"/>
      <c r="AA5" s="444"/>
      <c r="AB5" s="437"/>
    </row>
    <row r="6" spans="1:28" ht="12" customHeight="1">
      <c r="A6" s="876"/>
      <c r="B6" s="877"/>
      <c r="C6" s="882" t="s">
        <v>64</v>
      </c>
      <c r="D6" s="884" t="s">
        <v>648</v>
      </c>
      <c r="E6" s="884"/>
      <c r="F6" s="884"/>
      <c r="G6" s="884"/>
      <c r="H6" s="884" t="s">
        <v>647</v>
      </c>
      <c r="I6" s="884"/>
      <c r="J6" s="884"/>
      <c r="K6" s="884"/>
      <c r="L6" s="443"/>
      <c r="M6" s="885" t="s">
        <v>646</v>
      </c>
      <c r="N6" s="885"/>
      <c r="O6" s="885"/>
      <c r="P6" s="885"/>
      <c r="Q6" s="885"/>
      <c r="R6" s="885"/>
      <c r="S6" s="865"/>
      <c r="T6" s="442"/>
      <c r="U6" s="873" t="s">
        <v>645</v>
      </c>
      <c r="V6" s="873"/>
      <c r="W6" s="873"/>
      <c r="X6" s="873"/>
      <c r="Y6" s="873"/>
      <c r="Z6" s="873"/>
      <c r="AA6" s="866"/>
      <c r="AB6" s="441"/>
    </row>
    <row r="7" spans="1:28" ht="24">
      <c r="A7" s="878"/>
      <c r="B7" s="879"/>
      <c r="C7" s="883"/>
      <c r="D7" s="440"/>
      <c r="E7" s="438" t="s">
        <v>436</v>
      </c>
      <c r="F7" s="409" t="s">
        <v>643</v>
      </c>
      <c r="G7" s="411" t="s">
        <v>644</v>
      </c>
      <c r="H7" s="413"/>
      <c r="I7" s="438" t="s">
        <v>436</v>
      </c>
      <c r="J7" s="409" t="s">
        <v>643</v>
      </c>
      <c r="K7" s="411" t="s">
        <v>644</v>
      </c>
      <c r="L7" s="439"/>
      <c r="M7" s="438" t="s">
        <v>436</v>
      </c>
      <c r="N7" s="438" t="s">
        <v>643</v>
      </c>
      <c r="O7" s="438" t="s">
        <v>642</v>
      </c>
      <c r="P7" s="438" t="s">
        <v>641</v>
      </c>
      <c r="Q7" s="438" t="s">
        <v>640</v>
      </c>
      <c r="R7" s="409" t="s">
        <v>639</v>
      </c>
      <c r="S7" s="438" t="s">
        <v>638</v>
      </c>
      <c r="T7" s="439"/>
      <c r="U7" s="438" t="s">
        <v>436</v>
      </c>
      <c r="V7" s="438" t="s">
        <v>643</v>
      </c>
      <c r="W7" s="438" t="s">
        <v>642</v>
      </c>
      <c r="X7" s="438" t="s">
        <v>641</v>
      </c>
      <c r="Y7" s="438" t="s">
        <v>640</v>
      </c>
      <c r="Z7" s="409" t="s">
        <v>639</v>
      </c>
      <c r="AA7" s="438" t="s">
        <v>638</v>
      </c>
      <c r="AB7" s="437"/>
    </row>
    <row r="8" spans="1:28">
      <c r="A8" s="436">
        <v>1</v>
      </c>
      <c r="B8" s="405" t="s">
        <v>437</v>
      </c>
      <c r="C8" s="730">
        <f>SUM(C9:C14)</f>
        <v>11809020.520000003</v>
      </c>
      <c r="D8" s="730">
        <f>SUM(D9:D14)</f>
        <v>8176109.7200000025</v>
      </c>
      <c r="E8" s="400">
        <f t="shared" ref="E8:AA8" si="0">SUM(E9:E14)</f>
        <v>5901.26</v>
      </c>
      <c r="F8" s="400">
        <f t="shared" si="0"/>
        <v>0</v>
      </c>
      <c r="G8" s="400">
        <f t="shared" si="0"/>
        <v>0</v>
      </c>
      <c r="H8" s="400">
        <f t="shared" si="0"/>
        <v>0</v>
      </c>
      <c r="I8" s="400">
        <f t="shared" si="0"/>
        <v>0</v>
      </c>
      <c r="J8" s="400">
        <f t="shared" si="0"/>
        <v>7396.0499999999993</v>
      </c>
      <c r="K8" s="400">
        <f t="shared" si="0"/>
        <v>0</v>
      </c>
      <c r="L8" s="400">
        <f t="shared" si="0"/>
        <v>0</v>
      </c>
      <c r="M8" s="400">
        <f t="shared" si="0"/>
        <v>0</v>
      </c>
      <c r="N8" s="400">
        <f t="shared" si="0"/>
        <v>0</v>
      </c>
      <c r="O8" s="400">
        <f t="shared" si="0"/>
        <v>7555.05</v>
      </c>
      <c r="P8" s="400">
        <f t="shared" si="0"/>
        <v>0</v>
      </c>
      <c r="Q8" s="400">
        <f t="shared" si="0"/>
        <v>0</v>
      </c>
      <c r="R8" s="400">
        <f t="shared" si="0"/>
        <v>0</v>
      </c>
      <c r="S8" s="400">
        <f t="shared" si="0"/>
        <v>0</v>
      </c>
      <c r="T8" s="400">
        <f t="shared" si="0"/>
        <v>0</v>
      </c>
      <c r="U8" s="400">
        <f t="shared" si="0"/>
        <v>0</v>
      </c>
      <c r="V8" s="400">
        <f t="shared" si="0"/>
        <v>0</v>
      </c>
      <c r="W8" s="400">
        <f t="shared" si="0"/>
        <v>0</v>
      </c>
      <c r="X8" s="400">
        <f t="shared" si="0"/>
        <v>0</v>
      </c>
      <c r="Y8" s="400">
        <f t="shared" si="0"/>
        <v>0</v>
      </c>
      <c r="Z8" s="400">
        <f t="shared" si="0"/>
        <v>0</v>
      </c>
      <c r="AA8" s="400">
        <f t="shared" si="0"/>
        <v>0</v>
      </c>
      <c r="AB8" s="433"/>
    </row>
    <row r="9" spans="1:28">
      <c r="A9" s="400">
        <v>1.1000000000000001</v>
      </c>
      <c r="B9" s="435" t="s">
        <v>438</v>
      </c>
      <c r="C9" s="728"/>
      <c r="D9" s="729"/>
      <c r="E9" s="400"/>
      <c r="F9" s="400"/>
      <c r="G9" s="400"/>
      <c r="H9" s="400"/>
      <c r="I9" s="400"/>
      <c r="J9" s="400"/>
      <c r="K9" s="400"/>
      <c r="L9" s="400"/>
      <c r="M9" s="400"/>
      <c r="N9" s="400"/>
      <c r="O9" s="400"/>
      <c r="P9" s="400"/>
      <c r="Q9" s="400"/>
      <c r="R9" s="400"/>
      <c r="S9" s="400"/>
      <c r="T9" s="400"/>
      <c r="U9" s="400"/>
      <c r="V9" s="400"/>
      <c r="W9" s="400"/>
      <c r="X9" s="400"/>
      <c r="Y9" s="400"/>
      <c r="Z9" s="400"/>
      <c r="AA9" s="400"/>
      <c r="AB9" s="433"/>
    </row>
    <row r="10" spans="1:28">
      <c r="A10" s="400">
        <v>1.2</v>
      </c>
      <c r="B10" s="435" t="s">
        <v>439</v>
      </c>
      <c r="C10" s="728"/>
      <c r="D10" s="729"/>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33"/>
    </row>
    <row r="11" spans="1:28">
      <c r="A11" s="400">
        <v>1.3</v>
      </c>
      <c r="B11" s="435" t="s">
        <v>440</v>
      </c>
      <c r="C11" s="728"/>
      <c r="D11" s="729"/>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33"/>
    </row>
    <row r="12" spans="1:28">
      <c r="A12" s="400">
        <v>1.4</v>
      </c>
      <c r="B12" s="435" t="s">
        <v>441</v>
      </c>
      <c r="C12" s="728"/>
      <c r="D12" s="729"/>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33"/>
    </row>
    <row r="13" spans="1:28">
      <c r="A13" s="400">
        <v>1.5</v>
      </c>
      <c r="B13" s="435" t="s">
        <v>442</v>
      </c>
      <c r="C13" s="728">
        <v>3632910.8</v>
      </c>
      <c r="D13" s="729"/>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33"/>
    </row>
    <row r="14" spans="1:28">
      <c r="A14" s="400">
        <v>1.6</v>
      </c>
      <c r="B14" s="435" t="s">
        <v>443</v>
      </c>
      <c r="C14" s="728">
        <v>8176109.7200000025</v>
      </c>
      <c r="D14" s="729">
        <f>C14</f>
        <v>8176109.7200000025</v>
      </c>
      <c r="E14" s="400">
        <v>5901.26</v>
      </c>
      <c r="F14" s="400"/>
      <c r="G14" s="400"/>
      <c r="H14" s="400"/>
      <c r="I14" s="400"/>
      <c r="J14" s="400">
        <v>7396.0499999999993</v>
      </c>
      <c r="K14" s="400"/>
      <c r="L14" s="400"/>
      <c r="M14" s="400"/>
      <c r="N14" s="400"/>
      <c r="O14" s="400">
        <v>7555.05</v>
      </c>
      <c r="P14" s="400"/>
      <c r="Q14" s="400"/>
      <c r="R14" s="400"/>
      <c r="S14" s="400"/>
      <c r="T14" s="400"/>
      <c r="U14" s="400"/>
      <c r="V14" s="400"/>
      <c r="W14" s="400"/>
      <c r="X14" s="400"/>
      <c r="Y14" s="400"/>
      <c r="Z14" s="400"/>
      <c r="AA14" s="400"/>
      <c r="AB14" s="433"/>
    </row>
    <row r="15" spans="1:28">
      <c r="A15" s="436">
        <v>2</v>
      </c>
      <c r="B15" s="417" t="s">
        <v>444</v>
      </c>
      <c r="C15" s="730">
        <f>C18</f>
        <v>4396550.8</v>
      </c>
      <c r="D15" s="730">
        <f>D18</f>
        <v>4396550.8</v>
      </c>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33"/>
    </row>
    <row r="16" spans="1:28">
      <c r="A16" s="400">
        <v>2.1</v>
      </c>
      <c r="B16" s="435" t="s">
        <v>438</v>
      </c>
      <c r="C16" s="728"/>
      <c r="D16" s="729"/>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33"/>
    </row>
    <row r="17" spans="1:28">
      <c r="A17" s="400">
        <v>2.2000000000000002</v>
      </c>
      <c r="B17" s="435" t="s">
        <v>439</v>
      </c>
      <c r="C17" s="728"/>
      <c r="D17" s="729"/>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33"/>
    </row>
    <row r="18" spans="1:28">
      <c r="A18" s="400">
        <v>2.2999999999999998</v>
      </c>
      <c r="B18" s="435" t="s">
        <v>440</v>
      </c>
      <c r="C18" s="728">
        <v>4396550.8</v>
      </c>
      <c r="D18" s="729">
        <v>4396550.8</v>
      </c>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33"/>
    </row>
    <row r="19" spans="1:28">
      <c r="A19" s="400">
        <v>2.4</v>
      </c>
      <c r="B19" s="435" t="s">
        <v>441</v>
      </c>
      <c r="C19" s="435"/>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33"/>
    </row>
    <row r="20" spans="1:28">
      <c r="A20" s="400">
        <v>2.5</v>
      </c>
      <c r="B20" s="435" t="s">
        <v>442</v>
      </c>
      <c r="C20" s="435"/>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33"/>
    </row>
    <row r="21" spans="1:28">
      <c r="A21" s="400">
        <v>2.6</v>
      </c>
      <c r="B21" s="435" t="s">
        <v>443</v>
      </c>
      <c r="C21" s="435"/>
      <c r="D21" s="400"/>
      <c r="E21" s="400"/>
      <c r="F21" s="400"/>
      <c r="G21" s="400"/>
      <c r="H21" s="400"/>
      <c r="I21" s="400"/>
      <c r="J21" s="400"/>
      <c r="K21" s="400"/>
      <c r="L21" s="400"/>
      <c r="M21" s="400"/>
      <c r="N21" s="400"/>
      <c r="O21" s="400"/>
      <c r="P21" s="400"/>
      <c r="Q21" s="400"/>
      <c r="R21" s="400"/>
      <c r="S21" s="400"/>
      <c r="T21" s="400"/>
      <c r="U21" s="400"/>
      <c r="V21" s="400"/>
      <c r="W21" s="400"/>
      <c r="X21" s="400"/>
      <c r="Y21" s="400"/>
      <c r="Z21" s="400"/>
      <c r="AA21" s="400"/>
      <c r="AB21" s="433"/>
    </row>
    <row r="22" spans="1:28">
      <c r="A22" s="436">
        <v>3</v>
      </c>
      <c r="B22" s="405" t="s">
        <v>484</v>
      </c>
      <c r="C22" s="405"/>
      <c r="D22" s="405"/>
      <c r="E22" s="434"/>
      <c r="F22" s="434"/>
      <c r="G22" s="434"/>
      <c r="H22" s="405"/>
      <c r="I22" s="434"/>
      <c r="J22" s="434"/>
      <c r="K22" s="434"/>
      <c r="L22" s="405"/>
      <c r="M22" s="434"/>
      <c r="N22" s="434"/>
      <c r="O22" s="434"/>
      <c r="P22" s="434"/>
      <c r="Q22" s="434"/>
      <c r="R22" s="434"/>
      <c r="S22" s="434"/>
      <c r="T22" s="405"/>
      <c r="U22" s="434"/>
      <c r="V22" s="434"/>
      <c r="W22" s="434"/>
      <c r="X22" s="434"/>
      <c r="Y22" s="434"/>
      <c r="Z22" s="434"/>
      <c r="AA22" s="434"/>
      <c r="AB22" s="433"/>
    </row>
    <row r="23" spans="1:28">
      <c r="A23" s="400">
        <v>3.1</v>
      </c>
      <c r="B23" s="435" t="s">
        <v>438</v>
      </c>
      <c r="C23" s="435"/>
      <c r="D23" s="405"/>
      <c r="E23" s="434"/>
      <c r="F23" s="434"/>
      <c r="G23" s="434"/>
      <c r="H23" s="405"/>
      <c r="I23" s="434"/>
      <c r="J23" s="434"/>
      <c r="K23" s="434"/>
      <c r="L23" s="405"/>
      <c r="M23" s="434"/>
      <c r="N23" s="434"/>
      <c r="O23" s="434"/>
      <c r="P23" s="434"/>
      <c r="Q23" s="434"/>
      <c r="R23" s="434"/>
      <c r="S23" s="434"/>
      <c r="T23" s="405"/>
      <c r="U23" s="434"/>
      <c r="V23" s="434"/>
      <c r="W23" s="434"/>
      <c r="X23" s="434"/>
      <c r="Y23" s="434"/>
      <c r="Z23" s="434"/>
      <c r="AA23" s="434"/>
      <c r="AB23" s="433"/>
    </row>
    <row r="24" spans="1:28">
      <c r="A24" s="400">
        <v>3.2</v>
      </c>
      <c r="B24" s="435" t="s">
        <v>439</v>
      </c>
      <c r="C24" s="435"/>
      <c r="D24" s="405"/>
      <c r="E24" s="434"/>
      <c r="F24" s="434"/>
      <c r="G24" s="434"/>
      <c r="H24" s="405"/>
      <c r="I24" s="434"/>
      <c r="J24" s="434"/>
      <c r="K24" s="434"/>
      <c r="L24" s="405"/>
      <c r="M24" s="434"/>
      <c r="N24" s="434"/>
      <c r="O24" s="434"/>
      <c r="P24" s="434"/>
      <c r="Q24" s="434"/>
      <c r="R24" s="434"/>
      <c r="S24" s="434"/>
      <c r="T24" s="405"/>
      <c r="U24" s="434"/>
      <c r="V24" s="434"/>
      <c r="W24" s="434"/>
      <c r="X24" s="434"/>
      <c r="Y24" s="434"/>
      <c r="Z24" s="434"/>
      <c r="AA24" s="434"/>
      <c r="AB24" s="433"/>
    </row>
    <row r="25" spans="1:28">
      <c r="A25" s="400">
        <v>3.3</v>
      </c>
      <c r="B25" s="435" t="s">
        <v>440</v>
      </c>
      <c r="C25" s="435"/>
      <c r="D25" s="405"/>
      <c r="E25" s="434"/>
      <c r="F25" s="434"/>
      <c r="G25" s="434"/>
      <c r="H25" s="405"/>
      <c r="I25" s="434"/>
      <c r="J25" s="434"/>
      <c r="K25" s="434"/>
      <c r="L25" s="405"/>
      <c r="M25" s="434"/>
      <c r="N25" s="434"/>
      <c r="O25" s="434"/>
      <c r="P25" s="434"/>
      <c r="Q25" s="434"/>
      <c r="R25" s="434"/>
      <c r="S25" s="434"/>
      <c r="T25" s="405"/>
      <c r="U25" s="434"/>
      <c r="V25" s="434"/>
      <c r="W25" s="434"/>
      <c r="X25" s="434"/>
      <c r="Y25" s="434"/>
      <c r="Z25" s="434"/>
      <c r="AA25" s="434"/>
      <c r="AB25" s="433"/>
    </row>
    <row r="26" spans="1:28">
      <c r="A26" s="400">
        <v>3.4</v>
      </c>
      <c r="B26" s="435" t="s">
        <v>441</v>
      </c>
      <c r="C26" s="435"/>
      <c r="D26" s="405"/>
      <c r="E26" s="434"/>
      <c r="F26" s="434"/>
      <c r="G26" s="434"/>
      <c r="H26" s="405"/>
      <c r="I26" s="434"/>
      <c r="J26" s="434"/>
      <c r="K26" s="434"/>
      <c r="L26" s="405"/>
      <c r="M26" s="434"/>
      <c r="N26" s="434"/>
      <c r="O26" s="434"/>
      <c r="P26" s="434"/>
      <c r="Q26" s="434"/>
      <c r="R26" s="434"/>
      <c r="S26" s="434"/>
      <c r="T26" s="405"/>
      <c r="U26" s="434"/>
      <c r="V26" s="434"/>
      <c r="W26" s="434"/>
      <c r="X26" s="434"/>
      <c r="Y26" s="434"/>
      <c r="Z26" s="434"/>
      <c r="AA26" s="434"/>
      <c r="AB26" s="433"/>
    </row>
    <row r="27" spans="1:28">
      <c r="A27" s="400">
        <v>3.5</v>
      </c>
      <c r="B27" s="435" t="s">
        <v>442</v>
      </c>
      <c r="C27" s="435">
        <v>1825257</v>
      </c>
      <c r="D27" s="405">
        <v>1825257</v>
      </c>
      <c r="E27" s="434"/>
      <c r="F27" s="434"/>
      <c r="G27" s="434"/>
      <c r="H27" s="405"/>
      <c r="I27" s="434"/>
      <c r="J27" s="434"/>
      <c r="K27" s="434"/>
      <c r="L27" s="405"/>
      <c r="M27" s="434"/>
      <c r="N27" s="434"/>
      <c r="O27" s="434"/>
      <c r="P27" s="434"/>
      <c r="Q27" s="434"/>
      <c r="R27" s="434"/>
      <c r="S27" s="434"/>
      <c r="T27" s="405"/>
      <c r="U27" s="434"/>
      <c r="V27" s="434"/>
      <c r="W27" s="434"/>
      <c r="X27" s="434"/>
      <c r="Y27" s="434"/>
      <c r="Z27" s="434"/>
      <c r="AA27" s="434"/>
      <c r="AB27" s="433"/>
    </row>
    <row r="28" spans="1:28">
      <c r="A28" s="400">
        <v>3.6</v>
      </c>
      <c r="B28" s="435" t="s">
        <v>443</v>
      </c>
      <c r="C28" s="435"/>
      <c r="D28" s="405"/>
      <c r="E28" s="434"/>
      <c r="F28" s="434"/>
      <c r="G28" s="434"/>
      <c r="H28" s="405"/>
      <c r="I28" s="434"/>
      <c r="J28" s="434"/>
      <c r="K28" s="434"/>
      <c r="L28" s="405"/>
      <c r="M28" s="434"/>
      <c r="N28" s="434"/>
      <c r="O28" s="434"/>
      <c r="P28" s="434"/>
      <c r="Q28" s="434"/>
      <c r="R28" s="434"/>
      <c r="S28" s="434"/>
      <c r="T28" s="405"/>
      <c r="U28" s="434"/>
      <c r="V28" s="434"/>
      <c r="W28" s="434"/>
      <c r="X28" s="434"/>
      <c r="Y28" s="434"/>
      <c r="Z28" s="434"/>
      <c r="AA28" s="434"/>
      <c r="AB28" s="433"/>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pageSetUpPr autoPageBreaks="0"/>
  </sheetPr>
  <dimension ref="A1:AA23"/>
  <sheetViews>
    <sheetView showGridLines="0" zoomScale="80" zoomScaleNormal="80" workbookViewId="0"/>
  </sheetViews>
  <sheetFormatPr defaultColWidth="9.109375" defaultRowHeight="12"/>
  <cols>
    <col min="1" max="1" width="11.88671875" style="412" bestFit="1" customWidth="1"/>
    <col min="2" max="2" width="90.109375" style="412" bestFit="1" customWidth="1"/>
    <col min="3" max="3" width="20.109375" style="412" customWidth="1"/>
    <col min="4" max="4" width="22.109375" style="412" customWidth="1"/>
    <col min="5" max="7" width="17.109375" style="412" customWidth="1"/>
    <col min="8" max="8" width="22.109375" style="412" customWidth="1"/>
    <col min="9" max="10" width="17.109375" style="412" customWidth="1"/>
    <col min="11" max="27" width="22.109375" style="412" customWidth="1"/>
    <col min="28" max="16384" width="9.109375" style="412"/>
  </cols>
  <sheetData>
    <row r="1" spans="1:27" ht="13.8">
      <c r="A1" s="318" t="s">
        <v>30</v>
      </c>
      <c r="B1" s="397" t="str">
        <f>'Info '!C2</f>
        <v>JSC Hash Bank</v>
      </c>
    </row>
    <row r="2" spans="1:27">
      <c r="A2" s="319" t="s">
        <v>31</v>
      </c>
      <c r="B2" s="634">
        <f>'1. key ratios '!B2</f>
        <v>46203</v>
      </c>
    </row>
    <row r="3" spans="1:27">
      <c r="A3" s="320" t="s">
        <v>446</v>
      </c>
      <c r="C3" s="414"/>
    </row>
    <row r="4" spans="1:27" ht="12.6" thickBot="1">
      <c r="A4" s="320"/>
      <c r="B4" s="470"/>
      <c r="C4" s="414"/>
    </row>
    <row r="5" spans="1:27" s="446" customFormat="1" ht="13.5" customHeight="1">
      <c r="A5" s="886" t="s">
        <v>652</v>
      </c>
      <c r="B5" s="887"/>
      <c r="C5" s="895" t="s">
        <v>651</v>
      </c>
      <c r="D5" s="896"/>
      <c r="E5" s="896"/>
      <c r="F5" s="896"/>
      <c r="G5" s="896"/>
      <c r="H5" s="896"/>
      <c r="I5" s="896"/>
      <c r="J5" s="896"/>
      <c r="K5" s="896"/>
      <c r="L5" s="896"/>
      <c r="M5" s="896"/>
      <c r="N5" s="896"/>
      <c r="O5" s="896"/>
      <c r="P5" s="896"/>
      <c r="Q5" s="896"/>
      <c r="R5" s="896"/>
      <c r="S5" s="897"/>
      <c r="T5" s="445"/>
      <c r="U5" s="445"/>
      <c r="V5" s="445"/>
      <c r="W5" s="445"/>
      <c r="X5" s="445"/>
      <c r="Y5" s="445"/>
      <c r="Z5" s="445"/>
      <c r="AA5" s="444"/>
    </row>
    <row r="6" spans="1:27" s="446" customFormat="1" ht="12" customHeight="1">
      <c r="A6" s="888"/>
      <c r="B6" s="889"/>
      <c r="C6" s="892" t="s">
        <v>64</v>
      </c>
      <c r="D6" s="884" t="s">
        <v>648</v>
      </c>
      <c r="E6" s="884"/>
      <c r="F6" s="884"/>
      <c r="G6" s="884"/>
      <c r="H6" s="884" t="s">
        <v>647</v>
      </c>
      <c r="I6" s="884"/>
      <c r="J6" s="884"/>
      <c r="K6" s="884"/>
      <c r="L6" s="443"/>
      <c r="M6" s="885" t="s">
        <v>646</v>
      </c>
      <c r="N6" s="885"/>
      <c r="O6" s="885"/>
      <c r="P6" s="885"/>
      <c r="Q6" s="885"/>
      <c r="R6" s="885"/>
      <c r="S6" s="894"/>
      <c r="T6" s="445"/>
      <c r="U6" s="873" t="s">
        <v>645</v>
      </c>
      <c r="V6" s="873"/>
      <c r="W6" s="873"/>
      <c r="X6" s="873"/>
      <c r="Y6" s="873"/>
      <c r="Z6" s="873"/>
      <c r="AA6" s="866"/>
    </row>
    <row r="7" spans="1:27" s="446" customFormat="1" ht="24">
      <c r="A7" s="890"/>
      <c r="B7" s="891"/>
      <c r="C7" s="893"/>
      <c r="D7" s="440"/>
      <c r="E7" s="438" t="s">
        <v>436</v>
      </c>
      <c r="F7" s="409" t="s">
        <v>643</v>
      </c>
      <c r="G7" s="411" t="s">
        <v>644</v>
      </c>
      <c r="H7" s="469"/>
      <c r="I7" s="438" t="s">
        <v>436</v>
      </c>
      <c r="J7" s="409" t="s">
        <v>643</v>
      </c>
      <c r="K7" s="411" t="s">
        <v>644</v>
      </c>
      <c r="L7" s="439"/>
      <c r="M7" s="438" t="s">
        <v>436</v>
      </c>
      <c r="N7" s="409" t="s">
        <v>643</v>
      </c>
      <c r="O7" s="409" t="s">
        <v>642</v>
      </c>
      <c r="P7" s="409" t="s">
        <v>641</v>
      </c>
      <c r="Q7" s="409" t="s">
        <v>640</v>
      </c>
      <c r="R7" s="409" t="s">
        <v>639</v>
      </c>
      <c r="S7" s="468" t="s">
        <v>638</v>
      </c>
      <c r="T7" s="467"/>
      <c r="U7" s="438" t="s">
        <v>436</v>
      </c>
      <c r="V7" s="438" t="s">
        <v>643</v>
      </c>
      <c r="W7" s="438" t="s">
        <v>642</v>
      </c>
      <c r="X7" s="438" t="s">
        <v>641</v>
      </c>
      <c r="Y7" s="438" t="s">
        <v>640</v>
      </c>
      <c r="Z7" s="409" t="s">
        <v>639</v>
      </c>
      <c r="AA7" s="438" t="s">
        <v>638</v>
      </c>
    </row>
    <row r="8" spans="1:27">
      <c r="A8" s="466">
        <v>1</v>
      </c>
      <c r="B8" s="465" t="s">
        <v>437</v>
      </c>
      <c r="C8" s="754">
        <f>C9</f>
        <v>6266248.4400000013</v>
      </c>
      <c r="D8" s="755">
        <f>D9+D15+D17+D19</f>
        <v>15312584.430000002</v>
      </c>
      <c r="E8" s="755"/>
      <c r="F8" s="755"/>
      <c r="G8" s="755"/>
      <c r="H8" s="755"/>
      <c r="I8" s="755"/>
      <c r="J8" s="755"/>
      <c r="K8" s="755"/>
      <c r="L8" s="755"/>
      <c r="M8" s="755"/>
      <c r="N8" s="755"/>
      <c r="O8" s="755"/>
      <c r="P8" s="755"/>
      <c r="Q8" s="755"/>
      <c r="R8" s="755"/>
      <c r="S8" s="756"/>
      <c r="T8" s="757"/>
      <c r="U8" s="755"/>
      <c r="V8" s="755"/>
      <c r="W8" s="755"/>
      <c r="X8" s="755"/>
      <c r="Y8" s="755"/>
      <c r="Z8" s="755"/>
      <c r="AA8" s="756"/>
    </row>
    <row r="9" spans="1:27">
      <c r="A9" s="463">
        <v>1.1000000000000001</v>
      </c>
      <c r="B9" s="464" t="s">
        <v>447</v>
      </c>
      <c r="C9" s="758">
        <f>C10</f>
        <v>6266248.4400000013</v>
      </c>
      <c r="D9" s="755">
        <f>D10</f>
        <v>6266248.4400000013</v>
      </c>
      <c r="E9" s="755"/>
      <c r="F9" s="755"/>
      <c r="G9" s="755"/>
      <c r="H9" s="755"/>
      <c r="I9" s="755"/>
      <c r="J9" s="755"/>
      <c r="K9" s="755"/>
      <c r="L9" s="755"/>
      <c r="M9" s="755"/>
      <c r="N9" s="755"/>
      <c r="O9" s="755"/>
      <c r="P9" s="755"/>
      <c r="Q9" s="755"/>
      <c r="R9" s="755"/>
      <c r="S9" s="756"/>
      <c r="T9" s="757"/>
      <c r="U9" s="755"/>
      <c r="V9" s="755"/>
      <c r="W9" s="755"/>
      <c r="X9" s="755"/>
      <c r="Y9" s="755"/>
      <c r="Z9" s="755"/>
      <c r="AA9" s="756"/>
    </row>
    <row r="10" spans="1:27">
      <c r="A10" s="461" t="s">
        <v>14</v>
      </c>
      <c r="B10" s="462" t="s">
        <v>448</v>
      </c>
      <c r="C10" s="759">
        <f>SUM(C11:C14)</f>
        <v>6266248.4400000013</v>
      </c>
      <c r="D10" s="755">
        <f>SUM(D11:D14)</f>
        <v>6266248.4400000013</v>
      </c>
      <c r="E10" s="755"/>
      <c r="F10" s="755"/>
      <c r="G10" s="755"/>
      <c r="H10" s="755"/>
      <c r="I10" s="755"/>
      <c r="J10" s="755"/>
      <c r="K10" s="755"/>
      <c r="L10" s="755"/>
      <c r="M10" s="755"/>
      <c r="N10" s="755"/>
      <c r="O10" s="755"/>
      <c r="P10" s="755"/>
      <c r="Q10" s="755"/>
      <c r="R10" s="755"/>
      <c r="S10" s="756"/>
      <c r="T10" s="757"/>
      <c r="U10" s="755"/>
      <c r="V10" s="755"/>
      <c r="W10" s="755"/>
      <c r="X10" s="755"/>
      <c r="Y10" s="755"/>
      <c r="Z10" s="755"/>
      <c r="AA10" s="756"/>
    </row>
    <row r="11" spans="1:27">
      <c r="A11" s="460" t="s">
        <v>449</v>
      </c>
      <c r="B11" s="459" t="s">
        <v>450</v>
      </c>
      <c r="C11" s="760">
        <v>4731517.3500000006</v>
      </c>
      <c r="D11" s="755">
        <f>C11</f>
        <v>4731517.3500000006</v>
      </c>
      <c r="E11" s="755"/>
      <c r="F11" s="755"/>
      <c r="G11" s="755"/>
      <c r="H11" s="755"/>
      <c r="I11" s="755"/>
      <c r="J11" s="755"/>
      <c r="K11" s="755"/>
      <c r="L11" s="755"/>
      <c r="M11" s="755"/>
      <c r="N11" s="755"/>
      <c r="O11" s="755"/>
      <c r="P11" s="755"/>
      <c r="Q11" s="755"/>
      <c r="R11" s="755"/>
      <c r="S11" s="756"/>
      <c r="T11" s="757"/>
      <c r="U11" s="755"/>
      <c r="V11" s="755"/>
      <c r="W11" s="755"/>
      <c r="X11" s="755"/>
      <c r="Y11" s="755"/>
      <c r="Z11" s="755"/>
      <c r="AA11" s="756"/>
    </row>
    <row r="12" spans="1:27">
      <c r="A12" s="460" t="s">
        <v>451</v>
      </c>
      <c r="B12" s="459" t="s">
        <v>452</v>
      </c>
      <c r="C12" s="760">
        <v>0</v>
      </c>
      <c r="D12" s="755">
        <f t="shared" ref="D12:D17" si="0">C12</f>
        <v>0</v>
      </c>
      <c r="E12" s="755"/>
      <c r="F12" s="755"/>
      <c r="G12" s="755"/>
      <c r="H12" s="755"/>
      <c r="I12" s="755"/>
      <c r="J12" s="755"/>
      <c r="K12" s="755"/>
      <c r="L12" s="755"/>
      <c r="M12" s="755"/>
      <c r="N12" s="755"/>
      <c r="O12" s="755"/>
      <c r="P12" s="755"/>
      <c r="Q12" s="755"/>
      <c r="R12" s="755"/>
      <c r="S12" s="756"/>
      <c r="T12" s="757"/>
      <c r="U12" s="755"/>
      <c r="V12" s="755"/>
      <c r="W12" s="755"/>
      <c r="X12" s="755"/>
      <c r="Y12" s="755"/>
      <c r="Z12" s="755"/>
      <c r="AA12" s="756"/>
    </row>
    <row r="13" spans="1:27">
      <c r="A13" s="460" t="s">
        <v>453</v>
      </c>
      <c r="B13" s="459" t="s">
        <v>454</v>
      </c>
      <c r="C13" s="760">
        <v>371626.57</v>
      </c>
      <c r="D13" s="755">
        <f t="shared" si="0"/>
        <v>371626.57</v>
      </c>
      <c r="E13" s="755"/>
      <c r="F13" s="755"/>
      <c r="G13" s="755"/>
      <c r="H13" s="755"/>
      <c r="I13" s="755"/>
      <c r="J13" s="755"/>
      <c r="K13" s="755"/>
      <c r="L13" s="755"/>
      <c r="M13" s="755"/>
      <c r="N13" s="755"/>
      <c r="O13" s="755"/>
      <c r="P13" s="755"/>
      <c r="Q13" s="755"/>
      <c r="R13" s="755"/>
      <c r="S13" s="756"/>
      <c r="T13" s="757"/>
      <c r="U13" s="755"/>
      <c r="V13" s="755"/>
      <c r="W13" s="755"/>
      <c r="X13" s="755"/>
      <c r="Y13" s="755"/>
      <c r="Z13" s="755"/>
      <c r="AA13" s="756"/>
    </row>
    <row r="14" spans="1:27">
      <c r="A14" s="460" t="s">
        <v>455</v>
      </c>
      <c r="B14" s="459" t="s">
        <v>456</v>
      </c>
      <c r="C14" s="760">
        <v>1163104.52</v>
      </c>
      <c r="D14" s="755">
        <f t="shared" si="0"/>
        <v>1163104.52</v>
      </c>
      <c r="E14" s="755"/>
      <c r="F14" s="755"/>
      <c r="G14" s="755"/>
      <c r="H14" s="755"/>
      <c r="I14" s="755"/>
      <c r="J14" s="755"/>
      <c r="K14" s="755"/>
      <c r="L14" s="755"/>
      <c r="M14" s="755"/>
      <c r="N14" s="755"/>
      <c r="O14" s="755"/>
      <c r="P14" s="755"/>
      <c r="Q14" s="755"/>
      <c r="R14" s="755"/>
      <c r="S14" s="756"/>
      <c r="T14" s="757"/>
      <c r="U14" s="755"/>
      <c r="V14" s="755"/>
      <c r="W14" s="755"/>
      <c r="X14" s="755"/>
      <c r="Y14" s="755"/>
      <c r="Z14" s="755"/>
      <c r="AA14" s="756"/>
    </row>
    <row r="15" spans="1:27">
      <c r="A15" s="458">
        <v>1.2</v>
      </c>
      <c r="B15" s="456" t="s">
        <v>650</v>
      </c>
      <c r="C15" s="761">
        <v>92155.770000000019</v>
      </c>
      <c r="D15" s="755">
        <f t="shared" si="0"/>
        <v>92155.770000000019</v>
      </c>
      <c r="E15" s="755"/>
      <c r="F15" s="755"/>
      <c r="G15" s="755"/>
      <c r="H15" s="755"/>
      <c r="I15" s="755"/>
      <c r="J15" s="755"/>
      <c r="K15" s="755"/>
      <c r="L15" s="755"/>
      <c r="M15" s="755"/>
      <c r="N15" s="755"/>
      <c r="O15" s="755"/>
      <c r="P15" s="755"/>
      <c r="Q15" s="755"/>
      <c r="R15" s="755"/>
      <c r="S15" s="756"/>
      <c r="T15" s="757"/>
      <c r="U15" s="755"/>
      <c r="V15" s="755"/>
      <c r="W15" s="755"/>
      <c r="X15" s="755"/>
      <c r="Y15" s="755"/>
      <c r="Z15" s="755"/>
      <c r="AA15" s="756"/>
    </row>
    <row r="16" spans="1:27">
      <c r="A16" s="457">
        <v>1.3</v>
      </c>
      <c r="B16" s="456" t="s">
        <v>495</v>
      </c>
      <c r="C16" s="762"/>
      <c r="D16" s="763"/>
      <c r="E16" s="763"/>
      <c r="F16" s="763"/>
      <c r="G16" s="763"/>
      <c r="H16" s="763"/>
      <c r="I16" s="763"/>
      <c r="J16" s="763"/>
      <c r="K16" s="763"/>
      <c r="L16" s="763"/>
      <c r="M16" s="763"/>
      <c r="N16" s="763"/>
      <c r="O16" s="763"/>
      <c r="P16" s="763"/>
      <c r="Q16" s="763"/>
      <c r="R16" s="763"/>
      <c r="S16" s="764"/>
      <c r="T16" s="765"/>
      <c r="U16" s="763"/>
      <c r="V16" s="763"/>
      <c r="W16" s="763"/>
      <c r="X16" s="763"/>
      <c r="Y16" s="763"/>
      <c r="Z16" s="763"/>
      <c r="AA16" s="764"/>
    </row>
    <row r="17" spans="1:27" s="446" customFormat="1">
      <c r="A17" s="454" t="s">
        <v>457</v>
      </c>
      <c r="B17" s="455" t="s">
        <v>458</v>
      </c>
      <c r="C17" s="766">
        <v>4586628.7200000007</v>
      </c>
      <c r="D17" s="767">
        <f t="shared" si="0"/>
        <v>4586628.7200000007</v>
      </c>
      <c r="E17" s="767"/>
      <c r="F17" s="767"/>
      <c r="G17" s="767"/>
      <c r="H17" s="767"/>
      <c r="I17" s="767"/>
      <c r="J17" s="767"/>
      <c r="K17" s="767"/>
      <c r="L17" s="767"/>
      <c r="M17" s="767"/>
      <c r="N17" s="767"/>
      <c r="O17" s="767"/>
      <c r="P17" s="767"/>
      <c r="Q17" s="767"/>
      <c r="R17" s="767"/>
      <c r="S17" s="768"/>
      <c r="T17" s="769"/>
      <c r="U17" s="767"/>
      <c r="V17" s="767"/>
      <c r="W17" s="767"/>
      <c r="X17" s="767"/>
      <c r="Y17" s="767"/>
      <c r="Z17" s="767"/>
      <c r="AA17" s="768"/>
    </row>
    <row r="18" spans="1:27" s="446" customFormat="1">
      <c r="A18" s="451" t="s">
        <v>459</v>
      </c>
      <c r="B18" s="452" t="s">
        <v>460</v>
      </c>
      <c r="C18" s="770">
        <f>C17</f>
        <v>4586628.7200000007</v>
      </c>
      <c r="D18" s="767">
        <f>D17</f>
        <v>4586628.7200000007</v>
      </c>
      <c r="E18" s="767"/>
      <c r="F18" s="767"/>
      <c r="G18" s="767"/>
      <c r="H18" s="767"/>
      <c r="I18" s="767"/>
      <c r="J18" s="767"/>
      <c r="K18" s="767"/>
      <c r="L18" s="767"/>
      <c r="M18" s="767"/>
      <c r="N18" s="767"/>
      <c r="O18" s="767"/>
      <c r="P18" s="767"/>
      <c r="Q18" s="767"/>
      <c r="R18" s="767"/>
      <c r="S18" s="768"/>
      <c r="T18" s="769"/>
      <c r="U18" s="767"/>
      <c r="V18" s="767"/>
      <c r="W18" s="767"/>
      <c r="X18" s="767"/>
      <c r="Y18" s="767"/>
      <c r="Z18" s="767"/>
      <c r="AA18" s="768"/>
    </row>
    <row r="19" spans="1:27" s="446" customFormat="1">
      <c r="A19" s="454" t="s">
        <v>461</v>
      </c>
      <c r="B19" s="453" t="s">
        <v>462</v>
      </c>
      <c r="C19" s="771">
        <v>4367551.5</v>
      </c>
      <c r="D19" s="767">
        <f>C19</f>
        <v>4367551.5</v>
      </c>
      <c r="E19" s="767"/>
      <c r="F19" s="767"/>
      <c r="G19" s="767"/>
      <c r="H19" s="767"/>
      <c r="I19" s="767"/>
      <c r="J19" s="767"/>
      <c r="K19" s="767"/>
      <c r="L19" s="767"/>
      <c r="M19" s="767"/>
      <c r="N19" s="767"/>
      <c r="O19" s="767"/>
      <c r="P19" s="767"/>
      <c r="Q19" s="767"/>
      <c r="R19" s="767"/>
      <c r="S19" s="768"/>
      <c r="T19" s="769"/>
      <c r="U19" s="767"/>
      <c r="V19" s="767"/>
      <c r="W19" s="767"/>
      <c r="X19" s="767"/>
      <c r="Y19" s="767"/>
      <c r="Z19" s="767"/>
      <c r="AA19" s="768"/>
    </row>
    <row r="20" spans="1:27" s="446" customFormat="1">
      <c r="A20" s="451" t="s">
        <v>463</v>
      </c>
      <c r="B20" s="452" t="s">
        <v>460</v>
      </c>
      <c r="C20" s="770">
        <f>C19</f>
        <v>4367551.5</v>
      </c>
      <c r="D20" s="767">
        <f>D19</f>
        <v>4367551.5</v>
      </c>
      <c r="E20" s="767"/>
      <c r="F20" s="767"/>
      <c r="G20" s="767"/>
      <c r="H20" s="767"/>
      <c r="I20" s="767"/>
      <c r="J20" s="767"/>
      <c r="K20" s="767"/>
      <c r="L20" s="767"/>
      <c r="M20" s="767"/>
      <c r="N20" s="767"/>
      <c r="O20" s="767"/>
      <c r="P20" s="767"/>
      <c r="Q20" s="767"/>
      <c r="R20" s="767"/>
      <c r="S20" s="768"/>
      <c r="T20" s="769"/>
      <c r="U20" s="767"/>
      <c r="V20" s="767"/>
      <c r="W20" s="767"/>
      <c r="X20" s="767"/>
      <c r="Y20" s="767"/>
      <c r="Z20" s="767"/>
      <c r="AA20" s="768"/>
    </row>
    <row r="21" spans="1:27" s="446" customFormat="1">
      <c r="A21" s="450">
        <v>1.4</v>
      </c>
      <c r="B21" s="449" t="s">
        <v>464</v>
      </c>
      <c r="C21" s="772"/>
      <c r="D21" s="767"/>
      <c r="E21" s="767"/>
      <c r="F21" s="767"/>
      <c r="G21" s="767"/>
      <c r="H21" s="767"/>
      <c r="I21" s="767"/>
      <c r="J21" s="767"/>
      <c r="K21" s="767"/>
      <c r="L21" s="767"/>
      <c r="M21" s="767"/>
      <c r="N21" s="767"/>
      <c r="O21" s="767"/>
      <c r="P21" s="767"/>
      <c r="Q21" s="767"/>
      <c r="R21" s="767"/>
      <c r="S21" s="768"/>
      <c r="T21" s="769"/>
      <c r="U21" s="767"/>
      <c r="V21" s="767"/>
      <c r="W21" s="767"/>
      <c r="X21" s="767"/>
      <c r="Y21" s="767"/>
      <c r="Z21" s="767"/>
      <c r="AA21" s="768"/>
    </row>
    <row r="22" spans="1:27" s="446" customFormat="1" ht="12.6" thickBot="1">
      <c r="A22" s="448">
        <v>1.5</v>
      </c>
      <c r="B22" s="447" t="s">
        <v>465</v>
      </c>
      <c r="C22" s="773"/>
      <c r="D22" s="774"/>
      <c r="E22" s="774"/>
      <c r="F22" s="774"/>
      <c r="G22" s="774"/>
      <c r="H22" s="774"/>
      <c r="I22" s="774"/>
      <c r="J22" s="774"/>
      <c r="K22" s="774"/>
      <c r="L22" s="774"/>
      <c r="M22" s="774"/>
      <c r="N22" s="774"/>
      <c r="O22" s="774"/>
      <c r="P22" s="774"/>
      <c r="Q22" s="774"/>
      <c r="R22" s="774"/>
      <c r="S22" s="775"/>
      <c r="T22" s="776"/>
      <c r="U22" s="774"/>
      <c r="V22" s="774"/>
      <c r="W22" s="774"/>
      <c r="X22" s="774"/>
      <c r="Y22" s="774"/>
      <c r="Z22" s="774"/>
      <c r="AA22" s="775"/>
    </row>
    <row r="23" spans="1:27">
      <c r="A23" s="433"/>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pageSetUpPr autoPageBreaks="0"/>
  </sheetPr>
  <dimension ref="A1:H70"/>
  <sheetViews>
    <sheetView zoomScale="80" zoomScaleNormal="80" workbookViewId="0"/>
  </sheetViews>
  <sheetFormatPr defaultColWidth="8.88671875" defaultRowHeight="13.8"/>
  <cols>
    <col min="1" max="1" width="8.88671875" style="564"/>
    <col min="2" max="2" width="69.109375" style="565" customWidth="1"/>
    <col min="3" max="3" width="15.109375" style="530" bestFit="1" customWidth="1"/>
    <col min="4" max="4" width="12.33203125" style="530" bestFit="1" customWidth="1"/>
    <col min="5" max="5" width="15.109375" style="530" bestFit="1" customWidth="1"/>
    <col min="6" max="6" width="14.88671875" style="530" bestFit="1" customWidth="1"/>
    <col min="7" max="7" width="10.21875" style="530" bestFit="1" customWidth="1"/>
    <col min="8" max="8" width="14.88671875" style="530" bestFit="1" customWidth="1"/>
    <col min="9" max="16384" width="8.88671875" style="530"/>
  </cols>
  <sheetData>
    <row r="1" spans="1:8">
      <c r="A1" s="222" t="s">
        <v>30</v>
      </c>
      <c r="B1" s="529" t="str">
        <f>'Info '!C2</f>
        <v>JSC Hash Bank</v>
      </c>
      <c r="C1" s="529"/>
    </row>
    <row r="2" spans="1:8">
      <c r="A2" s="222" t="s">
        <v>31</v>
      </c>
      <c r="B2" s="635">
        <f>'1. key ratios '!B2</f>
        <v>46203</v>
      </c>
      <c r="C2" s="531"/>
      <c r="D2" s="532"/>
      <c r="E2" s="532"/>
      <c r="F2" s="532"/>
      <c r="G2" s="532"/>
      <c r="H2" s="532"/>
    </row>
    <row r="3" spans="1:8">
      <c r="A3" s="222"/>
      <c r="B3" s="531"/>
      <c r="C3" s="531"/>
      <c r="D3" s="532"/>
      <c r="E3" s="532"/>
      <c r="F3" s="532"/>
      <c r="G3" s="532"/>
      <c r="H3" s="532"/>
    </row>
    <row r="4" spans="1:8" ht="21" customHeight="1">
      <c r="A4" s="791" t="s">
        <v>6</v>
      </c>
      <c r="B4" s="792" t="s">
        <v>521</v>
      </c>
      <c r="C4" s="794" t="s">
        <v>522</v>
      </c>
      <c r="D4" s="794"/>
      <c r="E4" s="794"/>
      <c r="F4" s="794" t="s">
        <v>523</v>
      </c>
      <c r="G4" s="794"/>
      <c r="H4" s="795"/>
    </row>
    <row r="5" spans="1:8" ht="21" customHeight="1">
      <c r="A5" s="791"/>
      <c r="B5" s="793"/>
      <c r="C5" s="533" t="s">
        <v>32</v>
      </c>
      <c r="D5" s="533" t="s">
        <v>33</v>
      </c>
      <c r="E5" s="533" t="s">
        <v>34</v>
      </c>
      <c r="F5" s="533" t="s">
        <v>32</v>
      </c>
      <c r="G5" s="533" t="s">
        <v>33</v>
      </c>
      <c r="H5" s="533" t="s">
        <v>34</v>
      </c>
    </row>
    <row r="6" spans="1:8" ht="26.4" customHeight="1">
      <c r="A6" s="791"/>
      <c r="B6" s="534" t="s">
        <v>524</v>
      </c>
      <c r="C6" s="796"/>
      <c r="D6" s="797"/>
      <c r="E6" s="797"/>
      <c r="F6" s="797"/>
      <c r="G6" s="797"/>
      <c r="H6" s="798"/>
    </row>
    <row r="7" spans="1:8" ht="23.1" customHeight="1">
      <c r="A7" s="535">
        <v>1</v>
      </c>
      <c r="B7" s="536" t="s">
        <v>525</v>
      </c>
      <c r="C7" s="690">
        <f>SUM(C8:C10)</f>
        <v>61204330.180000007</v>
      </c>
      <c r="D7" s="690">
        <f>SUM(D8:D10)</f>
        <v>22848492.067100011</v>
      </c>
      <c r="E7" s="691">
        <f>C7+D7</f>
        <v>84052822.247100025</v>
      </c>
      <c r="F7" s="690">
        <f>SUM(F8:F10)</f>
        <v>15488761.75</v>
      </c>
      <c r="G7" s="690">
        <f>SUM(G8:G10)</f>
        <v>2551700.96</v>
      </c>
      <c r="H7" s="691">
        <f>F7+G7</f>
        <v>18040462.710000001</v>
      </c>
    </row>
    <row r="8" spans="1:8" ht="14.4">
      <c r="A8" s="535">
        <v>1.1000000000000001</v>
      </c>
      <c r="B8" s="537" t="s">
        <v>526</v>
      </c>
      <c r="C8" s="690">
        <v>807692.1</v>
      </c>
      <c r="D8" s="690">
        <v>4265911.2006000001</v>
      </c>
      <c r="E8" s="691">
        <f t="shared" ref="E8:E36" si="0">C8+D8</f>
        <v>5073603.3005999997</v>
      </c>
      <c r="F8" s="690"/>
      <c r="G8" s="690"/>
      <c r="H8" s="691">
        <f t="shared" ref="H8:H36" si="1">F8+G8</f>
        <v>0</v>
      </c>
    </row>
    <row r="9" spans="1:8" ht="14.4">
      <c r="A9" s="535">
        <v>1.2</v>
      </c>
      <c r="B9" s="537" t="s">
        <v>527</v>
      </c>
      <c r="C9" s="690">
        <v>17703468.34</v>
      </c>
      <c r="D9" s="690">
        <v>524093.81910000002</v>
      </c>
      <c r="E9" s="691">
        <f t="shared" si="0"/>
        <v>18227562.1591</v>
      </c>
      <c r="F9" s="690">
        <v>566128</v>
      </c>
      <c r="G9" s="690">
        <v>692</v>
      </c>
      <c r="H9" s="691">
        <f t="shared" si="1"/>
        <v>566820</v>
      </c>
    </row>
    <row r="10" spans="1:8" ht="14.4">
      <c r="A10" s="535">
        <v>1.3</v>
      </c>
      <c r="B10" s="537" t="s">
        <v>528</v>
      </c>
      <c r="C10" s="690">
        <v>42693169.74000001</v>
      </c>
      <c r="D10" s="690">
        <v>18058487.047400009</v>
      </c>
      <c r="E10" s="691">
        <f t="shared" si="0"/>
        <v>60751656.787400022</v>
      </c>
      <c r="F10" s="690">
        <v>14922633.75</v>
      </c>
      <c r="G10" s="690">
        <v>2551008.96</v>
      </c>
      <c r="H10" s="691">
        <f t="shared" si="1"/>
        <v>17473642.710000001</v>
      </c>
    </row>
    <row r="11" spans="1:8" ht="14.4">
      <c r="A11" s="535">
        <v>2</v>
      </c>
      <c r="B11" s="538" t="s">
        <v>529</v>
      </c>
      <c r="C11" s="690">
        <f>C12</f>
        <v>120</v>
      </c>
      <c r="D11" s="690">
        <f>D12</f>
        <v>0</v>
      </c>
      <c r="E11" s="691">
        <f t="shared" si="0"/>
        <v>120</v>
      </c>
      <c r="F11" s="690"/>
      <c r="G11" s="690"/>
      <c r="H11" s="691">
        <f t="shared" si="1"/>
        <v>0</v>
      </c>
    </row>
    <row r="12" spans="1:8" ht="14.4">
      <c r="A12" s="535">
        <v>2.1</v>
      </c>
      <c r="B12" s="539" t="s">
        <v>530</v>
      </c>
      <c r="C12" s="690">
        <v>120</v>
      </c>
      <c r="D12" s="690">
        <v>0</v>
      </c>
      <c r="E12" s="691">
        <f t="shared" si="0"/>
        <v>120</v>
      </c>
      <c r="F12" s="690"/>
      <c r="G12" s="690"/>
      <c r="H12" s="691">
        <f t="shared" si="1"/>
        <v>0</v>
      </c>
    </row>
    <row r="13" spans="1:8" ht="26.4" customHeight="1">
      <c r="A13" s="535">
        <v>3</v>
      </c>
      <c r="B13" s="540" t="s">
        <v>531</v>
      </c>
      <c r="C13" s="690"/>
      <c r="D13" s="690"/>
      <c r="E13" s="691">
        <f t="shared" si="0"/>
        <v>0</v>
      </c>
      <c r="F13" s="690"/>
      <c r="G13" s="690"/>
      <c r="H13" s="691">
        <f t="shared" si="1"/>
        <v>0</v>
      </c>
    </row>
    <row r="14" spans="1:8" ht="26.4" customHeight="1">
      <c r="A14" s="535">
        <v>4</v>
      </c>
      <c r="B14" s="541" t="s">
        <v>532</v>
      </c>
      <c r="C14" s="690"/>
      <c r="D14" s="690"/>
      <c r="E14" s="691">
        <f t="shared" si="0"/>
        <v>0</v>
      </c>
      <c r="F14" s="690"/>
      <c r="G14" s="690"/>
      <c r="H14" s="691">
        <f t="shared" si="1"/>
        <v>0</v>
      </c>
    </row>
    <row r="15" spans="1:8" ht="24.6" customHeight="1">
      <c r="A15" s="535">
        <v>5</v>
      </c>
      <c r="B15" s="542" t="s">
        <v>533</v>
      </c>
      <c r="C15" s="692">
        <f>SUM(C16:C18)</f>
        <v>0</v>
      </c>
      <c r="D15" s="692">
        <f>SUM(D16:D18)</f>
        <v>0</v>
      </c>
      <c r="E15" s="693">
        <f t="shared" si="0"/>
        <v>0</v>
      </c>
      <c r="F15" s="692">
        <f>SUM(F16:F18)</f>
        <v>0</v>
      </c>
      <c r="G15" s="692">
        <f>SUM(G16:G18)</f>
        <v>0</v>
      </c>
      <c r="H15" s="693">
        <f t="shared" si="1"/>
        <v>0</v>
      </c>
    </row>
    <row r="16" spans="1:8" ht="14.4">
      <c r="A16" s="535">
        <v>5.0999999999999996</v>
      </c>
      <c r="B16" s="543" t="s">
        <v>534</v>
      </c>
      <c r="C16" s="690"/>
      <c r="D16" s="690"/>
      <c r="E16" s="691">
        <f t="shared" si="0"/>
        <v>0</v>
      </c>
      <c r="F16" s="690"/>
      <c r="G16" s="690"/>
      <c r="H16" s="691">
        <f t="shared" si="1"/>
        <v>0</v>
      </c>
    </row>
    <row r="17" spans="1:8" ht="14.4">
      <c r="A17" s="535">
        <v>5.2</v>
      </c>
      <c r="B17" s="543" t="s">
        <v>535</v>
      </c>
      <c r="C17" s="690"/>
      <c r="D17" s="690"/>
      <c r="E17" s="691">
        <f t="shared" si="0"/>
        <v>0</v>
      </c>
      <c r="F17" s="690"/>
      <c r="G17" s="690"/>
      <c r="H17" s="691">
        <f t="shared" si="1"/>
        <v>0</v>
      </c>
    </row>
    <row r="18" spans="1:8" ht="14.4">
      <c r="A18" s="535">
        <v>5.3</v>
      </c>
      <c r="B18" s="544" t="s">
        <v>536</v>
      </c>
      <c r="C18" s="690"/>
      <c r="D18" s="690"/>
      <c r="E18" s="691">
        <f t="shared" si="0"/>
        <v>0</v>
      </c>
      <c r="F18" s="690"/>
      <c r="G18" s="690"/>
      <c r="H18" s="691">
        <f t="shared" si="1"/>
        <v>0</v>
      </c>
    </row>
    <row r="19" spans="1:8" ht="14.4">
      <c r="A19" s="535">
        <v>6</v>
      </c>
      <c r="B19" s="540" t="s">
        <v>537</v>
      </c>
      <c r="C19" s="690">
        <f>SUM(C20:C21)</f>
        <v>12263955.800000008</v>
      </c>
      <c r="D19" s="690">
        <f>SUM(D20:D21)</f>
        <v>3700859.8881000001</v>
      </c>
      <c r="E19" s="691">
        <f t="shared" si="0"/>
        <v>15964815.688100008</v>
      </c>
      <c r="F19" s="690">
        <f>SUM(F20:F21)</f>
        <v>9553935</v>
      </c>
      <c r="G19" s="690">
        <f>SUM(G20:G21)</f>
        <v>0</v>
      </c>
      <c r="H19" s="691">
        <f t="shared" si="1"/>
        <v>9553935</v>
      </c>
    </row>
    <row r="20" spans="1:8" ht="14.4">
      <c r="A20" s="535">
        <v>6.1</v>
      </c>
      <c r="B20" s="543" t="s">
        <v>535</v>
      </c>
      <c r="C20" s="690">
        <v>4381162.87</v>
      </c>
      <c r="D20" s="690">
        <v>0</v>
      </c>
      <c r="E20" s="691">
        <f t="shared" si="0"/>
        <v>4381162.87</v>
      </c>
      <c r="F20" s="690">
        <v>9553935</v>
      </c>
      <c r="G20" s="690"/>
      <c r="H20" s="691">
        <f t="shared" si="1"/>
        <v>9553935</v>
      </c>
    </row>
    <row r="21" spans="1:8" ht="14.4">
      <c r="A21" s="535">
        <v>6.2</v>
      </c>
      <c r="B21" s="544" t="s">
        <v>536</v>
      </c>
      <c r="C21" s="690">
        <v>7882792.9300000072</v>
      </c>
      <c r="D21" s="690">
        <v>3700859.8881000001</v>
      </c>
      <c r="E21" s="691">
        <f t="shared" si="0"/>
        <v>11583652.818100007</v>
      </c>
      <c r="F21" s="690"/>
      <c r="G21" s="690"/>
      <c r="H21" s="691">
        <f t="shared" si="1"/>
        <v>0</v>
      </c>
    </row>
    <row r="22" spans="1:8" ht="14.4">
      <c r="A22" s="535">
        <v>7</v>
      </c>
      <c r="B22" s="538" t="s">
        <v>538</v>
      </c>
      <c r="C22" s="690"/>
      <c r="D22" s="690"/>
      <c r="E22" s="691">
        <f t="shared" si="0"/>
        <v>0</v>
      </c>
      <c r="F22" s="690"/>
      <c r="G22" s="690"/>
      <c r="H22" s="691">
        <f t="shared" si="1"/>
        <v>0</v>
      </c>
    </row>
    <row r="23" spans="1:8" ht="14.4">
      <c r="A23" s="535">
        <v>8</v>
      </c>
      <c r="B23" s="545" t="s">
        <v>539</v>
      </c>
      <c r="C23" s="690"/>
      <c r="D23" s="690"/>
      <c r="E23" s="691">
        <f t="shared" si="0"/>
        <v>0</v>
      </c>
      <c r="F23" s="690"/>
      <c r="G23" s="690"/>
      <c r="H23" s="691">
        <f t="shared" si="1"/>
        <v>0</v>
      </c>
    </row>
    <row r="24" spans="1:8" ht="14.4">
      <c r="A24" s="535">
        <v>9</v>
      </c>
      <c r="B24" s="541" t="s">
        <v>540</v>
      </c>
      <c r="C24" s="690">
        <f>SUM(C25:C26)</f>
        <v>12312696.550000001</v>
      </c>
      <c r="D24" s="690">
        <f>SUM(D25:D26)</f>
        <v>0</v>
      </c>
      <c r="E24" s="691">
        <f t="shared" si="0"/>
        <v>12312696.550000001</v>
      </c>
      <c r="F24" s="690">
        <f>SUM(F25:F26)</f>
        <v>3310825</v>
      </c>
      <c r="G24" s="690">
        <f>SUM(G25:G26)</f>
        <v>0</v>
      </c>
      <c r="H24" s="691">
        <f t="shared" si="1"/>
        <v>3310825</v>
      </c>
    </row>
    <row r="25" spans="1:8" ht="14.4">
      <c r="A25" s="535">
        <v>9.1</v>
      </c>
      <c r="B25" s="543" t="s">
        <v>541</v>
      </c>
      <c r="C25" s="690">
        <v>12312696.550000001</v>
      </c>
      <c r="D25" s="690">
        <v>0</v>
      </c>
      <c r="E25" s="691">
        <f t="shared" si="0"/>
        <v>12312696.550000001</v>
      </c>
      <c r="F25" s="690">
        <v>3310825</v>
      </c>
      <c r="G25" s="690"/>
      <c r="H25" s="691">
        <f t="shared" si="1"/>
        <v>3310825</v>
      </c>
    </row>
    <row r="26" spans="1:8" ht="14.4">
      <c r="A26" s="535">
        <v>9.1999999999999993</v>
      </c>
      <c r="B26" s="543" t="s">
        <v>542</v>
      </c>
      <c r="C26" s="690"/>
      <c r="D26" s="690">
        <v>0</v>
      </c>
      <c r="E26" s="691">
        <f t="shared" si="0"/>
        <v>0</v>
      </c>
      <c r="F26" s="690"/>
      <c r="G26" s="690"/>
      <c r="H26" s="691">
        <f t="shared" si="1"/>
        <v>0</v>
      </c>
    </row>
    <row r="27" spans="1:8" ht="14.4">
      <c r="A27" s="535">
        <v>10</v>
      </c>
      <c r="B27" s="541" t="s">
        <v>543</v>
      </c>
      <c r="C27" s="690">
        <f>SUM(C28:C29)</f>
        <v>10560800.799999999</v>
      </c>
      <c r="D27" s="690">
        <f>SUM(D28:D29)</f>
        <v>0</v>
      </c>
      <c r="E27" s="691">
        <f t="shared" si="0"/>
        <v>10560800.799999999</v>
      </c>
      <c r="F27" s="690">
        <f>SUM(F28:F29)</f>
        <v>5342957</v>
      </c>
      <c r="G27" s="690">
        <f>SUM(G28:G29)</f>
        <v>0</v>
      </c>
      <c r="H27" s="691">
        <f t="shared" si="1"/>
        <v>5342957</v>
      </c>
    </row>
    <row r="28" spans="1:8" ht="14.4">
      <c r="A28" s="535">
        <v>10.1</v>
      </c>
      <c r="B28" s="543" t="s">
        <v>544</v>
      </c>
      <c r="C28" s="690"/>
      <c r="D28" s="690"/>
      <c r="E28" s="691">
        <f t="shared" si="0"/>
        <v>0</v>
      </c>
      <c r="F28" s="690"/>
      <c r="G28" s="690"/>
      <c r="H28" s="691">
        <f t="shared" si="1"/>
        <v>0</v>
      </c>
    </row>
    <row r="29" spans="1:8" ht="14.4">
      <c r="A29" s="535">
        <v>10.199999999999999</v>
      </c>
      <c r="B29" s="543" t="s">
        <v>545</v>
      </c>
      <c r="C29" s="690">
        <v>10560800.799999999</v>
      </c>
      <c r="D29" s="690">
        <v>0</v>
      </c>
      <c r="E29" s="691">
        <f t="shared" si="0"/>
        <v>10560800.799999999</v>
      </c>
      <c r="F29" s="690">
        <v>5342957</v>
      </c>
      <c r="G29" s="690"/>
      <c r="H29" s="691">
        <f t="shared" si="1"/>
        <v>5342957</v>
      </c>
    </row>
    <row r="30" spans="1:8" ht="14.4">
      <c r="A30" s="535">
        <v>11</v>
      </c>
      <c r="B30" s="541" t="s">
        <v>546</v>
      </c>
      <c r="C30" s="690">
        <f>SUM(C31:C32)</f>
        <v>0</v>
      </c>
      <c r="D30" s="690">
        <f>SUM(D31:D32)</f>
        <v>0</v>
      </c>
      <c r="E30" s="691">
        <f t="shared" si="0"/>
        <v>0</v>
      </c>
      <c r="F30" s="690">
        <f>SUM(F31:F32)</f>
        <v>0</v>
      </c>
      <c r="G30" s="690">
        <f>SUM(G31:G32)</f>
        <v>0</v>
      </c>
      <c r="H30" s="691">
        <f t="shared" si="1"/>
        <v>0</v>
      </c>
    </row>
    <row r="31" spans="1:8" ht="14.4">
      <c r="A31" s="535">
        <v>11.1</v>
      </c>
      <c r="B31" s="543" t="s">
        <v>547</v>
      </c>
      <c r="C31" s="690">
        <v>0</v>
      </c>
      <c r="D31" s="690"/>
      <c r="E31" s="691">
        <f t="shared" si="0"/>
        <v>0</v>
      </c>
      <c r="F31" s="690">
        <v>0</v>
      </c>
      <c r="G31" s="690"/>
      <c r="H31" s="691">
        <f t="shared" si="1"/>
        <v>0</v>
      </c>
    </row>
    <row r="32" spans="1:8" ht="14.4">
      <c r="A32" s="535">
        <v>11.2</v>
      </c>
      <c r="B32" s="543" t="s">
        <v>548</v>
      </c>
      <c r="C32" s="690">
        <v>0</v>
      </c>
      <c r="D32" s="690"/>
      <c r="E32" s="691">
        <f t="shared" si="0"/>
        <v>0</v>
      </c>
      <c r="F32" s="690">
        <v>0</v>
      </c>
      <c r="G32" s="690"/>
      <c r="H32" s="691">
        <f t="shared" si="1"/>
        <v>0</v>
      </c>
    </row>
    <row r="33" spans="1:8" ht="14.4">
      <c r="A33" s="535">
        <v>13</v>
      </c>
      <c r="B33" s="541" t="s">
        <v>549</v>
      </c>
      <c r="C33" s="690">
        <v>6032849.7199999988</v>
      </c>
      <c r="D33" s="690">
        <v>2725217.4256999996</v>
      </c>
      <c r="E33" s="691">
        <f t="shared" si="0"/>
        <v>8758067.1456999984</v>
      </c>
      <c r="F33" s="690">
        <v>974220.25</v>
      </c>
      <c r="G33" s="690">
        <v>13588.04</v>
      </c>
      <c r="H33" s="691">
        <f t="shared" si="1"/>
        <v>987808.29</v>
      </c>
    </row>
    <row r="34" spans="1:8" ht="14.4">
      <c r="A34" s="535">
        <v>13.1</v>
      </c>
      <c r="B34" s="546" t="s">
        <v>550</v>
      </c>
      <c r="C34" s="690"/>
      <c r="D34" s="690"/>
      <c r="E34" s="691">
        <f t="shared" si="0"/>
        <v>0</v>
      </c>
      <c r="F34" s="690"/>
      <c r="G34" s="690"/>
      <c r="H34" s="691">
        <f t="shared" si="1"/>
        <v>0</v>
      </c>
    </row>
    <row r="35" spans="1:8" ht="14.4">
      <c r="A35" s="535">
        <v>13.2</v>
      </c>
      <c r="B35" s="546" t="s">
        <v>551</v>
      </c>
      <c r="C35" s="690"/>
      <c r="D35" s="690"/>
      <c r="E35" s="691">
        <f t="shared" si="0"/>
        <v>0</v>
      </c>
      <c r="F35" s="690"/>
      <c r="G35" s="690"/>
      <c r="H35" s="691">
        <f t="shared" si="1"/>
        <v>0</v>
      </c>
    </row>
    <row r="36" spans="1:8" ht="14.4">
      <c r="A36" s="535">
        <v>14</v>
      </c>
      <c r="B36" s="547" t="s">
        <v>552</v>
      </c>
      <c r="C36" s="690">
        <f>SUM(C7,C11,C13,C14,C15,C19,C22,C23,C24,C27,C30,C33)</f>
        <v>102374753.05000001</v>
      </c>
      <c r="D36" s="690">
        <f>SUM(D7,D11,D13,D14,D15,D19,D22,D23,D24,D27,D30,D33)</f>
        <v>29274569.38090001</v>
      </c>
      <c r="E36" s="691">
        <f t="shared" si="0"/>
        <v>131649322.43090002</v>
      </c>
      <c r="F36" s="690">
        <f>SUM(F7,F11,F13,F14,F15,F19,F22,F23,F24,F27,F30,F33)</f>
        <v>34670699</v>
      </c>
      <c r="G36" s="690">
        <f>SUM(G7,G11,G13,G14,G15,G19,G22,G23,G24,G27,G30,G33)</f>
        <v>2565289</v>
      </c>
      <c r="H36" s="691">
        <f t="shared" si="1"/>
        <v>37235988</v>
      </c>
    </row>
    <row r="37" spans="1:8" ht="22.5" customHeight="1">
      <c r="A37" s="535"/>
      <c r="B37" s="548" t="s">
        <v>553</v>
      </c>
      <c r="C37" s="788"/>
      <c r="D37" s="789"/>
      <c r="E37" s="789"/>
      <c r="F37" s="789"/>
      <c r="G37" s="789"/>
      <c r="H37" s="790"/>
    </row>
    <row r="38" spans="1:8" ht="14.4">
      <c r="A38" s="535">
        <v>15</v>
      </c>
      <c r="B38" s="549" t="s">
        <v>554</v>
      </c>
      <c r="C38" s="690"/>
      <c r="D38" s="690"/>
      <c r="E38" s="691">
        <f>C38+D38</f>
        <v>0</v>
      </c>
      <c r="F38" s="690"/>
      <c r="G38" s="690"/>
      <c r="H38" s="691">
        <f>F38+G38</f>
        <v>0</v>
      </c>
    </row>
    <row r="39" spans="1:8" ht="14.4">
      <c r="A39" s="550">
        <v>15.1</v>
      </c>
      <c r="B39" s="551" t="s">
        <v>530</v>
      </c>
      <c r="C39" s="690"/>
      <c r="D39" s="690"/>
      <c r="E39" s="691">
        <f t="shared" ref="E39:E53" si="2">C39+D39</f>
        <v>0</v>
      </c>
      <c r="F39" s="690"/>
      <c r="G39" s="690"/>
      <c r="H39" s="691">
        <f t="shared" ref="H39:H53" si="3">F39+G39</f>
        <v>0</v>
      </c>
    </row>
    <row r="40" spans="1:8" ht="24" customHeight="1">
      <c r="A40" s="550">
        <v>16</v>
      </c>
      <c r="B40" s="538" t="s">
        <v>555</v>
      </c>
      <c r="C40" s="690"/>
      <c r="D40" s="690"/>
      <c r="E40" s="691">
        <f t="shared" si="2"/>
        <v>0</v>
      </c>
      <c r="F40" s="690"/>
      <c r="G40" s="690"/>
      <c r="H40" s="691">
        <f t="shared" si="3"/>
        <v>0</v>
      </c>
    </row>
    <row r="41" spans="1:8" ht="14.4">
      <c r="A41" s="550">
        <v>17</v>
      </c>
      <c r="B41" s="538" t="s">
        <v>556</v>
      </c>
      <c r="C41" s="690">
        <f>SUM(C42:C45)</f>
        <v>15192454.200000007</v>
      </c>
      <c r="D41" s="690">
        <f>SUM(D42:D45)</f>
        <v>23650839.054100096</v>
      </c>
      <c r="E41" s="691">
        <f t="shared" si="2"/>
        <v>38843293.254100099</v>
      </c>
      <c r="F41" s="690">
        <f>SUM(F42:F45)</f>
        <v>398072</v>
      </c>
      <c r="G41" s="690">
        <f>SUM(G42:G45)</f>
        <v>2133692</v>
      </c>
      <c r="H41" s="691">
        <f t="shared" si="3"/>
        <v>2531764</v>
      </c>
    </row>
    <row r="42" spans="1:8" ht="14.4">
      <c r="A42" s="550">
        <v>17.100000000000001</v>
      </c>
      <c r="B42" s="552" t="s">
        <v>557</v>
      </c>
      <c r="C42" s="690">
        <v>9085568.6600000057</v>
      </c>
      <c r="D42" s="690">
        <v>19714070.051700097</v>
      </c>
      <c r="E42" s="691">
        <f t="shared" si="2"/>
        <v>28799638.711700104</v>
      </c>
      <c r="F42" s="690">
        <v>398072</v>
      </c>
      <c r="G42" s="690">
        <v>4754</v>
      </c>
      <c r="H42" s="691">
        <f t="shared" si="3"/>
        <v>402826</v>
      </c>
    </row>
    <row r="43" spans="1:8" ht="14.4">
      <c r="A43" s="550">
        <v>17.2</v>
      </c>
      <c r="B43" s="553" t="s">
        <v>558</v>
      </c>
      <c r="C43" s="690">
        <v>0</v>
      </c>
      <c r="D43" s="690">
        <v>0</v>
      </c>
      <c r="E43" s="691">
        <f t="shared" si="2"/>
        <v>0</v>
      </c>
      <c r="F43" s="690"/>
      <c r="G43" s="690"/>
      <c r="H43" s="691">
        <f t="shared" si="3"/>
        <v>0</v>
      </c>
    </row>
    <row r="44" spans="1:8" ht="14.4">
      <c r="A44" s="550">
        <v>17.3</v>
      </c>
      <c r="B44" s="552" t="s">
        <v>559</v>
      </c>
      <c r="C44" s="690">
        <v>0</v>
      </c>
      <c r="D44" s="690">
        <v>0</v>
      </c>
      <c r="E44" s="691">
        <f t="shared" si="2"/>
        <v>0</v>
      </c>
      <c r="F44" s="690"/>
      <c r="G44" s="690"/>
      <c r="H44" s="691">
        <f t="shared" si="3"/>
        <v>0</v>
      </c>
    </row>
    <row r="45" spans="1:8" ht="14.4">
      <c r="A45" s="550">
        <v>17.399999999999999</v>
      </c>
      <c r="B45" s="552" t="s">
        <v>560</v>
      </c>
      <c r="C45" s="690">
        <v>6106885.54</v>
      </c>
      <c r="D45" s="690">
        <v>3936769.0024000006</v>
      </c>
      <c r="E45" s="691">
        <f t="shared" si="2"/>
        <v>10043654.542400001</v>
      </c>
      <c r="F45" s="690"/>
      <c r="G45" s="690">
        <v>2128938</v>
      </c>
      <c r="H45" s="691">
        <f t="shared" si="3"/>
        <v>2128938</v>
      </c>
    </row>
    <row r="46" spans="1:8" ht="14.4">
      <c r="A46" s="550">
        <v>18</v>
      </c>
      <c r="B46" s="554" t="s">
        <v>561</v>
      </c>
      <c r="C46" s="690"/>
      <c r="D46" s="690"/>
      <c r="E46" s="691">
        <f t="shared" si="2"/>
        <v>0</v>
      </c>
      <c r="F46" s="690"/>
      <c r="G46" s="690"/>
      <c r="H46" s="691">
        <f t="shared" si="3"/>
        <v>0</v>
      </c>
    </row>
    <row r="47" spans="1:8" ht="14.4">
      <c r="A47" s="550">
        <v>19</v>
      </c>
      <c r="B47" s="554" t="s">
        <v>562</v>
      </c>
      <c r="C47" s="690">
        <f>SUM(C48:C49)</f>
        <v>205722.73</v>
      </c>
      <c r="D47" s="690">
        <f>SUM(D48:D49)</f>
        <v>0</v>
      </c>
      <c r="E47" s="691">
        <f t="shared" si="2"/>
        <v>205722.73</v>
      </c>
      <c r="F47" s="690">
        <f>SUM(F48:F49)</f>
        <v>151035</v>
      </c>
      <c r="G47" s="690">
        <f>SUM(G48:G49)</f>
        <v>0</v>
      </c>
      <c r="H47" s="691">
        <f t="shared" si="3"/>
        <v>151035</v>
      </c>
    </row>
    <row r="48" spans="1:8" ht="14.4">
      <c r="A48" s="550">
        <v>19.100000000000001</v>
      </c>
      <c r="B48" s="555" t="s">
        <v>563</v>
      </c>
      <c r="C48" s="690">
        <v>0</v>
      </c>
      <c r="D48" s="690">
        <v>0</v>
      </c>
      <c r="E48" s="691">
        <f t="shared" si="2"/>
        <v>0</v>
      </c>
      <c r="F48" s="690">
        <v>0</v>
      </c>
      <c r="G48" s="690"/>
      <c r="H48" s="691">
        <f t="shared" si="3"/>
        <v>0</v>
      </c>
    </row>
    <row r="49" spans="1:8" ht="14.4">
      <c r="A49" s="550">
        <v>19.2</v>
      </c>
      <c r="B49" s="556" t="s">
        <v>564</v>
      </c>
      <c r="C49" s="690">
        <v>205722.73</v>
      </c>
      <c r="D49" s="690">
        <v>0</v>
      </c>
      <c r="E49" s="691">
        <f t="shared" si="2"/>
        <v>205722.73</v>
      </c>
      <c r="F49" s="690">
        <v>151035</v>
      </c>
      <c r="G49" s="690"/>
      <c r="H49" s="691">
        <f t="shared" si="3"/>
        <v>151035</v>
      </c>
    </row>
    <row r="50" spans="1:8" ht="14.4">
      <c r="A50" s="550">
        <v>20</v>
      </c>
      <c r="B50" s="557" t="s">
        <v>565</v>
      </c>
      <c r="C50" s="690"/>
      <c r="D50" s="690"/>
      <c r="E50" s="691">
        <f t="shared" si="2"/>
        <v>0</v>
      </c>
      <c r="F50" s="690"/>
      <c r="G50" s="690"/>
      <c r="H50" s="691">
        <f t="shared" si="3"/>
        <v>0</v>
      </c>
    </row>
    <row r="51" spans="1:8" ht="14.4">
      <c r="A51" s="550">
        <v>21</v>
      </c>
      <c r="B51" s="545" t="s">
        <v>566</v>
      </c>
      <c r="C51" s="690">
        <v>415762.8</v>
      </c>
      <c r="D51" s="690">
        <v>6744310.5200999994</v>
      </c>
      <c r="E51" s="691">
        <f t="shared" si="2"/>
        <v>7160073.3200999992</v>
      </c>
      <c r="F51" s="690">
        <v>613864</v>
      </c>
      <c r="G51" s="690">
        <v>231367</v>
      </c>
      <c r="H51" s="691">
        <f t="shared" si="3"/>
        <v>845231</v>
      </c>
    </row>
    <row r="52" spans="1:8" ht="14.4">
      <c r="A52" s="550">
        <v>21.1</v>
      </c>
      <c r="B52" s="553" t="s">
        <v>567</v>
      </c>
      <c r="C52" s="690"/>
      <c r="D52" s="690"/>
      <c r="E52" s="691">
        <f t="shared" si="2"/>
        <v>0</v>
      </c>
      <c r="F52" s="690"/>
      <c r="G52" s="690"/>
      <c r="H52" s="691">
        <f t="shared" si="3"/>
        <v>0</v>
      </c>
    </row>
    <row r="53" spans="1:8" ht="14.4">
      <c r="A53" s="550">
        <v>22</v>
      </c>
      <c r="B53" s="558" t="s">
        <v>568</v>
      </c>
      <c r="C53" s="690">
        <f>SUM(C38,C40,C41,C46,C47,C50,C51)</f>
        <v>15813939.730000008</v>
      </c>
      <c r="D53" s="690">
        <f>SUM(D38,D40,D41,D46,D47,D50,D51)</f>
        <v>30395149.574200094</v>
      </c>
      <c r="E53" s="691">
        <f t="shared" si="2"/>
        <v>46209089.304200098</v>
      </c>
      <c r="F53" s="690">
        <f>SUM(F38,F40,F41,F46,F47,F50,F51)</f>
        <v>1162971</v>
      </c>
      <c r="G53" s="690">
        <f>SUM(G38,G40,G41,G46,G47,G50,G51)</f>
        <v>2365059</v>
      </c>
      <c r="H53" s="691">
        <f t="shared" si="3"/>
        <v>3528030</v>
      </c>
    </row>
    <row r="54" spans="1:8" ht="24" customHeight="1">
      <c r="A54" s="550"/>
      <c r="B54" s="559" t="s">
        <v>569</v>
      </c>
      <c r="C54" s="788"/>
      <c r="D54" s="789"/>
      <c r="E54" s="789"/>
      <c r="F54" s="789"/>
      <c r="G54" s="789"/>
      <c r="H54" s="790"/>
    </row>
    <row r="55" spans="1:8" ht="14.4">
      <c r="A55" s="550">
        <v>23</v>
      </c>
      <c r="B55" s="573" t="s">
        <v>710</v>
      </c>
      <c r="C55" s="690">
        <v>109667250</v>
      </c>
      <c r="D55" s="690"/>
      <c r="E55" s="691">
        <f>C55+D55</f>
        <v>109667250</v>
      </c>
      <c r="F55" s="690">
        <v>46774750</v>
      </c>
      <c r="G55" s="690"/>
      <c r="H55" s="691">
        <f>F55+G55</f>
        <v>46774750</v>
      </c>
    </row>
    <row r="56" spans="1:8" ht="14.4">
      <c r="A56" s="550">
        <v>24</v>
      </c>
      <c r="B56" s="557" t="s">
        <v>571</v>
      </c>
      <c r="C56" s="690">
        <v>2100</v>
      </c>
      <c r="D56" s="690"/>
      <c r="E56" s="691">
        <f t="shared" ref="E56:E69" si="4">C56+D56</f>
        <v>2100</v>
      </c>
      <c r="F56" s="690">
        <v>2100</v>
      </c>
      <c r="G56" s="690"/>
      <c r="H56" s="691">
        <f t="shared" ref="H56:H68" si="5">F56+G56</f>
        <v>2100</v>
      </c>
    </row>
    <row r="57" spans="1:8" ht="14.4">
      <c r="A57" s="550">
        <v>25</v>
      </c>
      <c r="B57" s="554" t="s">
        <v>572</v>
      </c>
      <c r="C57" s="690"/>
      <c r="D57" s="690"/>
      <c r="E57" s="691">
        <f t="shared" si="4"/>
        <v>0</v>
      </c>
      <c r="F57" s="690"/>
      <c r="G57" s="690"/>
      <c r="H57" s="691">
        <f t="shared" si="5"/>
        <v>0</v>
      </c>
    </row>
    <row r="58" spans="1:8" ht="14.4">
      <c r="A58" s="550">
        <v>26</v>
      </c>
      <c r="B58" s="554" t="s">
        <v>573</v>
      </c>
      <c r="C58" s="690"/>
      <c r="D58" s="690"/>
      <c r="E58" s="691">
        <f t="shared" si="4"/>
        <v>0</v>
      </c>
      <c r="F58" s="690"/>
      <c r="G58" s="690"/>
      <c r="H58" s="691">
        <f t="shared" si="5"/>
        <v>0</v>
      </c>
    </row>
    <row r="59" spans="1:8" ht="14.4">
      <c r="A59" s="550">
        <v>27</v>
      </c>
      <c r="B59" s="554" t="s">
        <v>574</v>
      </c>
      <c r="C59" s="690">
        <f>SUM(C60:C61)</f>
        <v>0</v>
      </c>
      <c r="D59" s="690">
        <f>SUM(D60:D61)</f>
        <v>0</v>
      </c>
      <c r="E59" s="691">
        <f t="shared" si="4"/>
        <v>0</v>
      </c>
      <c r="F59" s="690">
        <f>SUM(F60:F61)</f>
        <v>0</v>
      </c>
      <c r="G59" s="690">
        <f>SUM(G60:G61)</f>
        <v>0</v>
      </c>
      <c r="H59" s="691">
        <f t="shared" si="5"/>
        <v>0</v>
      </c>
    </row>
    <row r="60" spans="1:8" ht="14.4">
      <c r="A60" s="550">
        <v>27.1</v>
      </c>
      <c r="B60" s="552" t="s">
        <v>575</v>
      </c>
      <c r="C60" s="690"/>
      <c r="D60" s="690"/>
      <c r="E60" s="691">
        <f t="shared" si="4"/>
        <v>0</v>
      </c>
      <c r="F60" s="690"/>
      <c r="G60" s="690"/>
      <c r="H60" s="691">
        <f t="shared" si="5"/>
        <v>0</v>
      </c>
    </row>
    <row r="61" spans="1:8" ht="14.4">
      <c r="A61" s="550">
        <v>27.2</v>
      </c>
      <c r="B61" s="552" t="s">
        <v>576</v>
      </c>
      <c r="C61" s="690"/>
      <c r="D61" s="690"/>
      <c r="E61" s="691">
        <f t="shared" si="4"/>
        <v>0</v>
      </c>
      <c r="F61" s="690"/>
      <c r="G61" s="690"/>
      <c r="H61" s="691">
        <f t="shared" si="5"/>
        <v>0</v>
      </c>
    </row>
    <row r="62" spans="1:8" ht="14.4">
      <c r="A62" s="550">
        <v>28</v>
      </c>
      <c r="B62" s="560" t="s">
        <v>577</v>
      </c>
      <c r="C62" s="690"/>
      <c r="D62" s="690"/>
      <c r="E62" s="691">
        <f t="shared" si="4"/>
        <v>0</v>
      </c>
      <c r="F62" s="690"/>
      <c r="G62" s="690"/>
      <c r="H62" s="691">
        <f t="shared" si="5"/>
        <v>0</v>
      </c>
    </row>
    <row r="63" spans="1:8" ht="14.4">
      <c r="A63" s="550">
        <v>29</v>
      </c>
      <c r="B63" s="554" t="s">
        <v>578</v>
      </c>
      <c r="C63" s="690">
        <f>SUM(C64:C66)</f>
        <v>0</v>
      </c>
      <c r="D63" s="690">
        <f>SUM(D64:D66)</f>
        <v>0</v>
      </c>
      <c r="E63" s="691">
        <f t="shared" si="4"/>
        <v>0</v>
      </c>
      <c r="F63" s="690">
        <f>SUM(F64:F66)</f>
        <v>0</v>
      </c>
      <c r="G63" s="690">
        <f>SUM(G64:G66)</f>
        <v>0</v>
      </c>
      <c r="H63" s="691">
        <f t="shared" si="5"/>
        <v>0</v>
      </c>
    </row>
    <row r="64" spans="1:8" ht="14.4">
      <c r="A64" s="550">
        <v>29.1</v>
      </c>
      <c r="B64" s="544" t="s">
        <v>579</v>
      </c>
      <c r="C64" s="690"/>
      <c r="D64" s="690"/>
      <c r="E64" s="691">
        <f t="shared" si="4"/>
        <v>0</v>
      </c>
      <c r="F64" s="690"/>
      <c r="G64" s="690"/>
      <c r="H64" s="691">
        <f t="shared" si="5"/>
        <v>0</v>
      </c>
    </row>
    <row r="65" spans="1:8" ht="24.9" customHeight="1">
      <c r="A65" s="550">
        <v>29.2</v>
      </c>
      <c r="B65" s="561" t="s">
        <v>580</v>
      </c>
      <c r="C65" s="690"/>
      <c r="D65" s="690"/>
      <c r="E65" s="691">
        <f t="shared" si="4"/>
        <v>0</v>
      </c>
      <c r="F65" s="690"/>
      <c r="G65" s="690"/>
      <c r="H65" s="691">
        <f t="shared" si="5"/>
        <v>0</v>
      </c>
    </row>
    <row r="66" spans="1:8" ht="22.5" customHeight="1">
      <c r="A66" s="550">
        <v>29.3</v>
      </c>
      <c r="B66" s="561" t="s">
        <v>581</v>
      </c>
      <c r="C66" s="690"/>
      <c r="D66" s="690"/>
      <c r="E66" s="691">
        <f t="shared" si="4"/>
        <v>0</v>
      </c>
      <c r="F66" s="690"/>
      <c r="G66" s="690"/>
      <c r="H66" s="691">
        <f t="shared" si="5"/>
        <v>0</v>
      </c>
    </row>
    <row r="67" spans="1:8" ht="14.4">
      <c r="A67" s="550">
        <v>30</v>
      </c>
      <c r="B67" s="541" t="s">
        <v>582</v>
      </c>
      <c r="C67" s="690">
        <v>-24229116.859999955</v>
      </c>
      <c r="D67" s="690"/>
      <c r="E67" s="691">
        <f t="shared" si="4"/>
        <v>-24229116.859999955</v>
      </c>
      <c r="F67" s="690">
        <v>-13068892</v>
      </c>
      <c r="G67" s="690"/>
      <c r="H67" s="691">
        <f t="shared" si="5"/>
        <v>-13068892</v>
      </c>
    </row>
    <row r="68" spans="1:8" ht="14.4">
      <c r="A68" s="550">
        <v>31</v>
      </c>
      <c r="B68" s="562" t="s">
        <v>583</v>
      </c>
      <c r="C68" s="690">
        <f>SUM(C55,C56,C57,C58,C59,C62,C63,C67)</f>
        <v>85440233.140000045</v>
      </c>
      <c r="D68" s="690">
        <f>SUM(D55,D56,D57,D58,D59,D62,D63,D67)</f>
        <v>0</v>
      </c>
      <c r="E68" s="691">
        <f t="shared" si="4"/>
        <v>85440233.140000045</v>
      </c>
      <c r="F68" s="690">
        <f>SUM(F55,F56,F57,F58,F59,F62,F63,F67)</f>
        <v>33707958</v>
      </c>
      <c r="G68" s="690">
        <f>SUM(G55,G56,G57,G58,G59,G62,G63,G67)</f>
        <v>0</v>
      </c>
      <c r="H68" s="691">
        <f t="shared" si="5"/>
        <v>33707958</v>
      </c>
    </row>
    <row r="69" spans="1:8" ht="14.4">
      <c r="A69" s="550">
        <v>32</v>
      </c>
      <c r="B69" s="563" t="s">
        <v>584</v>
      </c>
      <c r="C69" s="690">
        <f>SUM(C53,C68)</f>
        <v>101254172.87000005</v>
      </c>
      <c r="D69" s="690">
        <f>SUM(D53,D68)</f>
        <v>30395149.574200094</v>
      </c>
      <c r="E69" s="691">
        <f t="shared" si="4"/>
        <v>131649322.44420014</v>
      </c>
      <c r="F69" s="690">
        <f>SUM(F53,F68)</f>
        <v>34870929</v>
      </c>
      <c r="G69" s="690">
        <f>SUM(G53,G68)</f>
        <v>2365059</v>
      </c>
      <c r="H69" s="691">
        <f>SUM(H53,H68)</f>
        <v>37235988</v>
      </c>
    </row>
    <row r="70" spans="1:8">
      <c r="C70" s="694">
        <f>C69-C36</f>
        <v>-1120580.1799999624</v>
      </c>
      <c r="D70" s="694">
        <f t="shared" ref="D70:H70" si="6">D69-D36</f>
        <v>1120580.1933000833</v>
      </c>
      <c r="E70" s="694">
        <f t="shared" si="6"/>
        <v>1.3300120830535889E-2</v>
      </c>
      <c r="F70" s="694">
        <f t="shared" si="6"/>
        <v>200230</v>
      </c>
      <c r="G70" s="694">
        <f t="shared" si="6"/>
        <v>-200230</v>
      </c>
      <c r="H70" s="694">
        <f t="shared" si="6"/>
        <v>0</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pageSetUpPr autoPageBreaks="0"/>
  </sheetPr>
  <dimension ref="A1:L35"/>
  <sheetViews>
    <sheetView showGridLines="0" zoomScale="80" zoomScaleNormal="80" workbookViewId="0"/>
  </sheetViews>
  <sheetFormatPr defaultColWidth="9.109375" defaultRowHeight="12"/>
  <cols>
    <col min="1" max="1" width="11.88671875" style="412" bestFit="1" customWidth="1"/>
    <col min="2" max="2" width="93.44140625" style="412" customWidth="1"/>
    <col min="3" max="3" width="14.5546875" style="412" customWidth="1"/>
    <col min="4" max="5" width="16.109375" style="412" customWidth="1"/>
    <col min="6" max="6" width="16.109375" style="471" customWidth="1"/>
    <col min="7" max="7" width="25.109375" style="471" customWidth="1"/>
    <col min="8" max="8" width="16.109375" style="412" customWidth="1"/>
    <col min="9" max="11" width="16.109375" style="471" customWidth="1"/>
    <col min="12" max="12" width="26.109375" style="471" customWidth="1"/>
    <col min="13" max="16384" width="9.109375" style="412"/>
  </cols>
  <sheetData>
    <row r="1" spans="1:12" ht="13.8">
      <c r="A1" s="318" t="s">
        <v>30</v>
      </c>
      <c r="B1" s="397" t="str">
        <f>'Info '!C2</f>
        <v>JSC Hash Bank</v>
      </c>
      <c r="F1" s="412"/>
      <c r="G1" s="412"/>
      <c r="I1" s="412"/>
      <c r="J1" s="412"/>
      <c r="K1" s="412"/>
      <c r="L1" s="412"/>
    </row>
    <row r="2" spans="1:12">
      <c r="A2" s="319" t="s">
        <v>31</v>
      </c>
      <c r="B2" s="634">
        <f>'1. key ratios '!B2</f>
        <v>46203</v>
      </c>
      <c r="F2" s="412"/>
      <c r="G2" s="412"/>
      <c r="I2" s="412"/>
      <c r="J2" s="412"/>
      <c r="K2" s="412"/>
      <c r="L2" s="412"/>
    </row>
    <row r="3" spans="1:12">
      <c r="A3" s="320" t="s">
        <v>466</v>
      </c>
      <c r="F3" s="412"/>
      <c r="G3" s="412"/>
      <c r="I3" s="412"/>
      <c r="J3" s="412"/>
      <c r="K3" s="412"/>
      <c r="L3" s="412"/>
    </row>
    <row r="4" spans="1:12">
      <c r="F4" s="412"/>
      <c r="G4" s="412"/>
      <c r="I4" s="412"/>
      <c r="J4" s="412"/>
      <c r="K4" s="412"/>
      <c r="L4" s="412"/>
    </row>
    <row r="5" spans="1:12" ht="37.5" customHeight="1">
      <c r="A5" s="852" t="s">
        <v>483</v>
      </c>
      <c r="B5" s="853"/>
      <c r="C5" s="898" t="s">
        <v>467</v>
      </c>
      <c r="D5" s="899"/>
      <c r="E5" s="899"/>
      <c r="F5" s="899"/>
      <c r="G5" s="899"/>
      <c r="H5" s="900" t="s">
        <v>627</v>
      </c>
      <c r="I5" s="901"/>
      <c r="J5" s="901"/>
      <c r="K5" s="901"/>
      <c r="L5" s="902"/>
    </row>
    <row r="6" spans="1:12" ht="39.6" customHeight="1">
      <c r="A6" s="856"/>
      <c r="B6" s="857"/>
      <c r="C6" s="322"/>
      <c r="D6" s="410" t="s">
        <v>648</v>
      </c>
      <c r="E6" s="410" t="s">
        <v>647</v>
      </c>
      <c r="F6" s="410" t="s">
        <v>646</v>
      </c>
      <c r="G6" s="410" t="s">
        <v>645</v>
      </c>
      <c r="H6" s="475"/>
      <c r="I6" s="410" t="s">
        <v>648</v>
      </c>
      <c r="J6" s="410" t="s">
        <v>647</v>
      </c>
      <c r="K6" s="410" t="s">
        <v>646</v>
      </c>
      <c r="L6" s="410" t="s">
        <v>645</v>
      </c>
    </row>
    <row r="7" spans="1:12" ht="30.6">
      <c r="A7" s="401">
        <v>1</v>
      </c>
      <c r="B7" s="418" t="s">
        <v>486</v>
      </c>
      <c r="C7" s="777">
        <v>145989.16999999998</v>
      </c>
      <c r="D7" s="755">
        <v>145989.16999999998</v>
      </c>
      <c r="E7" s="755">
        <v>0</v>
      </c>
      <c r="F7" s="778">
        <v>0</v>
      </c>
      <c r="G7" s="778"/>
      <c r="H7" s="755">
        <v>3075.8400000000006</v>
      </c>
      <c r="I7" s="778">
        <v>3075.8400000000006</v>
      </c>
      <c r="J7" s="778">
        <v>0</v>
      </c>
      <c r="K7" s="778">
        <v>0</v>
      </c>
      <c r="L7" s="474"/>
    </row>
    <row r="8" spans="1:12">
      <c r="A8" s="401">
        <v>2</v>
      </c>
      <c r="B8" s="418" t="s">
        <v>399</v>
      </c>
      <c r="C8" s="777">
        <v>789414.59000000008</v>
      </c>
      <c r="D8" s="755">
        <v>789414.59000000008</v>
      </c>
      <c r="E8" s="755">
        <v>0</v>
      </c>
      <c r="F8" s="779">
        <v>0</v>
      </c>
      <c r="G8" s="779"/>
      <c r="H8" s="755">
        <v>17762.310000000005</v>
      </c>
      <c r="I8" s="779">
        <v>17762.310000000005</v>
      </c>
      <c r="J8" s="779">
        <v>0</v>
      </c>
      <c r="K8" s="779">
        <v>0</v>
      </c>
      <c r="L8" s="409"/>
    </row>
    <row r="9" spans="1:12">
      <c r="A9" s="401">
        <v>3</v>
      </c>
      <c r="B9" s="418" t="s">
        <v>400</v>
      </c>
      <c r="C9" s="777">
        <v>0</v>
      </c>
      <c r="D9" s="755">
        <v>0</v>
      </c>
      <c r="E9" s="755">
        <v>0</v>
      </c>
      <c r="F9" s="780">
        <v>0</v>
      </c>
      <c r="G9" s="780"/>
      <c r="H9" s="755">
        <v>0</v>
      </c>
      <c r="I9" s="780">
        <v>0</v>
      </c>
      <c r="J9" s="780">
        <v>0</v>
      </c>
      <c r="K9" s="780">
        <v>0</v>
      </c>
      <c r="L9" s="411"/>
    </row>
    <row r="10" spans="1:12">
      <c r="A10" s="401">
        <v>4</v>
      </c>
      <c r="B10" s="418" t="s">
        <v>487</v>
      </c>
      <c r="C10" s="777">
        <v>25894.100000000002</v>
      </c>
      <c r="D10" s="755">
        <v>25894.100000000002</v>
      </c>
      <c r="E10" s="755">
        <v>0</v>
      </c>
      <c r="F10" s="780">
        <v>0</v>
      </c>
      <c r="G10" s="780"/>
      <c r="H10" s="755">
        <v>722.97</v>
      </c>
      <c r="I10" s="780">
        <v>722.97</v>
      </c>
      <c r="J10" s="780">
        <v>0</v>
      </c>
      <c r="K10" s="780">
        <v>0</v>
      </c>
      <c r="L10" s="411"/>
    </row>
    <row r="11" spans="1:12">
      <c r="A11" s="401">
        <v>5</v>
      </c>
      <c r="B11" s="418" t="s">
        <v>401</v>
      </c>
      <c r="C11" s="777">
        <v>2419324.77</v>
      </c>
      <c r="D11" s="755">
        <v>2419324.77</v>
      </c>
      <c r="E11" s="755">
        <v>0</v>
      </c>
      <c r="F11" s="780">
        <v>0</v>
      </c>
      <c r="G11" s="780"/>
      <c r="H11" s="755">
        <v>49190.46</v>
      </c>
      <c r="I11" s="780">
        <v>49190.46</v>
      </c>
      <c r="J11" s="780">
        <v>0</v>
      </c>
      <c r="K11" s="780">
        <v>0</v>
      </c>
      <c r="L11" s="411"/>
    </row>
    <row r="12" spans="1:12">
      <c r="A12" s="401">
        <v>6</v>
      </c>
      <c r="B12" s="418" t="s">
        <v>402</v>
      </c>
      <c r="C12" s="777">
        <v>0</v>
      </c>
      <c r="D12" s="755">
        <v>0</v>
      </c>
      <c r="E12" s="755">
        <v>0</v>
      </c>
      <c r="F12" s="780">
        <v>0</v>
      </c>
      <c r="G12" s="780"/>
      <c r="H12" s="755">
        <v>0</v>
      </c>
      <c r="I12" s="780">
        <v>0</v>
      </c>
      <c r="J12" s="780">
        <v>0</v>
      </c>
      <c r="K12" s="780">
        <v>0</v>
      </c>
      <c r="L12" s="411"/>
    </row>
    <row r="13" spans="1:12">
      <c r="A13" s="401">
        <v>7</v>
      </c>
      <c r="B13" s="418" t="s">
        <v>403</v>
      </c>
      <c r="C13" s="777">
        <v>23922.11</v>
      </c>
      <c r="D13" s="755">
        <v>23922.11</v>
      </c>
      <c r="E13" s="755">
        <v>0</v>
      </c>
      <c r="F13" s="780">
        <v>0</v>
      </c>
      <c r="G13" s="780"/>
      <c r="H13" s="755">
        <v>645.9</v>
      </c>
      <c r="I13" s="780">
        <v>645.9</v>
      </c>
      <c r="J13" s="780">
        <v>0</v>
      </c>
      <c r="K13" s="780">
        <v>0</v>
      </c>
      <c r="L13" s="411"/>
    </row>
    <row r="14" spans="1:12">
      <c r="A14" s="401">
        <v>8</v>
      </c>
      <c r="B14" s="418" t="s">
        <v>404</v>
      </c>
      <c r="C14" s="777">
        <v>25726.37</v>
      </c>
      <c r="D14" s="755">
        <v>25726.37</v>
      </c>
      <c r="E14" s="755">
        <v>0</v>
      </c>
      <c r="F14" s="780">
        <v>0</v>
      </c>
      <c r="G14" s="780"/>
      <c r="H14" s="755">
        <v>900.42</v>
      </c>
      <c r="I14" s="780">
        <v>900.42</v>
      </c>
      <c r="J14" s="780">
        <v>0</v>
      </c>
      <c r="K14" s="780">
        <v>0</v>
      </c>
      <c r="L14" s="411"/>
    </row>
    <row r="15" spans="1:12">
      <c r="A15" s="401">
        <v>9</v>
      </c>
      <c r="B15" s="418" t="s">
        <v>405</v>
      </c>
      <c r="C15" s="777">
        <v>0</v>
      </c>
      <c r="D15" s="755">
        <v>0</v>
      </c>
      <c r="E15" s="755">
        <v>0</v>
      </c>
      <c r="F15" s="780">
        <v>0</v>
      </c>
      <c r="G15" s="780"/>
      <c r="H15" s="755">
        <v>0</v>
      </c>
      <c r="I15" s="780">
        <v>0</v>
      </c>
      <c r="J15" s="780">
        <v>0</v>
      </c>
      <c r="K15" s="780">
        <v>0</v>
      </c>
      <c r="L15" s="411"/>
    </row>
    <row r="16" spans="1:12">
      <c r="A16" s="401">
        <v>10</v>
      </c>
      <c r="B16" s="418" t="s">
        <v>406</v>
      </c>
      <c r="C16" s="777">
        <v>0</v>
      </c>
      <c r="D16" s="755">
        <v>0</v>
      </c>
      <c r="E16" s="755">
        <v>0</v>
      </c>
      <c r="F16" s="780">
        <v>0</v>
      </c>
      <c r="G16" s="780"/>
      <c r="H16" s="755">
        <v>0</v>
      </c>
      <c r="I16" s="780">
        <v>0</v>
      </c>
      <c r="J16" s="780">
        <v>0</v>
      </c>
      <c r="K16" s="780">
        <v>0</v>
      </c>
      <c r="L16" s="411"/>
    </row>
    <row r="17" spans="1:12">
      <c r="A17" s="401">
        <v>11</v>
      </c>
      <c r="B17" s="418" t="s">
        <v>407</v>
      </c>
      <c r="C17" s="777">
        <v>50974.060000000005</v>
      </c>
      <c r="D17" s="755">
        <v>50974.060000000005</v>
      </c>
      <c r="E17" s="755">
        <v>0</v>
      </c>
      <c r="F17" s="780">
        <v>0</v>
      </c>
      <c r="G17" s="780"/>
      <c r="H17" s="755">
        <v>1247.56</v>
      </c>
      <c r="I17" s="780">
        <v>1247.56</v>
      </c>
      <c r="J17" s="780">
        <v>0</v>
      </c>
      <c r="K17" s="780">
        <v>0</v>
      </c>
      <c r="L17" s="411"/>
    </row>
    <row r="18" spans="1:12">
      <c r="A18" s="401">
        <v>12</v>
      </c>
      <c r="B18" s="418" t="s">
        <v>408</v>
      </c>
      <c r="C18" s="777">
        <v>2023370.7800000003</v>
      </c>
      <c r="D18" s="755">
        <v>2009509.2200000002</v>
      </c>
      <c r="E18" s="755">
        <v>7396.0499999999993</v>
      </c>
      <c r="F18" s="780">
        <v>6465.51</v>
      </c>
      <c r="G18" s="780"/>
      <c r="H18" s="755">
        <v>36413.770000000004</v>
      </c>
      <c r="I18" s="780">
        <v>27468.14</v>
      </c>
      <c r="J18" s="780">
        <v>3263.66</v>
      </c>
      <c r="K18" s="780">
        <v>5681.97</v>
      </c>
      <c r="L18" s="411"/>
    </row>
    <row r="19" spans="1:12">
      <c r="A19" s="401">
        <v>13</v>
      </c>
      <c r="B19" s="418" t="s">
        <v>409</v>
      </c>
      <c r="C19" s="777">
        <v>1503020.44</v>
      </c>
      <c r="D19" s="755">
        <v>1503020.44</v>
      </c>
      <c r="E19" s="755">
        <v>0</v>
      </c>
      <c r="F19" s="780">
        <v>0</v>
      </c>
      <c r="G19" s="780"/>
      <c r="H19" s="755">
        <v>23952.140000000003</v>
      </c>
      <c r="I19" s="780">
        <v>23952.140000000003</v>
      </c>
      <c r="J19" s="780">
        <v>0</v>
      </c>
      <c r="K19" s="780">
        <v>0</v>
      </c>
      <c r="L19" s="411"/>
    </row>
    <row r="20" spans="1:12">
      <c r="A20" s="401">
        <v>14</v>
      </c>
      <c r="B20" s="418" t="s">
        <v>410</v>
      </c>
      <c r="C20" s="777">
        <v>20794.72</v>
      </c>
      <c r="D20" s="755">
        <v>20794.72</v>
      </c>
      <c r="E20" s="755">
        <v>0</v>
      </c>
      <c r="F20" s="780">
        <v>0</v>
      </c>
      <c r="G20" s="780"/>
      <c r="H20" s="755">
        <v>519.87</v>
      </c>
      <c r="I20" s="780">
        <v>519.87</v>
      </c>
      <c r="J20" s="780">
        <v>0</v>
      </c>
      <c r="K20" s="780">
        <v>0</v>
      </c>
      <c r="L20" s="411"/>
    </row>
    <row r="21" spans="1:12">
      <c r="A21" s="401">
        <v>15</v>
      </c>
      <c r="B21" s="418" t="s">
        <v>411</v>
      </c>
      <c r="C21" s="777">
        <v>160867.65000000002</v>
      </c>
      <c r="D21" s="755">
        <v>160867.65000000002</v>
      </c>
      <c r="E21" s="755">
        <v>0</v>
      </c>
      <c r="F21" s="780">
        <v>0</v>
      </c>
      <c r="G21" s="780"/>
      <c r="H21" s="755">
        <v>3708.7400000000002</v>
      </c>
      <c r="I21" s="780">
        <v>3708.7400000000002</v>
      </c>
      <c r="J21" s="780">
        <v>0</v>
      </c>
      <c r="K21" s="780">
        <v>0</v>
      </c>
      <c r="L21" s="411"/>
    </row>
    <row r="22" spans="1:12">
      <c r="A22" s="401">
        <v>16</v>
      </c>
      <c r="B22" s="418" t="s">
        <v>412</v>
      </c>
      <c r="C22" s="777">
        <v>0</v>
      </c>
      <c r="D22" s="755">
        <v>0</v>
      </c>
      <c r="E22" s="755">
        <v>0</v>
      </c>
      <c r="F22" s="780">
        <v>0</v>
      </c>
      <c r="G22" s="780"/>
      <c r="H22" s="755">
        <v>0</v>
      </c>
      <c r="I22" s="780">
        <v>0</v>
      </c>
      <c r="J22" s="780">
        <v>0</v>
      </c>
      <c r="K22" s="780">
        <v>0</v>
      </c>
      <c r="L22" s="411"/>
    </row>
    <row r="23" spans="1:12">
      <c r="A23" s="401">
        <v>17</v>
      </c>
      <c r="B23" s="418" t="s">
        <v>490</v>
      </c>
      <c r="C23" s="777">
        <v>0</v>
      </c>
      <c r="D23" s="755">
        <v>0</v>
      </c>
      <c r="E23" s="755">
        <v>0</v>
      </c>
      <c r="F23" s="780">
        <v>0</v>
      </c>
      <c r="G23" s="780"/>
      <c r="H23" s="755">
        <v>0</v>
      </c>
      <c r="I23" s="780">
        <v>0</v>
      </c>
      <c r="J23" s="780">
        <v>0</v>
      </c>
      <c r="K23" s="780">
        <v>0</v>
      </c>
      <c r="L23" s="411"/>
    </row>
    <row r="24" spans="1:12">
      <c r="A24" s="401">
        <v>18</v>
      </c>
      <c r="B24" s="418" t="s">
        <v>413</v>
      </c>
      <c r="C24" s="777">
        <v>501.35</v>
      </c>
      <c r="D24" s="755">
        <v>501.35</v>
      </c>
      <c r="E24" s="755">
        <v>0</v>
      </c>
      <c r="F24" s="780">
        <v>0</v>
      </c>
      <c r="G24" s="780"/>
      <c r="H24" s="755">
        <v>13.54</v>
      </c>
      <c r="I24" s="780">
        <v>13.54</v>
      </c>
      <c r="J24" s="780">
        <v>0</v>
      </c>
      <c r="K24" s="780">
        <v>0</v>
      </c>
      <c r="L24" s="411"/>
    </row>
    <row r="25" spans="1:12">
      <c r="A25" s="401">
        <v>19</v>
      </c>
      <c r="B25" s="418" t="s">
        <v>414</v>
      </c>
      <c r="C25" s="777">
        <v>0</v>
      </c>
      <c r="D25" s="755">
        <v>0</v>
      </c>
      <c r="E25" s="755">
        <v>0</v>
      </c>
      <c r="F25" s="780">
        <v>0</v>
      </c>
      <c r="G25" s="780"/>
      <c r="H25" s="755">
        <v>0</v>
      </c>
      <c r="I25" s="780">
        <v>0</v>
      </c>
      <c r="J25" s="780">
        <v>0</v>
      </c>
      <c r="K25" s="780">
        <v>0</v>
      </c>
      <c r="L25" s="411"/>
    </row>
    <row r="26" spans="1:12">
      <c r="A26" s="401">
        <v>20</v>
      </c>
      <c r="B26" s="418" t="s">
        <v>489</v>
      </c>
      <c r="C26" s="777">
        <v>54301.759999999995</v>
      </c>
      <c r="D26" s="755">
        <v>54301.759999999995</v>
      </c>
      <c r="E26" s="755">
        <v>0</v>
      </c>
      <c r="F26" s="780">
        <v>0</v>
      </c>
      <c r="G26" s="780"/>
      <c r="H26" s="755">
        <v>1448.7400000000002</v>
      </c>
      <c r="I26" s="780">
        <v>1448.7400000000002</v>
      </c>
      <c r="J26" s="780">
        <v>0</v>
      </c>
      <c r="K26" s="780">
        <v>0</v>
      </c>
      <c r="L26" s="411"/>
    </row>
    <row r="27" spans="1:12">
      <c r="A27" s="401">
        <v>21</v>
      </c>
      <c r="B27" s="418" t="s">
        <v>415</v>
      </c>
      <c r="C27" s="777">
        <v>0</v>
      </c>
      <c r="D27" s="755">
        <v>0</v>
      </c>
      <c r="E27" s="755">
        <v>0</v>
      </c>
      <c r="F27" s="780">
        <v>0</v>
      </c>
      <c r="G27" s="780"/>
      <c r="H27" s="755">
        <v>0</v>
      </c>
      <c r="I27" s="780">
        <v>0</v>
      </c>
      <c r="J27" s="780">
        <v>0</v>
      </c>
      <c r="K27" s="780">
        <v>0</v>
      </c>
      <c r="L27" s="411"/>
    </row>
    <row r="28" spans="1:12">
      <c r="A28" s="401">
        <v>22</v>
      </c>
      <c r="B28" s="418" t="s">
        <v>416</v>
      </c>
      <c r="C28" s="777">
        <v>5524.78</v>
      </c>
      <c r="D28" s="755">
        <v>5524.78</v>
      </c>
      <c r="E28" s="755">
        <v>0</v>
      </c>
      <c r="F28" s="780">
        <v>0</v>
      </c>
      <c r="G28" s="780"/>
      <c r="H28" s="755">
        <v>145.65</v>
      </c>
      <c r="I28" s="780">
        <v>145.65</v>
      </c>
      <c r="J28" s="780">
        <v>0</v>
      </c>
      <c r="K28" s="780">
        <v>0</v>
      </c>
      <c r="L28" s="411"/>
    </row>
    <row r="29" spans="1:12">
      <c r="A29" s="401">
        <v>23</v>
      </c>
      <c r="B29" s="418" t="s">
        <v>417</v>
      </c>
      <c r="C29" s="777">
        <v>4473778.4700000007</v>
      </c>
      <c r="D29" s="755">
        <v>4473778.4700000007</v>
      </c>
      <c r="E29" s="755">
        <v>0</v>
      </c>
      <c r="F29" s="780">
        <v>0</v>
      </c>
      <c r="G29" s="780"/>
      <c r="H29" s="755">
        <v>82414.260000000038</v>
      </c>
      <c r="I29" s="780">
        <v>82414.260000000038</v>
      </c>
      <c r="J29" s="780">
        <v>0</v>
      </c>
      <c r="K29" s="780">
        <v>0</v>
      </c>
      <c r="L29" s="411"/>
    </row>
    <row r="30" spans="1:12">
      <c r="A30" s="401">
        <v>24</v>
      </c>
      <c r="B30" s="418" t="s">
        <v>488</v>
      </c>
      <c r="C30" s="777">
        <v>0</v>
      </c>
      <c r="D30" s="755">
        <v>0</v>
      </c>
      <c r="E30" s="755">
        <v>0</v>
      </c>
      <c r="F30" s="780">
        <v>0</v>
      </c>
      <c r="G30" s="780"/>
      <c r="H30" s="755">
        <v>0</v>
      </c>
      <c r="I30" s="780">
        <v>0</v>
      </c>
      <c r="J30" s="780">
        <v>0</v>
      </c>
      <c r="K30" s="780">
        <v>0</v>
      </c>
      <c r="L30" s="411"/>
    </row>
    <row r="31" spans="1:12">
      <c r="A31" s="401">
        <v>25</v>
      </c>
      <c r="B31" s="418" t="s">
        <v>418</v>
      </c>
      <c r="C31" s="777">
        <v>85615.400000000009</v>
      </c>
      <c r="D31" s="755">
        <v>84525.86</v>
      </c>
      <c r="E31" s="755">
        <v>0</v>
      </c>
      <c r="F31" s="780">
        <v>1089.54</v>
      </c>
      <c r="G31" s="780"/>
      <c r="H31" s="755">
        <v>3255.76</v>
      </c>
      <c r="I31" s="780">
        <v>2299.96</v>
      </c>
      <c r="J31" s="780">
        <v>0</v>
      </c>
      <c r="K31" s="780">
        <v>955.8</v>
      </c>
      <c r="L31" s="411"/>
    </row>
    <row r="32" spans="1:12">
      <c r="A32" s="401">
        <v>26</v>
      </c>
      <c r="B32" s="418" t="s">
        <v>485</v>
      </c>
      <c r="C32" s="777">
        <v>0</v>
      </c>
      <c r="D32" s="755">
        <v>0</v>
      </c>
      <c r="E32" s="755">
        <v>0</v>
      </c>
      <c r="F32" s="780">
        <v>0</v>
      </c>
      <c r="G32" s="780"/>
      <c r="H32" s="755">
        <v>0</v>
      </c>
      <c r="I32" s="780">
        <v>0</v>
      </c>
      <c r="J32" s="780">
        <v>0</v>
      </c>
      <c r="K32" s="780">
        <v>0</v>
      </c>
      <c r="L32" s="411"/>
    </row>
    <row r="33" spans="1:12">
      <c r="A33" s="401">
        <v>27</v>
      </c>
      <c r="B33" s="473" t="s">
        <v>64</v>
      </c>
      <c r="C33" s="473">
        <f t="shared" ref="C33:L33" si="0">SUM(C7:C32)</f>
        <v>11809020.520000001</v>
      </c>
      <c r="D33" s="400">
        <f t="shared" si="0"/>
        <v>11794069.42</v>
      </c>
      <c r="E33" s="400">
        <f t="shared" si="0"/>
        <v>7396.0499999999993</v>
      </c>
      <c r="F33" s="411">
        <f t="shared" si="0"/>
        <v>7555.05</v>
      </c>
      <c r="G33" s="411">
        <f t="shared" si="0"/>
        <v>0</v>
      </c>
      <c r="H33" s="401">
        <f t="shared" si="0"/>
        <v>225417.93000000002</v>
      </c>
      <c r="I33" s="411">
        <f t="shared" si="0"/>
        <v>215516.50000000003</v>
      </c>
      <c r="J33" s="411">
        <f t="shared" si="0"/>
        <v>3263.66</v>
      </c>
      <c r="K33" s="411">
        <f t="shared" si="0"/>
        <v>6637.77</v>
      </c>
      <c r="L33" s="411">
        <f t="shared" si="0"/>
        <v>0</v>
      </c>
    </row>
    <row r="34" spans="1:12">
      <c r="A34" s="433"/>
      <c r="B34" s="433"/>
      <c r="C34" s="433"/>
      <c r="D34" s="433"/>
      <c r="E34" s="433"/>
      <c r="H34" s="433"/>
    </row>
    <row r="35" spans="1:12">
      <c r="A35" s="433"/>
      <c r="B35" s="472"/>
      <c r="C35" s="472"/>
      <c r="D35" s="433"/>
      <c r="E35" s="433"/>
      <c r="H35" s="433"/>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pageSetUpPr autoPageBreaks="0"/>
  </sheetPr>
  <dimension ref="A1:K13"/>
  <sheetViews>
    <sheetView showGridLines="0" zoomScale="80" zoomScaleNormal="80" workbookViewId="0"/>
  </sheetViews>
  <sheetFormatPr defaultColWidth="8.88671875" defaultRowHeight="12"/>
  <cols>
    <col min="1" max="1" width="11.88671875" style="476" bestFit="1" customWidth="1"/>
    <col min="2" max="2" width="68.88671875" style="476" customWidth="1"/>
    <col min="3" max="11" width="28.109375" style="476" customWidth="1"/>
    <col min="12" max="16384" width="8.88671875" style="476"/>
  </cols>
  <sheetData>
    <row r="1" spans="1:11" s="412" customFormat="1" ht="13.8">
      <c r="A1" s="318" t="s">
        <v>30</v>
      </c>
      <c r="B1" s="397" t="str">
        <f>'Info '!C2</f>
        <v>JSC Hash Bank</v>
      </c>
    </row>
    <row r="2" spans="1:11" s="412" customFormat="1">
      <c r="A2" s="319" t="s">
        <v>31</v>
      </c>
      <c r="B2" s="634">
        <f>'1. key ratios '!B2</f>
        <v>46203</v>
      </c>
    </row>
    <row r="3" spans="1:11" s="412" customFormat="1">
      <c r="A3" s="320" t="s">
        <v>468</v>
      </c>
    </row>
    <row r="4" spans="1:11">
      <c r="C4" s="479" t="s">
        <v>662</v>
      </c>
      <c r="D4" s="479" t="s">
        <v>661</v>
      </c>
      <c r="E4" s="479" t="s">
        <v>660</v>
      </c>
      <c r="F4" s="479" t="s">
        <v>659</v>
      </c>
      <c r="G4" s="479" t="s">
        <v>658</v>
      </c>
      <c r="H4" s="479" t="s">
        <v>657</v>
      </c>
      <c r="I4" s="479" t="s">
        <v>656</v>
      </c>
      <c r="J4" s="479" t="s">
        <v>655</v>
      </c>
      <c r="K4" s="479" t="s">
        <v>654</v>
      </c>
    </row>
    <row r="5" spans="1:11" ht="104.1" customHeight="1">
      <c r="A5" s="903" t="s">
        <v>653</v>
      </c>
      <c r="B5" s="904"/>
      <c r="C5" s="478" t="s">
        <v>469</v>
      </c>
      <c r="D5" s="478" t="s">
        <v>470</v>
      </c>
      <c r="E5" s="478" t="s">
        <v>471</v>
      </c>
      <c r="F5" s="478" t="s">
        <v>472</v>
      </c>
      <c r="G5" s="478" t="s">
        <v>473</v>
      </c>
      <c r="H5" s="478" t="s">
        <v>474</v>
      </c>
      <c r="I5" s="478" t="s">
        <v>475</v>
      </c>
      <c r="J5" s="478" t="s">
        <v>476</v>
      </c>
      <c r="K5" s="478" t="s">
        <v>477</v>
      </c>
    </row>
    <row r="6" spans="1:11">
      <c r="A6" s="400">
        <v>1</v>
      </c>
      <c r="B6" s="400" t="s">
        <v>437</v>
      </c>
      <c r="C6" s="755"/>
      <c r="D6" s="755"/>
      <c r="E6" s="755"/>
      <c r="F6" s="755"/>
      <c r="G6" s="755">
        <v>6925406.3400000008</v>
      </c>
      <c r="H6" s="755"/>
      <c r="I6" s="755"/>
      <c r="J6" s="755"/>
      <c r="K6" s="755">
        <v>4883614.1800000006</v>
      </c>
    </row>
    <row r="7" spans="1:11">
      <c r="A7" s="400">
        <v>2</v>
      </c>
      <c r="B7" s="401" t="s">
        <v>478</v>
      </c>
      <c r="C7" s="755"/>
      <c r="D7" s="755"/>
      <c r="E7" s="755"/>
      <c r="F7" s="755"/>
      <c r="G7" s="755"/>
      <c r="H7" s="755"/>
      <c r="I7" s="755"/>
      <c r="J7" s="755"/>
      <c r="K7" s="755"/>
    </row>
    <row r="8" spans="1:11">
      <c r="A8" s="400">
        <v>3</v>
      </c>
      <c r="B8" s="401" t="s">
        <v>445</v>
      </c>
      <c r="C8" s="755"/>
      <c r="D8" s="755"/>
      <c r="E8" s="755"/>
      <c r="F8" s="755"/>
      <c r="G8" s="755"/>
      <c r="H8" s="755"/>
      <c r="I8" s="755"/>
      <c r="J8" s="755"/>
      <c r="K8" s="755"/>
    </row>
    <row r="9" spans="1:11">
      <c r="A9" s="400">
        <v>4</v>
      </c>
      <c r="B9" s="435" t="s">
        <v>479</v>
      </c>
      <c r="C9" s="781"/>
      <c r="D9" s="781"/>
      <c r="E9" s="781"/>
      <c r="F9" s="781"/>
      <c r="G9" s="781"/>
      <c r="H9" s="781"/>
      <c r="I9" s="781"/>
      <c r="J9" s="781"/>
      <c r="K9" s="781"/>
    </row>
    <row r="10" spans="1:11">
      <c r="A10" s="400">
        <v>5</v>
      </c>
      <c r="B10" s="423" t="s">
        <v>480</v>
      </c>
      <c r="C10" s="781"/>
      <c r="D10" s="781"/>
      <c r="E10" s="781"/>
      <c r="F10" s="781"/>
      <c r="G10" s="781"/>
      <c r="H10" s="781"/>
      <c r="I10" s="781"/>
      <c r="J10" s="781"/>
      <c r="K10" s="781"/>
    </row>
    <row r="11" spans="1:11">
      <c r="A11" s="400">
        <v>6</v>
      </c>
      <c r="B11" s="423" t="s">
        <v>481</v>
      </c>
      <c r="C11" s="781"/>
      <c r="D11" s="781"/>
      <c r="E11" s="781"/>
      <c r="F11" s="781"/>
      <c r="G11" s="781"/>
      <c r="H11" s="781"/>
      <c r="I11" s="781"/>
      <c r="J11" s="781"/>
      <c r="K11" s="781"/>
    </row>
    <row r="13" spans="1:11" ht="13.8">
      <c r="B13" s="477"/>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pageSetUpPr autoPageBreaks="0"/>
  </sheetPr>
  <dimension ref="A1:V20"/>
  <sheetViews>
    <sheetView showGridLines="0" zoomScale="80" zoomScaleNormal="80" workbookViewId="0"/>
  </sheetViews>
  <sheetFormatPr defaultColWidth="8.88671875" defaultRowHeight="14.4"/>
  <cols>
    <col min="1" max="1" width="10" style="480" bestFit="1" customWidth="1"/>
    <col min="2" max="2" width="71.88671875" style="480" customWidth="1"/>
    <col min="3" max="3" width="10.5546875" style="480" bestFit="1" customWidth="1"/>
    <col min="4" max="7" width="15.5546875" style="480" customWidth="1"/>
    <col min="8" max="8" width="10.5546875" style="480" bestFit="1" customWidth="1"/>
    <col min="9" max="12" width="17.109375" style="480" customWidth="1"/>
    <col min="13" max="13" width="10.5546875" style="480" bestFit="1" customWidth="1"/>
    <col min="14" max="17" width="16.109375" style="480" customWidth="1"/>
    <col min="18" max="18" width="12.109375" style="480" bestFit="1" customWidth="1"/>
    <col min="19" max="19" width="46.88671875" style="480" bestFit="1" customWidth="1"/>
    <col min="20" max="20" width="43.44140625" style="480" bestFit="1" customWidth="1"/>
    <col min="21" max="21" width="45.88671875" style="480" bestFit="1" customWidth="1"/>
    <col min="22" max="22" width="43.44140625" style="480" bestFit="1" customWidth="1"/>
    <col min="23" max="16384" width="8.88671875" style="480"/>
  </cols>
  <sheetData>
    <row r="1" spans="1:22">
      <c r="A1" s="318" t="s">
        <v>30</v>
      </c>
      <c r="B1" s="397" t="str">
        <f>'Info '!C2</f>
        <v>JSC Hash Bank</v>
      </c>
    </row>
    <row r="2" spans="1:22">
      <c r="A2" s="319" t="s">
        <v>31</v>
      </c>
      <c r="B2" s="634">
        <f>'1. key ratios '!B2</f>
        <v>46203</v>
      </c>
    </row>
    <row r="3" spans="1:22">
      <c r="A3" s="320" t="s">
        <v>496</v>
      </c>
      <c r="B3" s="412"/>
    </row>
    <row r="4" spans="1:22">
      <c r="A4" s="320"/>
      <c r="B4" s="412"/>
    </row>
    <row r="5" spans="1:22" ht="24" customHeight="1">
      <c r="A5" s="905" t="s">
        <v>497</v>
      </c>
      <c r="B5" s="906"/>
      <c r="C5" s="910" t="s">
        <v>663</v>
      </c>
      <c r="D5" s="910"/>
      <c r="E5" s="910"/>
      <c r="F5" s="910"/>
      <c r="G5" s="910"/>
      <c r="H5" s="910" t="s">
        <v>515</v>
      </c>
      <c r="I5" s="910"/>
      <c r="J5" s="910"/>
      <c r="K5" s="910"/>
      <c r="L5" s="910"/>
      <c r="M5" s="910" t="s">
        <v>627</v>
      </c>
      <c r="N5" s="910"/>
      <c r="O5" s="910"/>
      <c r="P5" s="910"/>
      <c r="Q5" s="910"/>
      <c r="R5" s="909" t="s">
        <v>498</v>
      </c>
      <c r="S5" s="909" t="s">
        <v>512</v>
      </c>
      <c r="T5" s="909" t="s">
        <v>513</v>
      </c>
      <c r="U5" s="909" t="s">
        <v>672</v>
      </c>
      <c r="V5" s="909" t="s">
        <v>673</v>
      </c>
    </row>
    <row r="6" spans="1:22" ht="36" customHeight="1">
      <c r="A6" s="907"/>
      <c r="B6" s="908"/>
      <c r="C6" s="490"/>
      <c r="D6" s="410" t="s">
        <v>648</v>
      </c>
      <c r="E6" s="410" t="s">
        <v>647</v>
      </c>
      <c r="F6" s="410" t="s">
        <v>646</v>
      </c>
      <c r="G6" s="410" t="s">
        <v>645</v>
      </c>
      <c r="H6" s="490"/>
      <c r="I6" s="410" t="s">
        <v>648</v>
      </c>
      <c r="J6" s="410" t="s">
        <v>647</v>
      </c>
      <c r="K6" s="410" t="s">
        <v>646</v>
      </c>
      <c r="L6" s="410" t="s">
        <v>645</v>
      </c>
      <c r="M6" s="490"/>
      <c r="N6" s="410" t="s">
        <v>648</v>
      </c>
      <c r="O6" s="410" t="s">
        <v>647</v>
      </c>
      <c r="P6" s="410" t="s">
        <v>646</v>
      </c>
      <c r="Q6" s="410" t="s">
        <v>645</v>
      </c>
      <c r="R6" s="909"/>
      <c r="S6" s="909"/>
      <c r="T6" s="909"/>
      <c r="U6" s="909"/>
      <c r="V6" s="909"/>
    </row>
    <row r="7" spans="1:22">
      <c r="A7" s="488">
        <v>1</v>
      </c>
      <c r="B7" s="489" t="s">
        <v>506</v>
      </c>
      <c r="C7" s="781"/>
      <c r="D7" s="781"/>
      <c r="E7" s="781"/>
      <c r="F7" s="781"/>
      <c r="G7" s="781"/>
      <c r="H7" s="781"/>
      <c r="I7" s="781"/>
      <c r="J7" s="781"/>
      <c r="K7" s="781"/>
      <c r="L7" s="781"/>
      <c r="M7" s="781"/>
      <c r="N7" s="781"/>
      <c r="O7" s="781"/>
      <c r="P7" s="781"/>
      <c r="Q7" s="781"/>
      <c r="R7" s="781"/>
      <c r="S7" s="781"/>
      <c r="T7" s="781"/>
      <c r="U7" s="781"/>
      <c r="V7" s="781"/>
    </row>
    <row r="8" spans="1:22">
      <c r="A8" s="488">
        <v>2</v>
      </c>
      <c r="B8" s="487" t="s">
        <v>505</v>
      </c>
      <c r="C8" s="781">
        <v>3292899.8400000003</v>
      </c>
      <c r="D8" s="781">
        <v>3278899.84</v>
      </c>
      <c r="E8" s="781">
        <v>7000</v>
      </c>
      <c r="F8" s="781">
        <v>7000</v>
      </c>
      <c r="G8" s="781"/>
      <c r="H8" s="781">
        <v>3321484.2199999997</v>
      </c>
      <c r="I8" s="781">
        <v>3306533.12</v>
      </c>
      <c r="J8" s="781">
        <v>7396.0499999999993</v>
      </c>
      <c r="K8" s="781">
        <v>7555.05</v>
      </c>
      <c r="L8" s="781"/>
      <c r="M8" s="781">
        <v>87079.570000000036</v>
      </c>
      <c r="N8" s="781">
        <v>77178.140000000043</v>
      </c>
      <c r="O8" s="781">
        <v>3263.66</v>
      </c>
      <c r="P8" s="781">
        <v>6637.77</v>
      </c>
      <c r="Q8" s="781"/>
      <c r="R8" s="781">
        <v>269</v>
      </c>
      <c r="S8" s="781">
        <v>0.16041264136596256</v>
      </c>
      <c r="T8" s="781">
        <v>0.18113625495197153</v>
      </c>
      <c r="U8" s="781">
        <v>0.17857574459355555</v>
      </c>
      <c r="V8" s="781">
        <v>43.128785642406022</v>
      </c>
    </row>
    <row r="9" spans="1:22">
      <c r="A9" s="488">
        <v>3</v>
      </c>
      <c r="B9" s="487" t="s">
        <v>504</v>
      </c>
      <c r="C9" s="781"/>
      <c r="D9" s="781"/>
      <c r="E9" s="781"/>
      <c r="F9" s="781"/>
      <c r="G9" s="781"/>
      <c r="H9" s="781"/>
      <c r="I9" s="781"/>
      <c r="J9" s="781"/>
      <c r="K9" s="781"/>
      <c r="L9" s="781"/>
      <c r="M9" s="781"/>
      <c r="N9" s="781"/>
      <c r="O9" s="781"/>
      <c r="P9" s="781"/>
      <c r="Q9" s="781"/>
      <c r="R9" s="781"/>
      <c r="S9" s="781"/>
      <c r="T9" s="781"/>
      <c r="U9" s="781"/>
      <c r="V9" s="781"/>
    </row>
    <row r="10" spans="1:22">
      <c r="A10" s="488">
        <v>4</v>
      </c>
      <c r="B10" s="487" t="s">
        <v>503</v>
      </c>
      <c r="C10" s="781"/>
      <c r="D10" s="781"/>
      <c r="E10" s="781"/>
      <c r="F10" s="781"/>
      <c r="G10" s="781"/>
      <c r="H10" s="781"/>
      <c r="I10" s="781"/>
      <c r="J10" s="781"/>
      <c r="K10" s="781"/>
      <c r="L10" s="781"/>
      <c r="M10" s="781"/>
      <c r="N10" s="781"/>
      <c r="O10" s="781"/>
      <c r="P10" s="781"/>
      <c r="Q10" s="781"/>
      <c r="R10" s="781"/>
      <c r="S10" s="781"/>
      <c r="T10" s="781"/>
      <c r="U10" s="781"/>
      <c r="V10" s="781"/>
    </row>
    <row r="11" spans="1:22">
      <c r="A11" s="488">
        <v>5</v>
      </c>
      <c r="B11" s="487" t="s">
        <v>502</v>
      </c>
      <c r="C11" s="781"/>
      <c r="D11" s="781"/>
      <c r="E11" s="781"/>
      <c r="F11" s="781"/>
      <c r="G11" s="781"/>
      <c r="H11" s="781"/>
      <c r="I11" s="781"/>
      <c r="J11" s="781"/>
      <c r="K11" s="781"/>
      <c r="L11" s="781"/>
      <c r="M11" s="781"/>
      <c r="N11" s="781"/>
      <c r="O11" s="781"/>
      <c r="P11" s="781"/>
      <c r="Q11" s="781"/>
      <c r="R11" s="781"/>
      <c r="S11" s="781"/>
      <c r="T11" s="781"/>
      <c r="U11" s="781"/>
      <c r="V11" s="781"/>
    </row>
    <row r="12" spans="1:22">
      <c r="A12" s="488">
        <v>6</v>
      </c>
      <c r="B12" s="487" t="s">
        <v>501</v>
      </c>
      <c r="C12" s="781"/>
      <c r="D12" s="781"/>
      <c r="E12" s="781"/>
      <c r="F12" s="781"/>
      <c r="G12" s="781"/>
      <c r="H12" s="781"/>
      <c r="I12" s="781"/>
      <c r="J12" s="781"/>
      <c r="K12" s="781"/>
      <c r="L12" s="781"/>
      <c r="M12" s="781"/>
      <c r="N12" s="781"/>
      <c r="O12" s="781"/>
      <c r="P12" s="781"/>
      <c r="Q12" s="781"/>
      <c r="R12" s="781"/>
      <c r="S12" s="781"/>
      <c r="T12" s="781"/>
      <c r="U12" s="781"/>
      <c r="V12" s="781"/>
    </row>
    <row r="13" spans="1:22">
      <c r="A13" s="488">
        <v>7</v>
      </c>
      <c r="B13" s="487" t="s">
        <v>500</v>
      </c>
      <c r="C13" s="781"/>
      <c r="D13" s="781"/>
      <c r="E13" s="781"/>
      <c r="F13" s="781"/>
      <c r="G13" s="781"/>
      <c r="H13" s="781"/>
      <c r="I13" s="781"/>
      <c r="J13" s="781"/>
      <c r="K13" s="781"/>
      <c r="L13" s="781"/>
      <c r="M13" s="781"/>
      <c r="N13" s="781"/>
      <c r="O13" s="781"/>
      <c r="P13" s="781"/>
      <c r="Q13" s="781"/>
      <c r="R13" s="781"/>
      <c r="S13" s="781"/>
      <c r="T13" s="781"/>
      <c r="U13" s="781"/>
      <c r="V13" s="781"/>
    </row>
    <row r="14" spans="1:22">
      <c r="A14" s="482">
        <v>7.1</v>
      </c>
      <c r="B14" s="481" t="s">
        <v>509</v>
      </c>
      <c r="C14" s="781"/>
      <c r="D14" s="781"/>
      <c r="E14" s="781"/>
      <c r="F14" s="781"/>
      <c r="G14" s="781"/>
      <c r="H14" s="781"/>
      <c r="I14" s="781"/>
      <c r="J14" s="781"/>
      <c r="K14" s="781"/>
      <c r="L14" s="781"/>
      <c r="M14" s="781"/>
      <c r="N14" s="781"/>
      <c r="O14" s="781"/>
      <c r="P14" s="781"/>
      <c r="Q14" s="781"/>
      <c r="R14" s="781"/>
      <c r="S14" s="781"/>
      <c r="T14" s="781"/>
      <c r="U14" s="781"/>
      <c r="V14" s="781"/>
    </row>
    <row r="15" spans="1:22">
      <c r="A15" s="482">
        <v>7.2</v>
      </c>
      <c r="B15" s="481" t="s">
        <v>511</v>
      </c>
      <c r="C15" s="781"/>
      <c r="D15" s="781"/>
      <c r="E15" s="781"/>
      <c r="F15" s="781"/>
      <c r="G15" s="781"/>
      <c r="H15" s="781"/>
      <c r="I15" s="781"/>
      <c r="J15" s="781"/>
      <c r="K15" s="781"/>
      <c r="L15" s="781"/>
      <c r="M15" s="781"/>
      <c r="N15" s="781"/>
      <c r="O15" s="781"/>
      <c r="P15" s="781"/>
      <c r="Q15" s="781"/>
      <c r="R15" s="781"/>
      <c r="S15" s="781"/>
      <c r="T15" s="781"/>
      <c r="U15" s="781"/>
      <c r="V15" s="781"/>
    </row>
    <row r="16" spans="1:22">
      <c r="A16" s="482">
        <v>7.3</v>
      </c>
      <c r="B16" s="481" t="s">
        <v>508</v>
      </c>
      <c r="C16" s="781"/>
      <c r="D16" s="781"/>
      <c r="E16" s="781"/>
      <c r="F16" s="781"/>
      <c r="G16" s="781"/>
      <c r="H16" s="781"/>
      <c r="I16" s="781"/>
      <c r="J16" s="781"/>
      <c r="K16" s="781"/>
      <c r="L16" s="781"/>
      <c r="M16" s="781"/>
      <c r="N16" s="781"/>
      <c r="O16" s="781"/>
      <c r="P16" s="781"/>
      <c r="Q16" s="781"/>
      <c r="R16" s="781"/>
      <c r="S16" s="781"/>
      <c r="T16" s="781"/>
      <c r="U16" s="781"/>
      <c r="V16" s="781"/>
    </row>
    <row r="17" spans="1:22">
      <c r="A17" s="488">
        <v>8</v>
      </c>
      <c r="B17" s="487" t="s">
        <v>507</v>
      </c>
      <c r="C17" s="781"/>
      <c r="D17" s="781"/>
      <c r="E17" s="781"/>
      <c r="F17" s="781"/>
      <c r="G17" s="781"/>
      <c r="H17" s="781"/>
      <c r="I17" s="781"/>
      <c r="J17" s="781"/>
      <c r="K17" s="781"/>
      <c r="L17" s="781"/>
      <c r="M17" s="781"/>
      <c r="N17" s="781"/>
      <c r="O17" s="781"/>
      <c r="P17" s="781"/>
      <c r="Q17" s="781"/>
      <c r="R17" s="781"/>
      <c r="S17" s="781"/>
      <c r="T17" s="781"/>
      <c r="U17" s="781"/>
      <c r="V17" s="781"/>
    </row>
    <row r="18" spans="1:22">
      <c r="A18" s="486">
        <v>9</v>
      </c>
      <c r="B18" s="485" t="s">
        <v>499</v>
      </c>
      <c r="C18" s="782"/>
      <c r="D18" s="782"/>
      <c r="E18" s="782"/>
      <c r="F18" s="782"/>
      <c r="G18" s="782"/>
      <c r="H18" s="782"/>
      <c r="I18" s="782"/>
      <c r="J18" s="782"/>
      <c r="K18" s="782"/>
      <c r="L18" s="782"/>
      <c r="M18" s="782"/>
      <c r="N18" s="782"/>
      <c r="O18" s="782"/>
      <c r="P18" s="782"/>
      <c r="Q18" s="782"/>
      <c r="R18" s="782"/>
      <c r="S18" s="782"/>
      <c r="T18" s="782"/>
      <c r="U18" s="782"/>
      <c r="V18" s="782"/>
    </row>
    <row r="19" spans="1:22">
      <c r="A19" s="484">
        <v>10</v>
      </c>
      <c r="B19" s="483" t="s">
        <v>510</v>
      </c>
      <c r="C19" s="781">
        <f>C8</f>
        <v>3292899.8400000003</v>
      </c>
      <c r="D19" s="781">
        <f t="shared" ref="D19:V19" si="0">D8</f>
        <v>3278899.84</v>
      </c>
      <c r="E19" s="781">
        <f t="shared" si="0"/>
        <v>7000</v>
      </c>
      <c r="F19" s="781">
        <f t="shared" si="0"/>
        <v>7000</v>
      </c>
      <c r="G19" s="781">
        <f t="shared" si="0"/>
        <v>0</v>
      </c>
      <c r="H19" s="781">
        <f t="shared" si="0"/>
        <v>3321484.2199999997</v>
      </c>
      <c r="I19" s="781">
        <f t="shared" si="0"/>
        <v>3306533.12</v>
      </c>
      <c r="J19" s="781">
        <f t="shared" si="0"/>
        <v>7396.0499999999993</v>
      </c>
      <c r="K19" s="781">
        <f t="shared" si="0"/>
        <v>7555.05</v>
      </c>
      <c r="L19" s="781">
        <f t="shared" si="0"/>
        <v>0</v>
      </c>
      <c r="M19" s="781">
        <f t="shared" si="0"/>
        <v>87079.570000000036</v>
      </c>
      <c r="N19" s="781">
        <f t="shared" si="0"/>
        <v>77178.140000000043</v>
      </c>
      <c r="O19" s="781">
        <f t="shared" si="0"/>
        <v>3263.66</v>
      </c>
      <c r="P19" s="781">
        <f t="shared" si="0"/>
        <v>6637.77</v>
      </c>
      <c r="Q19" s="781">
        <f t="shared" si="0"/>
        <v>0</v>
      </c>
      <c r="R19" s="781">
        <f t="shared" si="0"/>
        <v>269</v>
      </c>
      <c r="S19" s="781">
        <f t="shared" si="0"/>
        <v>0.16041264136596256</v>
      </c>
      <c r="T19" s="781">
        <f t="shared" si="0"/>
        <v>0.18113625495197153</v>
      </c>
      <c r="U19" s="781">
        <f t="shared" si="0"/>
        <v>0.17857574459355555</v>
      </c>
      <c r="V19" s="781">
        <f t="shared" si="0"/>
        <v>43.128785642406022</v>
      </c>
    </row>
    <row r="20" spans="1:22" ht="24">
      <c r="A20" s="482">
        <v>10.1</v>
      </c>
      <c r="B20" s="481" t="s">
        <v>514</v>
      </c>
      <c r="C20" s="781"/>
      <c r="D20" s="781"/>
      <c r="E20" s="781"/>
      <c r="F20" s="781"/>
      <c r="G20" s="781"/>
      <c r="H20" s="781"/>
      <c r="I20" s="781"/>
      <c r="J20" s="781"/>
      <c r="K20" s="781"/>
      <c r="L20" s="781"/>
      <c r="M20" s="781"/>
      <c r="N20" s="781"/>
      <c r="O20" s="781"/>
      <c r="P20" s="781"/>
      <c r="Q20" s="781"/>
      <c r="R20" s="781"/>
      <c r="S20" s="781"/>
      <c r="T20" s="781"/>
      <c r="U20" s="781"/>
      <c r="V20" s="781"/>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autoPageBreaks="0"/>
  </sheetPr>
  <dimension ref="A1:H45"/>
  <sheetViews>
    <sheetView zoomScale="80" zoomScaleNormal="80" workbookViewId="0"/>
  </sheetViews>
  <sheetFormatPr defaultRowHeight="14.4"/>
  <cols>
    <col min="2" max="2" width="66.5546875" customWidth="1"/>
    <col min="3" max="8" width="17.88671875" customWidth="1"/>
  </cols>
  <sheetData>
    <row r="1" spans="1:8" s="5" customFormat="1" ht="13.8">
      <c r="A1" s="2" t="s">
        <v>30</v>
      </c>
      <c r="B1" s="3" t="str">
        <f>'Info '!C2</f>
        <v>JSC Hash Bank</v>
      </c>
      <c r="C1" s="3"/>
      <c r="D1" s="4"/>
      <c r="E1" s="4"/>
      <c r="F1" s="4"/>
      <c r="G1" s="4"/>
    </row>
    <row r="2" spans="1:8" s="5" customFormat="1" ht="13.8">
      <c r="A2" s="2" t="s">
        <v>31</v>
      </c>
      <c r="B2" s="633">
        <f>'1. key ratios '!B2</f>
        <v>46203</v>
      </c>
      <c r="C2" s="6"/>
      <c r="D2" s="7"/>
      <c r="E2" s="7"/>
      <c r="F2" s="7"/>
      <c r="G2" s="7"/>
      <c r="H2" s="8"/>
    </row>
    <row r="4" spans="1:8">
      <c r="A4" s="799" t="s">
        <v>6</v>
      </c>
      <c r="B4" s="801" t="s">
        <v>585</v>
      </c>
      <c r="C4" s="794" t="s">
        <v>522</v>
      </c>
      <c r="D4" s="794"/>
      <c r="E4" s="794"/>
      <c r="F4" s="794" t="s">
        <v>523</v>
      </c>
      <c r="G4" s="794"/>
      <c r="H4" s="795"/>
    </row>
    <row r="5" spans="1:8" ht="15.6" customHeight="1">
      <c r="A5" s="800"/>
      <c r="B5" s="802"/>
      <c r="C5" s="349" t="s">
        <v>32</v>
      </c>
      <c r="D5" s="349" t="s">
        <v>33</v>
      </c>
      <c r="E5" s="349" t="s">
        <v>34</v>
      </c>
      <c r="F5" s="349" t="s">
        <v>32</v>
      </c>
      <c r="G5" s="349" t="s">
        <v>33</v>
      </c>
      <c r="H5" s="349" t="s">
        <v>34</v>
      </c>
    </row>
    <row r="6" spans="1:8">
      <c r="A6" s="350">
        <v>1</v>
      </c>
      <c r="B6" s="351" t="s">
        <v>586</v>
      </c>
      <c r="C6" s="690">
        <f>SUM(C7:C12)</f>
        <v>3066583.5</v>
      </c>
      <c r="D6" s="690">
        <f>SUM(D7:D12)</f>
        <v>163366.43</v>
      </c>
      <c r="E6" s="691">
        <f>C6+D6</f>
        <v>3229949.93</v>
      </c>
      <c r="F6" s="690">
        <f>SUM(F7:F12)</f>
        <v>1308993</v>
      </c>
      <c r="G6" s="690">
        <f>SUM(G7:G12)</f>
        <v>27444</v>
      </c>
      <c r="H6" s="691">
        <f>F6+G6</f>
        <v>1336437</v>
      </c>
    </row>
    <row r="7" spans="1:8">
      <c r="A7" s="350">
        <v>1.1000000000000001</v>
      </c>
      <c r="B7" s="352" t="s">
        <v>529</v>
      </c>
      <c r="C7" s="690"/>
      <c r="D7" s="690"/>
      <c r="E7" s="691">
        <f t="shared" ref="E7:E45" si="0">C7+D7</f>
        <v>0</v>
      </c>
      <c r="F7" s="690"/>
      <c r="G7" s="690"/>
      <c r="H7" s="691">
        <f t="shared" ref="H7:H44" si="1">F7+G7</f>
        <v>0</v>
      </c>
    </row>
    <row r="8" spans="1:8">
      <c r="A8" s="350">
        <v>1.2</v>
      </c>
      <c r="B8" s="352" t="s">
        <v>531</v>
      </c>
      <c r="C8" s="690"/>
      <c r="D8" s="690"/>
      <c r="E8" s="691">
        <f t="shared" si="0"/>
        <v>0</v>
      </c>
      <c r="F8" s="690"/>
      <c r="G8" s="690"/>
      <c r="H8" s="691">
        <f t="shared" si="1"/>
        <v>0</v>
      </c>
    </row>
    <row r="9" spans="1:8" ht="21.6" customHeight="1">
      <c r="A9" s="350">
        <v>1.3</v>
      </c>
      <c r="B9" s="352" t="s">
        <v>587</v>
      </c>
      <c r="C9" s="690"/>
      <c r="D9" s="690"/>
      <c r="E9" s="691">
        <f t="shared" si="0"/>
        <v>0</v>
      </c>
      <c r="F9" s="690"/>
      <c r="G9" s="690"/>
      <c r="H9" s="691">
        <f t="shared" si="1"/>
        <v>0</v>
      </c>
    </row>
    <row r="10" spans="1:8">
      <c r="A10" s="350">
        <v>1.4</v>
      </c>
      <c r="B10" s="352" t="s">
        <v>533</v>
      </c>
      <c r="C10" s="690"/>
      <c r="D10" s="690"/>
      <c r="E10" s="691">
        <f t="shared" si="0"/>
        <v>0</v>
      </c>
      <c r="F10" s="690"/>
      <c r="G10" s="690"/>
      <c r="H10" s="691">
        <f t="shared" si="1"/>
        <v>0</v>
      </c>
    </row>
    <row r="11" spans="1:8">
      <c r="A11" s="350">
        <v>1.5</v>
      </c>
      <c r="B11" s="352" t="s">
        <v>537</v>
      </c>
      <c r="C11" s="690">
        <v>3066583.5</v>
      </c>
      <c r="D11" s="690">
        <v>163366.43</v>
      </c>
      <c r="E11" s="691">
        <f t="shared" si="0"/>
        <v>3229949.93</v>
      </c>
      <c r="F11" s="690">
        <v>1303334</v>
      </c>
      <c r="G11" s="690">
        <v>27444</v>
      </c>
      <c r="H11" s="691">
        <f t="shared" si="1"/>
        <v>1330778</v>
      </c>
    </row>
    <row r="12" spans="1:8">
      <c r="A12" s="350">
        <v>1.6</v>
      </c>
      <c r="B12" s="353" t="s">
        <v>419</v>
      </c>
      <c r="C12" s="690">
        <v>0</v>
      </c>
      <c r="D12" s="690">
        <v>0</v>
      </c>
      <c r="E12" s="691">
        <f t="shared" si="0"/>
        <v>0</v>
      </c>
      <c r="F12" s="690">
        <v>5659</v>
      </c>
      <c r="G12" s="690">
        <v>0</v>
      </c>
      <c r="H12" s="691">
        <f t="shared" si="1"/>
        <v>5659</v>
      </c>
    </row>
    <row r="13" spans="1:8">
      <c r="A13" s="350">
        <v>2</v>
      </c>
      <c r="B13" s="354" t="s">
        <v>588</v>
      </c>
      <c r="C13" s="690">
        <f>SUM(C14:C17)</f>
        <v>-173186.37</v>
      </c>
      <c r="D13" s="690">
        <f>SUM(D14:D17)</f>
        <v>-98921.69</v>
      </c>
      <c r="E13" s="691">
        <f t="shared" si="0"/>
        <v>-272108.06</v>
      </c>
      <c r="F13" s="690">
        <f>SUM(F14:F17)</f>
        <v>0</v>
      </c>
      <c r="G13" s="690">
        <f>SUM(G14:G17)</f>
        <v>-19057</v>
      </c>
      <c r="H13" s="691">
        <f t="shared" si="1"/>
        <v>-19057</v>
      </c>
    </row>
    <row r="14" spans="1:8">
      <c r="A14" s="350">
        <v>2.1</v>
      </c>
      <c r="B14" s="352" t="s">
        <v>589</v>
      </c>
      <c r="C14" s="690"/>
      <c r="D14" s="690"/>
      <c r="E14" s="691">
        <f t="shared" si="0"/>
        <v>0</v>
      </c>
      <c r="F14" s="690"/>
      <c r="G14" s="690"/>
      <c r="H14" s="691">
        <f t="shared" si="1"/>
        <v>0</v>
      </c>
    </row>
    <row r="15" spans="1:8" ht="24.6" customHeight="1">
      <c r="A15" s="350">
        <v>2.2000000000000002</v>
      </c>
      <c r="B15" s="352" t="s">
        <v>590</v>
      </c>
      <c r="C15" s="690"/>
      <c r="D15" s="690"/>
      <c r="E15" s="691">
        <f t="shared" si="0"/>
        <v>0</v>
      </c>
      <c r="F15" s="690"/>
      <c r="G15" s="690"/>
      <c r="H15" s="691">
        <f t="shared" si="1"/>
        <v>0</v>
      </c>
    </row>
    <row r="16" spans="1:8" ht="20.399999999999999" customHeight="1">
      <c r="A16" s="350">
        <v>2.2999999999999998</v>
      </c>
      <c r="B16" s="352" t="s">
        <v>591</v>
      </c>
      <c r="C16" s="690">
        <v>-142972.25</v>
      </c>
      <c r="D16" s="690">
        <v>-43448.43</v>
      </c>
      <c r="E16" s="691">
        <f t="shared" si="0"/>
        <v>-186420.68</v>
      </c>
      <c r="F16" s="690"/>
      <c r="G16" s="690"/>
      <c r="H16" s="691">
        <f t="shared" si="1"/>
        <v>0</v>
      </c>
    </row>
    <row r="17" spans="1:8">
      <c r="A17" s="350">
        <v>2.4</v>
      </c>
      <c r="B17" s="352" t="s">
        <v>592</v>
      </c>
      <c r="C17" s="690">
        <v>-30214.12</v>
      </c>
      <c r="D17" s="690">
        <v>-55473.260000000009</v>
      </c>
      <c r="E17" s="691">
        <f t="shared" si="0"/>
        <v>-85687.38</v>
      </c>
      <c r="F17" s="690">
        <v>0</v>
      </c>
      <c r="G17" s="690">
        <v>-19057</v>
      </c>
      <c r="H17" s="691">
        <f t="shared" si="1"/>
        <v>-19057</v>
      </c>
    </row>
    <row r="18" spans="1:8">
      <c r="A18" s="350">
        <v>3</v>
      </c>
      <c r="B18" s="354" t="s">
        <v>593</v>
      </c>
      <c r="C18" s="690"/>
      <c r="D18" s="690"/>
      <c r="E18" s="691">
        <f t="shared" si="0"/>
        <v>0</v>
      </c>
      <c r="F18" s="690"/>
      <c r="G18" s="690"/>
      <c r="H18" s="691">
        <f t="shared" si="1"/>
        <v>0</v>
      </c>
    </row>
    <row r="19" spans="1:8">
      <c r="A19" s="350">
        <v>4</v>
      </c>
      <c r="B19" s="354" t="s">
        <v>594</v>
      </c>
      <c r="C19" s="690">
        <v>65158.899999999987</v>
      </c>
      <c r="D19" s="690">
        <v>292186.60000000003</v>
      </c>
      <c r="E19" s="691">
        <f t="shared" si="0"/>
        <v>357345.5</v>
      </c>
      <c r="F19" s="690">
        <v>6980</v>
      </c>
      <c r="G19" s="690">
        <v>397</v>
      </c>
      <c r="H19" s="691">
        <f t="shared" si="1"/>
        <v>7377</v>
      </c>
    </row>
    <row r="20" spans="1:8">
      <c r="A20" s="350">
        <v>5</v>
      </c>
      <c r="B20" s="354" t="s">
        <v>595</v>
      </c>
      <c r="C20" s="690">
        <v>-135554.15</v>
      </c>
      <c r="D20" s="690">
        <v>-178811.63999999998</v>
      </c>
      <c r="E20" s="691">
        <f t="shared" si="0"/>
        <v>-314365.78999999998</v>
      </c>
      <c r="F20" s="690">
        <v>-11296.52</v>
      </c>
      <c r="G20" s="690">
        <v>-36991.03</v>
      </c>
      <c r="H20" s="691">
        <f t="shared" si="1"/>
        <v>-48287.55</v>
      </c>
    </row>
    <row r="21" spans="1:8" ht="24" customHeight="1">
      <c r="A21" s="350">
        <v>6</v>
      </c>
      <c r="B21" s="354" t="s">
        <v>596</v>
      </c>
      <c r="C21" s="690"/>
      <c r="D21" s="690"/>
      <c r="E21" s="691">
        <f t="shared" si="0"/>
        <v>0</v>
      </c>
      <c r="F21" s="690"/>
      <c r="G21" s="690"/>
      <c r="H21" s="691">
        <f t="shared" si="1"/>
        <v>0</v>
      </c>
    </row>
    <row r="22" spans="1:8" ht="18.600000000000001" customHeight="1">
      <c r="A22" s="350">
        <v>7</v>
      </c>
      <c r="B22" s="354" t="s">
        <v>597</v>
      </c>
      <c r="C22" s="690">
        <v>0</v>
      </c>
      <c r="D22" s="690">
        <v>120</v>
      </c>
      <c r="E22" s="691">
        <f t="shared" si="0"/>
        <v>120</v>
      </c>
      <c r="F22" s="690"/>
      <c r="G22" s="690"/>
      <c r="H22" s="691">
        <f t="shared" si="1"/>
        <v>0</v>
      </c>
    </row>
    <row r="23" spans="1:8" ht="25.5" customHeight="1">
      <c r="A23" s="350">
        <v>8</v>
      </c>
      <c r="B23" s="355" t="s">
        <v>598</v>
      </c>
      <c r="C23" s="690"/>
      <c r="D23" s="690"/>
      <c r="E23" s="691">
        <f t="shared" si="0"/>
        <v>0</v>
      </c>
      <c r="F23" s="690"/>
      <c r="G23" s="690"/>
      <c r="H23" s="691">
        <f t="shared" si="1"/>
        <v>0</v>
      </c>
    </row>
    <row r="24" spans="1:8" ht="34.5" customHeight="1">
      <c r="A24" s="350">
        <v>9</v>
      </c>
      <c r="B24" s="355" t="s">
        <v>599</v>
      </c>
      <c r="C24" s="690"/>
      <c r="D24" s="690"/>
      <c r="E24" s="691">
        <f t="shared" si="0"/>
        <v>0</v>
      </c>
      <c r="F24" s="690"/>
      <c r="G24" s="690"/>
      <c r="H24" s="691">
        <f t="shared" si="1"/>
        <v>0</v>
      </c>
    </row>
    <row r="25" spans="1:8">
      <c r="A25" s="350">
        <v>10</v>
      </c>
      <c r="B25" s="354" t="s">
        <v>600</v>
      </c>
      <c r="C25" s="690">
        <v>-68152.320000000007</v>
      </c>
      <c r="D25" s="690">
        <v>0</v>
      </c>
      <c r="E25" s="691">
        <f t="shared" si="0"/>
        <v>-68152.320000000007</v>
      </c>
      <c r="F25" s="690">
        <v>-3193</v>
      </c>
      <c r="G25" s="690">
        <v>0</v>
      </c>
      <c r="H25" s="691">
        <f t="shared" si="1"/>
        <v>-3193</v>
      </c>
    </row>
    <row r="26" spans="1:8">
      <c r="A26" s="350">
        <v>11</v>
      </c>
      <c r="B26" s="356" t="s">
        <v>601</v>
      </c>
      <c r="C26" s="690">
        <v>0</v>
      </c>
      <c r="D26" s="690">
        <v>0</v>
      </c>
      <c r="E26" s="691">
        <f t="shared" si="0"/>
        <v>0</v>
      </c>
      <c r="F26" s="690">
        <v>0</v>
      </c>
      <c r="G26" s="690"/>
      <c r="H26" s="691">
        <f t="shared" si="1"/>
        <v>0</v>
      </c>
    </row>
    <row r="27" spans="1:8">
      <c r="A27" s="350">
        <v>12</v>
      </c>
      <c r="B27" s="354" t="s">
        <v>602</v>
      </c>
      <c r="C27" s="690">
        <v>292187.67</v>
      </c>
      <c r="D27" s="690">
        <v>189567.83</v>
      </c>
      <c r="E27" s="691">
        <f t="shared" si="0"/>
        <v>481755.5</v>
      </c>
      <c r="F27" s="690">
        <v>8591</v>
      </c>
      <c r="G27" s="690">
        <v>0</v>
      </c>
      <c r="H27" s="691">
        <f t="shared" si="1"/>
        <v>8591</v>
      </c>
    </row>
    <row r="28" spans="1:8">
      <c r="A28" s="350">
        <v>13</v>
      </c>
      <c r="B28" s="357" t="s">
        <v>603</v>
      </c>
      <c r="C28" s="690">
        <v>-1384527.5399999993</v>
      </c>
      <c r="D28" s="690">
        <v>-949487.22999999975</v>
      </c>
      <c r="E28" s="691">
        <f t="shared" si="0"/>
        <v>-2334014.7699999991</v>
      </c>
      <c r="F28" s="690">
        <v>-381566.48</v>
      </c>
      <c r="G28" s="690">
        <v>-311608.96999999997</v>
      </c>
      <c r="H28" s="691">
        <f t="shared" si="1"/>
        <v>-693175.45</v>
      </c>
    </row>
    <row r="29" spans="1:8">
      <c r="A29" s="350">
        <v>14</v>
      </c>
      <c r="B29" s="358" t="s">
        <v>604</v>
      </c>
      <c r="C29" s="690">
        <f>SUM(C30:C31)</f>
        <v>-5536708.830000001</v>
      </c>
      <c r="D29" s="690">
        <f>SUM(D30:D31)</f>
        <v>-335340.83</v>
      </c>
      <c r="E29" s="691">
        <f t="shared" si="0"/>
        <v>-5872049.6600000011</v>
      </c>
      <c r="F29" s="690">
        <f>SUM(F30:F31)</f>
        <v>-4066691.4</v>
      </c>
      <c r="G29" s="690">
        <f>SUM(G30:G31)</f>
        <v>-551750</v>
      </c>
      <c r="H29" s="691">
        <f t="shared" si="1"/>
        <v>-4618441.4000000004</v>
      </c>
    </row>
    <row r="30" spans="1:8">
      <c r="A30" s="350">
        <v>14.1</v>
      </c>
      <c r="B30" s="333" t="s">
        <v>605</v>
      </c>
      <c r="C30" s="690">
        <v>-4879015.4600000009</v>
      </c>
      <c r="D30" s="690">
        <v>0</v>
      </c>
      <c r="E30" s="691">
        <f t="shared" si="0"/>
        <v>-4879015.4600000009</v>
      </c>
      <c r="F30" s="690">
        <v>-3745538.4</v>
      </c>
      <c r="G30" s="690">
        <v>0</v>
      </c>
      <c r="H30" s="691">
        <f t="shared" si="1"/>
        <v>-3745538.4</v>
      </c>
    </row>
    <row r="31" spans="1:8">
      <c r="A31" s="350">
        <v>14.2</v>
      </c>
      <c r="B31" s="333" t="s">
        <v>606</v>
      </c>
      <c r="C31" s="690">
        <v>-657693.37</v>
      </c>
      <c r="D31" s="690">
        <v>-335340.83</v>
      </c>
      <c r="E31" s="691">
        <f t="shared" si="0"/>
        <v>-993034.2</v>
      </c>
      <c r="F31" s="690">
        <v>-321153</v>
      </c>
      <c r="G31" s="690">
        <v>-551750</v>
      </c>
      <c r="H31" s="691">
        <f t="shared" si="1"/>
        <v>-872903</v>
      </c>
    </row>
    <row r="32" spans="1:8">
      <c r="A32" s="350">
        <v>15</v>
      </c>
      <c r="B32" s="354" t="s">
        <v>607</v>
      </c>
      <c r="C32" s="690">
        <v>-1153299.1600000001</v>
      </c>
      <c r="D32" s="690">
        <v>0</v>
      </c>
      <c r="E32" s="691">
        <f t="shared" si="0"/>
        <v>-1153299.1600000001</v>
      </c>
      <c r="F32" s="690">
        <v>-456032</v>
      </c>
      <c r="G32" s="690">
        <v>0</v>
      </c>
      <c r="H32" s="691">
        <f t="shared" si="1"/>
        <v>-456032</v>
      </c>
    </row>
    <row r="33" spans="1:8" ht="22.5" customHeight="1">
      <c r="A33" s="350">
        <v>16</v>
      </c>
      <c r="B33" s="331" t="s">
        <v>608</v>
      </c>
      <c r="C33" s="690"/>
      <c r="D33" s="690"/>
      <c r="E33" s="691">
        <f t="shared" si="0"/>
        <v>0</v>
      </c>
      <c r="F33" s="690"/>
      <c r="G33" s="690"/>
      <c r="H33" s="691">
        <f t="shared" si="1"/>
        <v>0</v>
      </c>
    </row>
    <row r="34" spans="1:8">
      <c r="A34" s="350">
        <v>17</v>
      </c>
      <c r="B34" s="354" t="s">
        <v>609</v>
      </c>
      <c r="C34" s="690">
        <f>SUM(C35:C36)</f>
        <v>0</v>
      </c>
      <c r="D34" s="690">
        <f>SUM(D35:D36)</f>
        <v>0</v>
      </c>
      <c r="E34" s="691">
        <f t="shared" si="0"/>
        <v>0</v>
      </c>
      <c r="F34" s="690">
        <f>SUM(F35:F36)</f>
        <v>0</v>
      </c>
      <c r="G34" s="690">
        <f>SUM(G35:G36)</f>
        <v>0</v>
      </c>
      <c r="H34" s="691">
        <f t="shared" si="1"/>
        <v>0</v>
      </c>
    </row>
    <row r="35" spans="1:8">
      <c r="A35" s="350">
        <v>17.100000000000001</v>
      </c>
      <c r="B35" s="333" t="s">
        <v>610</v>
      </c>
      <c r="C35" s="690"/>
      <c r="D35" s="690"/>
      <c r="E35" s="691">
        <f t="shared" si="0"/>
        <v>0</v>
      </c>
      <c r="F35" s="690"/>
      <c r="G35" s="690"/>
      <c r="H35" s="691">
        <f t="shared" si="1"/>
        <v>0</v>
      </c>
    </row>
    <row r="36" spans="1:8">
      <c r="A36" s="350">
        <v>17.2</v>
      </c>
      <c r="B36" s="333" t="s">
        <v>611</v>
      </c>
      <c r="C36" s="690"/>
      <c r="D36" s="690"/>
      <c r="E36" s="691">
        <f t="shared" si="0"/>
        <v>0</v>
      </c>
      <c r="F36" s="690"/>
      <c r="G36" s="690"/>
      <c r="H36" s="691">
        <f t="shared" si="1"/>
        <v>0</v>
      </c>
    </row>
    <row r="37" spans="1:8" ht="41.4" customHeight="1">
      <c r="A37" s="350">
        <v>18</v>
      </c>
      <c r="B37" s="359" t="s">
        <v>612</v>
      </c>
      <c r="C37" s="690">
        <f>SUM(C38:C39)</f>
        <v>-152457.19999999995</v>
      </c>
      <c r="D37" s="690">
        <f>SUM(D38:D39)</f>
        <v>-100934.05</v>
      </c>
      <c r="E37" s="691">
        <f t="shared" si="0"/>
        <v>-253391.24999999994</v>
      </c>
      <c r="F37" s="690">
        <f>SUM(F38:F39)</f>
        <v>-3217</v>
      </c>
      <c r="G37" s="695">
        <f>SUM(G38:G39)</f>
        <v>-8451</v>
      </c>
      <c r="H37" s="691">
        <f t="shared" si="1"/>
        <v>-11668</v>
      </c>
    </row>
    <row r="38" spans="1:8">
      <c r="A38" s="350">
        <v>18.100000000000001</v>
      </c>
      <c r="B38" s="360" t="s">
        <v>613</v>
      </c>
      <c r="C38" s="690"/>
      <c r="D38" s="690"/>
      <c r="E38" s="691">
        <f t="shared" si="0"/>
        <v>0</v>
      </c>
      <c r="F38" s="690"/>
      <c r="G38" s="690"/>
      <c r="H38" s="691">
        <f t="shared" si="1"/>
        <v>0</v>
      </c>
    </row>
    <row r="39" spans="1:8">
      <c r="A39" s="350">
        <v>18.2</v>
      </c>
      <c r="B39" s="360" t="s">
        <v>614</v>
      </c>
      <c r="C39" s="690">
        <v>-152457.19999999995</v>
      </c>
      <c r="D39" s="690">
        <v>-100934.05</v>
      </c>
      <c r="E39" s="691">
        <f t="shared" si="0"/>
        <v>-253391.24999999994</v>
      </c>
      <c r="F39" s="690">
        <v>-3217</v>
      </c>
      <c r="G39" s="690">
        <v>-8451</v>
      </c>
      <c r="H39" s="691">
        <f t="shared" si="1"/>
        <v>-11668</v>
      </c>
    </row>
    <row r="40" spans="1:8" ht="24.6" customHeight="1">
      <c r="A40" s="350">
        <v>19</v>
      </c>
      <c r="B40" s="359" t="s">
        <v>615</v>
      </c>
      <c r="C40" s="690"/>
      <c r="D40" s="690"/>
      <c r="E40" s="691">
        <f t="shared" si="0"/>
        <v>0</v>
      </c>
      <c r="F40" s="690"/>
      <c r="G40" s="690"/>
      <c r="H40" s="691">
        <f t="shared" si="1"/>
        <v>0</v>
      </c>
    </row>
    <row r="41" spans="1:8" ht="17.399999999999999" customHeight="1">
      <c r="A41" s="350">
        <v>20</v>
      </c>
      <c r="B41" s="359" t="s">
        <v>616</v>
      </c>
      <c r="C41" s="690"/>
      <c r="D41" s="690"/>
      <c r="E41" s="691">
        <f t="shared" si="0"/>
        <v>0</v>
      </c>
      <c r="F41" s="690"/>
      <c r="G41" s="690"/>
      <c r="H41" s="691">
        <f t="shared" si="1"/>
        <v>0</v>
      </c>
    </row>
    <row r="42" spans="1:8" ht="26.4" customHeight="1">
      <c r="A42" s="350">
        <v>21</v>
      </c>
      <c r="B42" s="359" t="s">
        <v>617</v>
      </c>
      <c r="C42" s="690"/>
      <c r="D42" s="690"/>
      <c r="E42" s="691">
        <f t="shared" si="0"/>
        <v>0</v>
      </c>
      <c r="F42" s="690"/>
      <c r="G42" s="690"/>
      <c r="H42" s="691">
        <f t="shared" si="1"/>
        <v>0</v>
      </c>
    </row>
    <row r="43" spans="1:8">
      <c r="A43" s="350">
        <v>22</v>
      </c>
      <c r="B43" s="361" t="s">
        <v>618</v>
      </c>
      <c r="C43" s="690">
        <f>SUM(C6,C13,C18,C19,C20,C21,C22,C23,C24,C25,C26,C27,C28,C29,C32,C33,C34,C37,C40,C41,C42)</f>
        <v>-5179955.5000000009</v>
      </c>
      <c r="D43" s="690">
        <f>SUM(D6,D13,D18,D19,D20,D21,D22,D23,D24,D25,D26,D27,D28,D29,D32,D33,D34,D37,D40,D41,D42)</f>
        <v>-1018254.5799999998</v>
      </c>
      <c r="E43" s="691">
        <f t="shared" si="0"/>
        <v>-6198210.080000001</v>
      </c>
      <c r="F43" s="690">
        <f>SUM(F6,F13,F18,F19,F20,F21,F22,F23,F24,F25,F26,F27,F28,F29,F32,F33,F34,F37,F40,F41,F42)</f>
        <v>-3597432.4</v>
      </c>
      <c r="G43" s="690">
        <f>SUM(G6,G13,G18,G19,G20,G21,G22,G23,G24,G25,G26,G27,G28,G29,G32,G33,G34,G37,G40,G41,G42)</f>
        <v>-900017</v>
      </c>
      <c r="H43" s="691">
        <f t="shared" si="1"/>
        <v>-4497449.4000000004</v>
      </c>
    </row>
    <row r="44" spans="1:8">
      <c r="A44" s="350">
        <v>23</v>
      </c>
      <c r="B44" s="361" t="s">
        <v>619</v>
      </c>
      <c r="C44" s="690">
        <v>-9993.91</v>
      </c>
      <c r="D44" s="690"/>
      <c r="E44" s="691">
        <f t="shared" si="0"/>
        <v>-9993.91</v>
      </c>
      <c r="F44" s="690">
        <v>-1099008</v>
      </c>
      <c r="G44" s="690"/>
      <c r="H44" s="691">
        <f t="shared" si="1"/>
        <v>-1099008</v>
      </c>
    </row>
    <row r="45" spans="1:8">
      <c r="A45" s="350">
        <v>24</v>
      </c>
      <c r="B45" s="362" t="s">
        <v>620</v>
      </c>
      <c r="C45" s="696">
        <f>C43+C44</f>
        <v>-5189949.4100000011</v>
      </c>
      <c r="D45" s="696">
        <f>D43+D44</f>
        <v>-1018254.5799999998</v>
      </c>
      <c r="E45" s="691">
        <f t="shared" si="0"/>
        <v>-6208203.9900000012</v>
      </c>
      <c r="F45" s="696">
        <f>F43+F44</f>
        <v>-4696440.4000000004</v>
      </c>
      <c r="G45" s="696">
        <f>G43+G44</f>
        <v>-900017</v>
      </c>
      <c r="H45" s="691">
        <f>F45+G45</f>
        <v>-5596457.4000000004</v>
      </c>
    </row>
  </sheetData>
  <mergeCells count="4">
    <mergeCell ref="A4:A5"/>
    <mergeCell ref="B4:B5"/>
    <mergeCell ref="C4:E4"/>
    <mergeCell ref="F4:H4"/>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pageSetUpPr autoPageBreaks="0"/>
  </sheetPr>
  <dimension ref="A1:H47"/>
  <sheetViews>
    <sheetView zoomScale="80" zoomScaleNormal="80" workbookViewId="0"/>
  </sheetViews>
  <sheetFormatPr defaultColWidth="8.88671875" defaultRowHeight="13.8"/>
  <cols>
    <col min="1" max="1" width="8.88671875" style="564"/>
    <col min="2" max="2" width="87.5546875" style="530" bestFit="1" customWidth="1"/>
    <col min="3" max="8" width="15.44140625" style="530" customWidth="1"/>
    <col min="9" max="16384" width="8.88671875" style="530"/>
  </cols>
  <sheetData>
    <row r="1" spans="1:8">
      <c r="A1" s="222" t="s">
        <v>30</v>
      </c>
      <c r="B1" s="529" t="str">
        <f>'Info '!C2</f>
        <v>JSC Hash Bank</v>
      </c>
      <c r="C1" s="529"/>
    </row>
    <row r="2" spans="1:8">
      <c r="A2" s="222" t="s">
        <v>31</v>
      </c>
      <c r="B2" s="635">
        <f>'1. key ratios '!B2</f>
        <v>46203</v>
      </c>
      <c r="C2" s="531"/>
      <c r="D2" s="532"/>
      <c r="E2" s="532"/>
      <c r="F2" s="532"/>
      <c r="G2" s="532"/>
      <c r="H2" s="532"/>
    </row>
    <row r="3" spans="1:8" ht="14.4" thickBot="1">
      <c r="A3" s="530"/>
    </row>
    <row r="4" spans="1:8">
      <c r="A4" s="803" t="s">
        <v>6</v>
      </c>
      <c r="B4" s="804" t="s">
        <v>94</v>
      </c>
      <c r="C4" s="805" t="s">
        <v>522</v>
      </c>
      <c r="D4" s="805"/>
      <c r="E4" s="805"/>
      <c r="F4" s="805" t="s">
        <v>523</v>
      </c>
      <c r="G4" s="805"/>
      <c r="H4" s="806"/>
    </row>
    <row r="5" spans="1:8">
      <c r="A5" s="803"/>
      <c r="B5" s="804"/>
      <c r="C5" s="349" t="s">
        <v>32</v>
      </c>
      <c r="D5" s="349" t="s">
        <v>33</v>
      </c>
      <c r="E5" s="349" t="s">
        <v>34</v>
      </c>
      <c r="F5" s="349" t="s">
        <v>32</v>
      </c>
      <c r="G5" s="349" t="s">
        <v>33</v>
      </c>
      <c r="H5" s="349" t="s">
        <v>34</v>
      </c>
    </row>
    <row r="6" spans="1:8">
      <c r="A6" s="386">
        <v>1</v>
      </c>
      <c r="B6" s="364" t="s">
        <v>621</v>
      </c>
      <c r="C6" s="566"/>
      <c r="D6" s="566"/>
      <c r="E6" s="567">
        <f t="shared" ref="E6:E43" si="0">C6+D6</f>
        <v>0</v>
      </c>
      <c r="F6" s="566"/>
      <c r="G6" s="566"/>
      <c r="H6" s="568">
        <f t="shared" ref="H6:H43" si="1">F6+G6</f>
        <v>0</v>
      </c>
    </row>
    <row r="7" spans="1:8">
      <c r="A7" s="386">
        <v>2</v>
      </c>
      <c r="B7" s="364" t="s">
        <v>183</v>
      </c>
      <c r="C7" s="566"/>
      <c r="D7" s="566"/>
      <c r="E7" s="567">
        <f t="shared" si="0"/>
        <v>0</v>
      </c>
      <c r="F7" s="566"/>
      <c r="G7" s="566"/>
      <c r="H7" s="568">
        <f t="shared" si="1"/>
        <v>0</v>
      </c>
    </row>
    <row r="8" spans="1:8">
      <c r="A8" s="386">
        <v>3</v>
      </c>
      <c r="B8" s="364" t="s">
        <v>193</v>
      </c>
      <c r="C8" s="566">
        <f>C9+C10</f>
        <v>177000</v>
      </c>
      <c r="D8" s="566">
        <f>D9+D10</f>
        <v>1085616</v>
      </c>
      <c r="E8" s="567">
        <f t="shared" si="0"/>
        <v>1262616</v>
      </c>
      <c r="F8" s="566">
        <f>F9+F10</f>
        <v>0</v>
      </c>
      <c r="G8" s="566">
        <f>G9+G10</f>
        <v>0</v>
      </c>
      <c r="H8" s="568">
        <f t="shared" si="1"/>
        <v>0</v>
      </c>
    </row>
    <row r="9" spans="1:8">
      <c r="A9" s="386">
        <v>3.1</v>
      </c>
      <c r="B9" s="363" t="s">
        <v>184</v>
      </c>
      <c r="C9" s="566">
        <v>177000</v>
      </c>
      <c r="D9" s="566">
        <v>1085616</v>
      </c>
      <c r="E9" s="567">
        <f t="shared" si="0"/>
        <v>1262616</v>
      </c>
      <c r="F9" s="566"/>
      <c r="G9" s="566"/>
      <c r="H9" s="568">
        <f t="shared" si="1"/>
        <v>0</v>
      </c>
    </row>
    <row r="10" spans="1:8">
      <c r="A10" s="386">
        <v>3.2</v>
      </c>
      <c r="B10" s="363" t="s">
        <v>180</v>
      </c>
      <c r="C10" s="566"/>
      <c r="D10" s="566"/>
      <c r="E10" s="567">
        <f t="shared" si="0"/>
        <v>0</v>
      </c>
      <c r="F10" s="566"/>
      <c r="G10" s="566"/>
      <c r="H10" s="568">
        <f t="shared" si="1"/>
        <v>0</v>
      </c>
    </row>
    <row r="11" spans="1:8">
      <c r="A11" s="386">
        <v>4</v>
      </c>
      <c r="B11" s="364" t="s">
        <v>182</v>
      </c>
      <c r="C11" s="566">
        <f>C12+C13</f>
        <v>0</v>
      </c>
      <c r="D11" s="566">
        <f>D12+D13</f>
        <v>0</v>
      </c>
      <c r="E11" s="567">
        <f t="shared" si="0"/>
        <v>0</v>
      </c>
      <c r="F11" s="566">
        <f>F12+F13</f>
        <v>0</v>
      </c>
      <c r="G11" s="566">
        <f>G12+G13</f>
        <v>0</v>
      </c>
      <c r="H11" s="568">
        <f t="shared" si="1"/>
        <v>0</v>
      </c>
    </row>
    <row r="12" spans="1:8">
      <c r="A12" s="386">
        <v>4.0999999999999996</v>
      </c>
      <c r="B12" s="363" t="s">
        <v>166</v>
      </c>
      <c r="C12" s="566"/>
      <c r="D12" s="566"/>
      <c r="E12" s="567">
        <f t="shared" si="0"/>
        <v>0</v>
      </c>
      <c r="F12" s="566"/>
      <c r="G12" s="566"/>
      <c r="H12" s="568">
        <f t="shared" si="1"/>
        <v>0</v>
      </c>
    </row>
    <row r="13" spans="1:8">
      <c r="A13" s="386">
        <v>4.2</v>
      </c>
      <c r="B13" s="363" t="s">
        <v>167</v>
      </c>
      <c r="C13" s="566"/>
      <c r="D13" s="566"/>
      <c r="E13" s="567">
        <f t="shared" si="0"/>
        <v>0</v>
      </c>
      <c r="F13" s="566"/>
      <c r="G13" s="566"/>
      <c r="H13" s="568">
        <f t="shared" si="1"/>
        <v>0</v>
      </c>
    </row>
    <row r="14" spans="1:8">
      <c r="A14" s="386">
        <v>5</v>
      </c>
      <c r="B14" s="364" t="s">
        <v>192</v>
      </c>
      <c r="C14" s="566">
        <f>C15+C16+C17+C23+C24+C25+C26</f>
        <v>0</v>
      </c>
      <c r="D14" s="566">
        <f>D15+D16+D17+D23+D24+D25+D26</f>
        <v>13686602.319599999</v>
      </c>
      <c r="E14" s="567">
        <f t="shared" si="0"/>
        <v>13686602.319599999</v>
      </c>
      <c r="F14" s="566">
        <f>F15+F16+F17+F23+F24+F25+F26</f>
        <v>0</v>
      </c>
      <c r="G14" s="566">
        <f>G15+G16+G17+G23+G24+G25+G26</f>
        <v>0</v>
      </c>
      <c r="H14" s="568">
        <f t="shared" si="1"/>
        <v>0</v>
      </c>
    </row>
    <row r="15" spans="1:8">
      <c r="A15" s="386">
        <v>5.0999999999999996</v>
      </c>
      <c r="B15" s="365" t="s">
        <v>170</v>
      </c>
      <c r="C15" s="566"/>
      <c r="D15" s="566"/>
      <c r="E15" s="567">
        <f t="shared" si="0"/>
        <v>0</v>
      </c>
      <c r="F15" s="566"/>
      <c r="G15" s="566"/>
      <c r="H15" s="568">
        <f t="shared" si="1"/>
        <v>0</v>
      </c>
    </row>
    <row r="16" spans="1:8">
      <c r="A16" s="386">
        <v>5.2</v>
      </c>
      <c r="B16" s="365" t="s">
        <v>169</v>
      </c>
      <c r="C16" s="566"/>
      <c r="D16" s="566"/>
      <c r="E16" s="567">
        <f t="shared" si="0"/>
        <v>0</v>
      </c>
      <c r="F16" s="566"/>
      <c r="G16" s="566"/>
      <c r="H16" s="568">
        <f t="shared" si="1"/>
        <v>0</v>
      </c>
    </row>
    <row r="17" spans="1:8">
      <c r="A17" s="386">
        <v>5.3</v>
      </c>
      <c r="B17" s="365" t="s">
        <v>168</v>
      </c>
      <c r="C17" s="566">
        <f>C18+C19+C20+C21+C22</f>
        <v>0</v>
      </c>
      <c r="D17" s="566">
        <f>D18+D19+D20+D21+D22</f>
        <v>13686602.319599999</v>
      </c>
      <c r="E17" s="567">
        <f t="shared" si="0"/>
        <v>13686602.319599999</v>
      </c>
      <c r="F17" s="566"/>
      <c r="G17" s="566"/>
      <c r="H17" s="568">
        <f t="shared" si="1"/>
        <v>0</v>
      </c>
    </row>
    <row r="18" spans="1:8">
      <c r="A18" s="386" t="s">
        <v>15</v>
      </c>
      <c r="B18" s="366" t="s">
        <v>36</v>
      </c>
      <c r="C18" s="566">
        <v>0</v>
      </c>
      <c r="D18" s="566">
        <v>13686602.319599999</v>
      </c>
      <c r="E18" s="567">
        <f t="shared" si="0"/>
        <v>13686602.319599999</v>
      </c>
      <c r="F18" s="566"/>
      <c r="G18" s="566"/>
      <c r="H18" s="568">
        <f t="shared" si="1"/>
        <v>0</v>
      </c>
    </row>
    <row r="19" spans="1:8">
      <c r="A19" s="386" t="s">
        <v>16</v>
      </c>
      <c r="B19" s="366" t="s">
        <v>37</v>
      </c>
      <c r="C19" s="566"/>
      <c r="D19" s="566"/>
      <c r="E19" s="567">
        <f t="shared" si="0"/>
        <v>0</v>
      </c>
      <c r="F19" s="566"/>
      <c r="G19" s="566"/>
      <c r="H19" s="568">
        <f t="shared" si="1"/>
        <v>0</v>
      </c>
    </row>
    <row r="20" spans="1:8">
      <c r="A20" s="386" t="s">
        <v>17</v>
      </c>
      <c r="B20" s="366" t="s">
        <v>38</v>
      </c>
      <c r="C20" s="566"/>
      <c r="D20" s="566"/>
      <c r="E20" s="567">
        <f t="shared" si="0"/>
        <v>0</v>
      </c>
      <c r="F20" s="566"/>
      <c r="G20" s="566"/>
      <c r="H20" s="568">
        <f t="shared" si="1"/>
        <v>0</v>
      </c>
    </row>
    <row r="21" spans="1:8">
      <c r="A21" s="386" t="s">
        <v>18</v>
      </c>
      <c r="B21" s="366" t="s">
        <v>39</v>
      </c>
      <c r="C21" s="566"/>
      <c r="D21" s="566"/>
      <c r="E21" s="567">
        <f t="shared" si="0"/>
        <v>0</v>
      </c>
      <c r="F21" s="566"/>
      <c r="G21" s="566"/>
      <c r="H21" s="568">
        <f t="shared" si="1"/>
        <v>0</v>
      </c>
    </row>
    <row r="22" spans="1:8">
      <c r="A22" s="386" t="s">
        <v>19</v>
      </c>
      <c r="B22" s="366" t="s">
        <v>40</v>
      </c>
      <c r="C22" s="566"/>
      <c r="D22" s="566"/>
      <c r="E22" s="567">
        <f t="shared" si="0"/>
        <v>0</v>
      </c>
      <c r="F22" s="566"/>
      <c r="G22" s="566"/>
      <c r="H22" s="568">
        <f t="shared" si="1"/>
        <v>0</v>
      </c>
    </row>
    <row r="23" spans="1:8">
      <c r="A23" s="386">
        <v>5.4</v>
      </c>
      <c r="B23" s="365" t="s">
        <v>171</v>
      </c>
      <c r="C23" s="566"/>
      <c r="D23" s="566"/>
      <c r="E23" s="567">
        <f t="shared" si="0"/>
        <v>0</v>
      </c>
      <c r="F23" s="566"/>
      <c r="G23" s="566"/>
      <c r="H23" s="568">
        <f t="shared" si="1"/>
        <v>0</v>
      </c>
    </row>
    <row r="24" spans="1:8">
      <c r="A24" s="386">
        <v>5.5</v>
      </c>
      <c r="B24" s="365" t="s">
        <v>172</v>
      </c>
      <c r="C24" s="566"/>
      <c r="D24" s="566"/>
      <c r="E24" s="567">
        <f t="shared" si="0"/>
        <v>0</v>
      </c>
      <c r="F24" s="566"/>
      <c r="G24" s="566"/>
      <c r="H24" s="568">
        <f t="shared" si="1"/>
        <v>0</v>
      </c>
    </row>
    <row r="25" spans="1:8">
      <c r="A25" s="386">
        <v>5.6</v>
      </c>
      <c r="B25" s="365" t="s">
        <v>173</v>
      </c>
      <c r="C25" s="566"/>
      <c r="D25" s="566"/>
      <c r="E25" s="567">
        <f t="shared" si="0"/>
        <v>0</v>
      </c>
      <c r="F25" s="566"/>
      <c r="G25" s="566"/>
      <c r="H25" s="568">
        <f t="shared" si="1"/>
        <v>0</v>
      </c>
    </row>
    <row r="26" spans="1:8">
      <c r="A26" s="386">
        <v>5.7</v>
      </c>
      <c r="B26" s="365" t="s">
        <v>40</v>
      </c>
      <c r="C26" s="566"/>
      <c r="D26" s="566"/>
      <c r="E26" s="567">
        <f t="shared" si="0"/>
        <v>0</v>
      </c>
      <c r="F26" s="566"/>
      <c r="G26" s="566"/>
      <c r="H26" s="568">
        <f t="shared" si="1"/>
        <v>0</v>
      </c>
    </row>
    <row r="27" spans="1:8">
      <c r="A27" s="386">
        <v>6</v>
      </c>
      <c r="B27" s="569" t="s">
        <v>622</v>
      </c>
      <c r="C27" s="566">
        <v>0</v>
      </c>
      <c r="D27" s="566">
        <v>1825257</v>
      </c>
      <c r="E27" s="567">
        <f t="shared" si="0"/>
        <v>1825257</v>
      </c>
      <c r="F27" s="566"/>
      <c r="G27" s="566"/>
      <c r="H27" s="568">
        <f t="shared" si="1"/>
        <v>0</v>
      </c>
    </row>
    <row r="28" spans="1:8">
      <c r="A28" s="386">
        <v>7</v>
      </c>
      <c r="B28" s="569" t="s">
        <v>623</v>
      </c>
      <c r="C28" s="566"/>
      <c r="D28" s="566"/>
      <c r="E28" s="567">
        <f t="shared" si="0"/>
        <v>0</v>
      </c>
      <c r="F28" s="566"/>
      <c r="G28" s="566"/>
      <c r="H28" s="568">
        <f t="shared" si="1"/>
        <v>0</v>
      </c>
    </row>
    <row r="29" spans="1:8">
      <c r="A29" s="386">
        <v>8</v>
      </c>
      <c r="B29" s="569" t="s">
        <v>181</v>
      </c>
      <c r="C29" s="566"/>
      <c r="D29" s="566"/>
      <c r="E29" s="567">
        <f t="shared" si="0"/>
        <v>0</v>
      </c>
      <c r="F29" s="566"/>
      <c r="G29" s="566"/>
      <c r="H29" s="568">
        <f t="shared" si="1"/>
        <v>0</v>
      </c>
    </row>
    <row r="30" spans="1:8">
      <c r="A30" s="386">
        <v>9</v>
      </c>
      <c r="B30" s="570" t="s">
        <v>198</v>
      </c>
      <c r="C30" s="566">
        <f>C31+C32+C33+C34+C35+C36+C37</f>
        <v>-904800</v>
      </c>
      <c r="D30" s="566">
        <f>D31+D32+D33+D34+D35+D36+D37</f>
        <v>904680</v>
      </c>
      <c r="E30" s="567">
        <f t="shared" si="0"/>
        <v>-120</v>
      </c>
      <c r="F30" s="566">
        <f>F31+F32+F33+F34+F35+F36+F37</f>
        <v>0</v>
      </c>
      <c r="G30" s="566">
        <f>G31+G32+G33+G34+G35+G36+G37</f>
        <v>0</v>
      </c>
      <c r="H30" s="568">
        <f t="shared" si="1"/>
        <v>0</v>
      </c>
    </row>
    <row r="31" spans="1:8">
      <c r="A31" s="386">
        <v>9.1</v>
      </c>
      <c r="B31" s="367" t="s">
        <v>188</v>
      </c>
      <c r="C31" s="566">
        <v>0</v>
      </c>
      <c r="D31" s="566">
        <v>904680</v>
      </c>
      <c r="E31" s="567">
        <f t="shared" si="0"/>
        <v>904680</v>
      </c>
      <c r="F31" s="566"/>
      <c r="G31" s="566"/>
      <c r="H31" s="568">
        <f t="shared" si="1"/>
        <v>0</v>
      </c>
    </row>
    <row r="32" spans="1:8">
      <c r="A32" s="386">
        <v>9.1999999999999993</v>
      </c>
      <c r="B32" s="367" t="s">
        <v>189</v>
      </c>
      <c r="C32" s="566">
        <v>-904800</v>
      </c>
      <c r="D32" s="566">
        <v>0</v>
      </c>
      <c r="E32" s="567">
        <f t="shared" si="0"/>
        <v>-904800</v>
      </c>
      <c r="F32" s="566"/>
      <c r="G32" s="566"/>
      <c r="H32" s="568">
        <f t="shared" si="1"/>
        <v>0</v>
      </c>
    </row>
    <row r="33" spans="1:8">
      <c r="A33" s="386">
        <v>9.3000000000000007</v>
      </c>
      <c r="B33" s="367" t="s">
        <v>185</v>
      </c>
      <c r="C33" s="566"/>
      <c r="D33" s="566"/>
      <c r="E33" s="567">
        <f t="shared" si="0"/>
        <v>0</v>
      </c>
      <c r="F33" s="566"/>
      <c r="G33" s="566"/>
      <c r="H33" s="568">
        <f t="shared" si="1"/>
        <v>0</v>
      </c>
    </row>
    <row r="34" spans="1:8">
      <c r="A34" s="386">
        <v>9.4</v>
      </c>
      <c r="B34" s="367" t="s">
        <v>186</v>
      </c>
      <c r="C34" s="566"/>
      <c r="D34" s="566"/>
      <c r="E34" s="567">
        <f t="shared" si="0"/>
        <v>0</v>
      </c>
      <c r="F34" s="566"/>
      <c r="G34" s="566"/>
      <c r="H34" s="568">
        <f t="shared" si="1"/>
        <v>0</v>
      </c>
    </row>
    <row r="35" spans="1:8">
      <c r="A35" s="386">
        <v>9.5</v>
      </c>
      <c r="B35" s="367" t="s">
        <v>187</v>
      </c>
      <c r="C35" s="566"/>
      <c r="D35" s="566"/>
      <c r="E35" s="567">
        <f t="shared" si="0"/>
        <v>0</v>
      </c>
      <c r="F35" s="566"/>
      <c r="G35" s="566"/>
      <c r="H35" s="568">
        <f t="shared" si="1"/>
        <v>0</v>
      </c>
    </row>
    <row r="36" spans="1:8">
      <c r="A36" s="386">
        <v>9.6</v>
      </c>
      <c r="B36" s="367" t="s">
        <v>190</v>
      </c>
      <c r="C36" s="566"/>
      <c r="D36" s="566"/>
      <c r="E36" s="567">
        <f t="shared" si="0"/>
        <v>0</v>
      </c>
      <c r="F36" s="566"/>
      <c r="G36" s="566"/>
      <c r="H36" s="568">
        <f t="shared" si="1"/>
        <v>0</v>
      </c>
    </row>
    <row r="37" spans="1:8">
      <c r="A37" s="386">
        <v>9.6999999999999993</v>
      </c>
      <c r="B37" s="367" t="s">
        <v>191</v>
      </c>
      <c r="C37" s="566"/>
      <c r="D37" s="566"/>
      <c r="E37" s="567">
        <f t="shared" si="0"/>
        <v>0</v>
      </c>
      <c r="F37" s="566"/>
      <c r="G37" s="566"/>
      <c r="H37" s="568">
        <f t="shared" si="1"/>
        <v>0</v>
      </c>
    </row>
    <row r="38" spans="1:8">
      <c r="A38" s="386">
        <v>10</v>
      </c>
      <c r="B38" s="364" t="s">
        <v>194</v>
      </c>
      <c r="C38" s="574">
        <f>C41+C42</f>
        <v>0</v>
      </c>
      <c r="D38" s="574">
        <f>D41+D42</f>
        <v>0</v>
      </c>
      <c r="E38" s="571">
        <f t="shared" si="0"/>
        <v>0</v>
      </c>
      <c r="F38" s="574">
        <f>F41+F42</f>
        <v>0</v>
      </c>
      <c r="G38" s="574">
        <f>G41+G42</f>
        <v>0</v>
      </c>
      <c r="H38" s="568">
        <f t="shared" si="1"/>
        <v>0</v>
      </c>
    </row>
    <row r="39" spans="1:8">
      <c r="A39" s="386">
        <v>10.1</v>
      </c>
      <c r="B39" s="367" t="s">
        <v>195</v>
      </c>
      <c r="C39" s="566"/>
      <c r="D39" s="566"/>
      <c r="E39" s="567">
        <f t="shared" si="0"/>
        <v>0</v>
      </c>
      <c r="F39" s="566"/>
      <c r="G39" s="566"/>
      <c r="H39" s="568">
        <f t="shared" si="1"/>
        <v>0</v>
      </c>
    </row>
    <row r="40" spans="1:8">
      <c r="A40" s="386">
        <v>10.199999999999999</v>
      </c>
      <c r="B40" s="367" t="s">
        <v>196</v>
      </c>
      <c r="C40" s="566"/>
      <c r="D40" s="566"/>
      <c r="E40" s="567">
        <f t="shared" si="0"/>
        <v>0</v>
      </c>
      <c r="F40" s="566"/>
      <c r="G40" s="566"/>
      <c r="H40" s="568">
        <f t="shared" si="1"/>
        <v>0</v>
      </c>
    </row>
    <row r="41" spans="1:8">
      <c r="A41" s="386">
        <v>10.3</v>
      </c>
      <c r="B41" s="367" t="s">
        <v>199</v>
      </c>
      <c r="C41" s="566"/>
      <c r="D41" s="566"/>
      <c r="E41" s="567">
        <f t="shared" si="0"/>
        <v>0</v>
      </c>
      <c r="F41" s="566"/>
      <c r="G41" s="566"/>
      <c r="H41" s="568">
        <f t="shared" si="1"/>
        <v>0</v>
      </c>
    </row>
    <row r="42" spans="1:8" ht="26.4">
      <c r="A42" s="386">
        <v>10.4</v>
      </c>
      <c r="B42" s="367" t="s">
        <v>200</v>
      </c>
      <c r="C42" s="566"/>
      <c r="D42" s="566"/>
      <c r="E42" s="567">
        <f t="shared" si="0"/>
        <v>0</v>
      </c>
      <c r="F42" s="566"/>
      <c r="G42" s="566"/>
      <c r="H42" s="568">
        <f t="shared" si="1"/>
        <v>0</v>
      </c>
    </row>
    <row r="43" spans="1:8" ht="14.4" thickBot="1">
      <c r="A43" s="386">
        <v>11</v>
      </c>
      <c r="B43" s="119" t="s">
        <v>197</v>
      </c>
      <c r="C43" s="566"/>
      <c r="D43" s="566"/>
      <c r="E43" s="567">
        <f t="shared" si="0"/>
        <v>0</v>
      </c>
      <c r="F43" s="566"/>
      <c r="G43" s="566"/>
      <c r="H43" s="568">
        <f t="shared" si="1"/>
        <v>0</v>
      </c>
    </row>
    <row r="44" spans="1:8">
      <c r="C44" s="368"/>
      <c r="D44" s="368"/>
      <c r="E44" s="368"/>
      <c r="F44" s="368"/>
      <c r="G44" s="368"/>
      <c r="H44" s="368"/>
    </row>
    <row r="45" spans="1:8">
      <c r="C45" s="368"/>
      <c r="D45" s="368"/>
      <c r="E45" s="368"/>
      <c r="F45" s="368"/>
      <c r="G45" s="368"/>
      <c r="H45" s="368"/>
    </row>
    <row r="46" spans="1:8">
      <c r="C46" s="368"/>
      <c r="D46" s="368"/>
      <c r="E46" s="368"/>
      <c r="F46" s="368"/>
      <c r="G46" s="368"/>
      <c r="H46" s="368"/>
    </row>
    <row r="47" spans="1:8">
      <c r="C47" s="368"/>
      <c r="D47" s="368"/>
      <c r="E47" s="368"/>
      <c r="F47" s="368"/>
      <c r="G47" s="368"/>
      <c r="H47" s="368"/>
    </row>
  </sheetData>
  <mergeCells count="4">
    <mergeCell ref="A4:A5"/>
    <mergeCell ref="B4:B5"/>
    <mergeCell ref="C4:E4"/>
    <mergeCell ref="F4:H4"/>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pageSetUpPr autoPageBreaks="0"/>
  </sheetPr>
  <dimension ref="A1:H29"/>
  <sheetViews>
    <sheetView zoomScale="80" zoomScaleNormal="80" workbookViewId="0">
      <pane xSplit="1" ySplit="4" topLeftCell="B5" activePane="bottomRight" state="frozen"/>
      <selection pane="topRight"/>
      <selection pane="bottomLeft"/>
      <selection pane="bottomRight"/>
    </sheetView>
  </sheetViews>
  <sheetFormatPr defaultColWidth="9.109375" defaultRowHeight="13.2"/>
  <cols>
    <col min="1" max="1" width="9.5546875" style="4" bestFit="1" customWidth="1"/>
    <col min="2" max="2" width="93.5546875" style="4" customWidth="1"/>
    <col min="3" max="4" width="10.88671875" style="4" customWidth="1"/>
    <col min="5" max="7" width="10.88671875" style="17" bestFit="1" customWidth="1"/>
    <col min="8" max="11" width="9.88671875" style="17" customWidth="1"/>
    <col min="12" max="16384" width="9.109375" style="17"/>
  </cols>
  <sheetData>
    <row r="1" spans="1:8">
      <c r="A1" s="2" t="s">
        <v>30</v>
      </c>
      <c r="B1" s="3" t="str">
        <f>'Info '!C2</f>
        <v>JSC Hash Bank</v>
      </c>
      <c r="C1" s="3"/>
    </row>
    <row r="2" spans="1:8">
      <c r="A2" s="2" t="s">
        <v>31</v>
      </c>
      <c r="B2" s="633">
        <f>'1. key ratios '!B2</f>
        <v>46203</v>
      </c>
      <c r="C2" s="6"/>
      <c r="D2" s="7"/>
      <c r="E2" s="20"/>
      <c r="F2" s="20"/>
      <c r="G2" s="20"/>
      <c r="H2" s="20"/>
    </row>
    <row r="3" spans="1:8">
      <c r="A3" s="2"/>
      <c r="B3" s="3"/>
      <c r="C3" s="6"/>
      <c r="D3" s="7"/>
      <c r="E3" s="20"/>
      <c r="F3" s="20"/>
      <c r="G3" s="20"/>
      <c r="H3" s="20"/>
    </row>
    <row r="4" spans="1:8" ht="15" customHeight="1" thickBot="1">
      <c r="A4" s="7" t="s">
        <v>96</v>
      </c>
      <c r="B4" s="95" t="s">
        <v>174</v>
      </c>
      <c r="C4" s="21" t="s">
        <v>35</v>
      </c>
    </row>
    <row r="5" spans="1:8" ht="15" customHeight="1">
      <c r="A5" s="143" t="s">
        <v>6</v>
      </c>
      <c r="B5" s="144"/>
      <c r="C5" s="280" t="str">
        <f>INT((MONTH($B$2))/3)&amp;"Q"&amp;"-"&amp;YEAR($B$2)</f>
        <v>2Q-2026</v>
      </c>
      <c r="D5" s="280" t="str">
        <f>IF(INT(MONTH($B$2))=3, "4"&amp;"Q"&amp;"-"&amp;YEAR($B$2)-1, IF(INT(MONTH($B$2))=6, "1"&amp;"Q"&amp;"-"&amp;YEAR($B$2), IF(INT(MONTH($B$2))=9, "2"&amp;"Q"&amp;"-"&amp;YEAR($B$2),IF(INT(MONTH($B$2))=12, "3"&amp;"Q"&amp;"-"&amp;YEAR($B$2), 0))))</f>
        <v>1Q-2026</v>
      </c>
      <c r="E5" s="280" t="str">
        <f>IF(INT(MONTH($B$2))=3, "3"&amp;"Q"&amp;"-"&amp;YEAR($B$2)-1, IF(INT(MONTH($B$2))=6, "4"&amp;"Q"&amp;"-"&amp;YEAR($B$2)-1, IF(INT(MONTH($B$2))=9, "1"&amp;"Q"&amp;"-"&amp;YEAR($B$2),IF(INT(MONTH($B$2))=12, "2"&amp;"Q"&amp;"-"&amp;YEAR($B$2), 0))))</f>
        <v>4Q-2025</v>
      </c>
      <c r="F5" s="280" t="str">
        <f>IF(INT(MONTH($B$2))=3, "2"&amp;"Q"&amp;"-"&amp;YEAR($B$2)-1, IF(INT(MONTH($B$2))=6, "3"&amp;"Q"&amp;"-"&amp;YEAR($B$2)-1, IF(INT(MONTH($B$2))=9, "4"&amp;"Q"&amp;"-"&amp;YEAR($B$2)-1,IF(INT(MONTH($B$2))=12, "1"&amp;"Q"&amp;"-"&amp;YEAR($B$2), 0))))</f>
        <v>3Q-2025</v>
      </c>
      <c r="G5" s="281" t="str">
        <f>IF(INT(MONTH($B$2))=3, "1"&amp;"Q"&amp;"-"&amp;YEAR($B$2)-1, IF(INT(MONTH($B$2))=6, "2"&amp;"Q"&amp;"-"&amp;YEAR($B$2)-1, IF(INT(MONTH($B$2))=9, "3"&amp;"Q"&amp;"-"&amp;YEAR($B$2)-1,IF(INT(MONTH($B$2))=12, "4"&amp;"Q"&amp;"-"&amp;YEAR($B$2)-1, 0))))</f>
        <v>2Q-2025</v>
      </c>
    </row>
    <row r="6" spans="1:8" ht="15" customHeight="1">
      <c r="A6" s="22">
        <v>1</v>
      </c>
      <c r="B6" s="236" t="s">
        <v>178</v>
      </c>
      <c r="C6" s="270">
        <f>C7+C9+C10</f>
        <v>80896488.777986377</v>
      </c>
      <c r="D6" s="273">
        <f>D7+D9+D10</f>
        <v>25668569.884879831</v>
      </c>
      <c r="E6" s="238">
        <f t="shared" ref="E6:G6" si="0">E7+E9+E10</f>
        <v>56148580.10315071</v>
      </c>
      <c r="F6" s="270">
        <f t="shared" si="0"/>
        <v>15336459.524261996</v>
      </c>
      <c r="G6" s="276">
        <f t="shared" si="0"/>
        <v>19589763.039999999</v>
      </c>
    </row>
    <row r="7" spans="1:8" ht="15" customHeight="1">
      <c r="A7" s="22">
        <v>1.1000000000000001</v>
      </c>
      <c r="B7" s="236" t="s">
        <v>745</v>
      </c>
      <c r="C7" s="271">
        <v>80179923.35884431</v>
      </c>
      <c r="D7" s="274">
        <v>25524954.614879832</v>
      </c>
      <c r="E7" s="271">
        <v>56122557.706419006</v>
      </c>
      <c r="F7" s="271">
        <v>15336459.524261996</v>
      </c>
      <c r="G7" s="277">
        <v>19589763.039999999</v>
      </c>
    </row>
    <row r="8" spans="1:8">
      <c r="A8" s="22" t="s">
        <v>14</v>
      </c>
      <c r="B8" s="236" t="s">
        <v>95</v>
      </c>
      <c r="C8" s="271"/>
      <c r="D8" s="274"/>
      <c r="E8" s="271"/>
      <c r="F8" s="271"/>
      <c r="G8" s="277">
        <v>0</v>
      </c>
    </row>
    <row r="9" spans="1:8" ht="15" customHeight="1">
      <c r="A9" s="22">
        <v>1.2</v>
      </c>
      <c r="B9" s="237" t="s">
        <v>94</v>
      </c>
      <c r="C9" s="271">
        <v>711415.2</v>
      </c>
      <c r="D9" s="274">
        <v>143615.26999999999</v>
      </c>
      <c r="E9" s="271">
        <v>26022.396731705201</v>
      </c>
      <c r="F9" s="271"/>
      <c r="G9" s="277">
        <v>0</v>
      </c>
    </row>
    <row r="10" spans="1:8" ht="15" customHeight="1">
      <c r="A10" s="22">
        <v>1.3</v>
      </c>
      <c r="B10" s="236" t="s">
        <v>28</v>
      </c>
      <c r="C10" s="272">
        <v>5150.2191420612808</v>
      </c>
      <c r="D10" s="274"/>
      <c r="E10" s="272"/>
      <c r="F10" s="271"/>
      <c r="G10" s="278">
        <v>0</v>
      </c>
    </row>
    <row r="11" spans="1:8" ht="15" customHeight="1">
      <c r="A11" s="22">
        <v>2</v>
      </c>
      <c r="B11" s="236" t="s">
        <v>175</v>
      </c>
      <c r="C11" s="271">
        <v>2061945.2456242661</v>
      </c>
      <c r="D11" s="274">
        <v>544889.49358000816</v>
      </c>
      <c r="E11" s="271">
        <v>63285.971380003175</v>
      </c>
      <c r="F11" s="271">
        <v>333141.18644599663</v>
      </c>
      <c r="G11" s="277">
        <v>200230.00000000012</v>
      </c>
    </row>
    <row r="12" spans="1:8" ht="15" customHeight="1">
      <c r="A12" s="22">
        <v>3</v>
      </c>
      <c r="B12" s="236" t="s">
        <v>176</v>
      </c>
      <c r="C12" s="272">
        <v>3933009.0574459308</v>
      </c>
      <c r="D12" s="274">
        <v>3933009.0574459308</v>
      </c>
      <c r="E12" s="272">
        <v>3933009.0574459308</v>
      </c>
      <c r="F12" s="271">
        <v>1106340.1205850001</v>
      </c>
      <c r="G12" s="278">
        <v>1106340.1205850001</v>
      </c>
    </row>
    <row r="13" spans="1:8" ht="15" customHeight="1" thickBot="1">
      <c r="A13" s="24">
        <v>4</v>
      </c>
      <c r="B13" s="25" t="s">
        <v>177</v>
      </c>
      <c r="C13" s="239">
        <f>C6+C11+C12</f>
        <v>86891443.081056565</v>
      </c>
      <c r="D13" s="275">
        <f>D6+D11+D12</f>
        <v>30146468.435905773</v>
      </c>
      <c r="E13" s="240">
        <f t="shared" ref="E13:G13" si="1">E6+E11+E12</f>
        <v>60144875.131976642</v>
      </c>
      <c r="F13" s="239">
        <f t="shared" si="1"/>
        <v>16775940.831292992</v>
      </c>
      <c r="G13" s="279">
        <f t="shared" si="1"/>
        <v>20896333.160585001</v>
      </c>
    </row>
    <row r="14" spans="1:8">
      <c r="B14" s="28"/>
    </row>
    <row r="15" spans="1:8">
      <c r="B15" s="29"/>
    </row>
    <row r="16" spans="1:8">
      <c r="B16" s="29"/>
    </row>
    <row r="17" s="17" customFormat="1" ht="10.199999999999999"/>
    <row r="18" s="17" customFormat="1" ht="10.199999999999999"/>
    <row r="19" s="17" customFormat="1" ht="10.199999999999999"/>
    <row r="20" s="17" customFormat="1" ht="10.199999999999999"/>
    <row r="21" s="17" customFormat="1" ht="10.199999999999999"/>
    <row r="22" s="17" customFormat="1" ht="10.199999999999999"/>
    <row r="23" s="17" customFormat="1" ht="10.199999999999999"/>
    <row r="24" s="17" customFormat="1" ht="10.199999999999999"/>
    <row r="25" s="17" customFormat="1" ht="10.199999999999999"/>
    <row r="26" s="17" customFormat="1" ht="10.199999999999999"/>
    <row r="27" s="17" customFormat="1" ht="10.199999999999999"/>
    <row r="28" s="17" customFormat="1" ht="10.199999999999999"/>
    <row r="29" s="17" customFormat="1" ht="10.199999999999999"/>
  </sheetData>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pageSetUpPr autoPageBreaks="0"/>
  </sheetPr>
  <dimension ref="A1:H38"/>
  <sheetViews>
    <sheetView zoomScale="80" zoomScaleNormal="80" workbookViewId="0">
      <pane xSplit="1" ySplit="4" topLeftCell="B5" activePane="bottomRight" state="frozen"/>
      <selection pane="topRight"/>
      <selection pane="bottomLeft"/>
      <selection pane="bottomRight"/>
    </sheetView>
  </sheetViews>
  <sheetFormatPr defaultColWidth="9.109375" defaultRowHeight="13.8"/>
  <cols>
    <col min="1" max="1" width="9.5546875" style="4" bestFit="1" customWidth="1"/>
    <col min="2" max="2" width="65.5546875" style="4" customWidth="1"/>
    <col min="3" max="3" width="27.5546875" style="4" customWidth="1"/>
    <col min="4" max="16384" width="9.109375" style="5"/>
  </cols>
  <sheetData>
    <row r="1" spans="1:8">
      <c r="A1" s="2" t="s">
        <v>30</v>
      </c>
      <c r="B1" s="3" t="str">
        <f>'Info '!C2</f>
        <v>JSC Hash Bank</v>
      </c>
    </row>
    <row r="2" spans="1:8">
      <c r="A2" s="2" t="s">
        <v>31</v>
      </c>
      <c r="B2" s="633">
        <f>'1. key ratios '!B2</f>
        <v>46203</v>
      </c>
    </row>
    <row r="4" spans="1:8" ht="27.9" customHeight="1" thickBot="1">
      <c r="A4" s="30" t="s">
        <v>41</v>
      </c>
      <c r="B4" s="31" t="s">
        <v>151</v>
      </c>
      <c r="C4" s="32"/>
    </row>
    <row r="5" spans="1:8">
      <c r="A5" s="33"/>
      <c r="B5" s="264" t="s">
        <v>42</v>
      </c>
      <c r="C5" s="265" t="s">
        <v>335</v>
      </c>
    </row>
    <row r="6" spans="1:8">
      <c r="A6" s="34">
        <v>1</v>
      </c>
      <c r="B6" s="35" t="s">
        <v>753</v>
      </c>
      <c r="C6" s="36" t="s">
        <v>755</v>
      </c>
    </row>
    <row r="7" spans="1:8">
      <c r="A7" s="34">
        <v>2</v>
      </c>
      <c r="B7" s="35" t="s">
        <v>756</v>
      </c>
      <c r="C7" s="36" t="s">
        <v>757</v>
      </c>
    </row>
    <row r="8" spans="1:8">
      <c r="A8" s="34">
        <v>3</v>
      </c>
      <c r="B8" s="35" t="s">
        <v>758</v>
      </c>
      <c r="C8" s="36" t="s">
        <v>757</v>
      </c>
    </row>
    <row r="9" spans="1:8">
      <c r="A9" s="34">
        <v>4</v>
      </c>
      <c r="B9" s="35" t="s">
        <v>759</v>
      </c>
      <c r="C9" s="36" t="s">
        <v>760</v>
      </c>
    </row>
    <row r="10" spans="1:8">
      <c r="A10" s="34">
        <v>5</v>
      </c>
      <c r="B10" s="35" t="s">
        <v>761</v>
      </c>
      <c r="C10" s="36" t="s">
        <v>760</v>
      </c>
    </row>
    <row r="11" spans="1:8">
      <c r="A11" s="34">
        <v>6</v>
      </c>
      <c r="B11" s="35"/>
      <c r="C11" s="36"/>
    </row>
    <row r="12" spans="1:8">
      <c r="A12" s="34">
        <v>7</v>
      </c>
      <c r="B12" s="35"/>
      <c r="C12" s="36"/>
      <c r="H12" s="37"/>
    </row>
    <row r="13" spans="1:8">
      <c r="A13" s="34">
        <v>8</v>
      </c>
      <c r="B13" s="35"/>
      <c r="C13" s="36"/>
    </row>
    <row r="14" spans="1:8">
      <c r="A14" s="34">
        <v>9</v>
      </c>
      <c r="B14" s="35"/>
      <c r="C14" s="36"/>
    </row>
    <row r="15" spans="1:8">
      <c r="A15" s="34">
        <v>10</v>
      </c>
      <c r="B15" s="35"/>
      <c r="C15" s="36"/>
    </row>
    <row r="16" spans="1:8">
      <c r="A16" s="34"/>
      <c r="B16" s="266"/>
      <c r="C16" s="267"/>
    </row>
    <row r="17" spans="1:3" ht="26.4">
      <c r="A17" s="34"/>
      <c r="B17" s="268" t="s">
        <v>43</v>
      </c>
      <c r="C17" s="269" t="s">
        <v>336</v>
      </c>
    </row>
    <row r="18" spans="1:3">
      <c r="A18" s="34">
        <v>1</v>
      </c>
      <c r="B18" s="35" t="s">
        <v>765</v>
      </c>
      <c r="C18" s="632" t="s">
        <v>762</v>
      </c>
    </row>
    <row r="19" spans="1:3">
      <c r="A19" s="34">
        <v>2</v>
      </c>
      <c r="B19" s="35" t="s">
        <v>763</v>
      </c>
      <c r="C19" s="632" t="s">
        <v>764</v>
      </c>
    </row>
    <row r="20" spans="1:3">
      <c r="A20" s="34">
        <v>3</v>
      </c>
      <c r="B20" s="35" t="s">
        <v>766</v>
      </c>
      <c r="C20" s="632" t="s">
        <v>767</v>
      </c>
    </row>
    <row r="21" spans="1:3">
      <c r="A21" s="34">
        <v>4</v>
      </c>
      <c r="B21" s="35" t="s">
        <v>768</v>
      </c>
      <c r="C21" s="632" t="s">
        <v>769</v>
      </c>
    </row>
    <row r="22" spans="1:3">
      <c r="A22" s="34">
        <v>5</v>
      </c>
      <c r="B22" s="35"/>
      <c r="C22" s="632"/>
    </row>
    <row r="23" spans="1:3">
      <c r="A23" s="34">
        <v>6</v>
      </c>
      <c r="B23" s="35"/>
      <c r="C23" s="38"/>
    </row>
    <row r="24" spans="1:3">
      <c r="A24" s="34">
        <v>7</v>
      </c>
      <c r="B24" s="35"/>
      <c r="C24" s="38"/>
    </row>
    <row r="25" spans="1:3">
      <c r="A25" s="34">
        <v>8</v>
      </c>
      <c r="B25" s="35"/>
      <c r="C25" s="38"/>
    </row>
    <row r="26" spans="1:3">
      <c r="A26" s="34">
        <v>9</v>
      </c>
      <c r="B26" s="35"/>
      <c r="C26" s="38"/>
    </row>
    <row r="27" spans="1:3" ht="15.75" customHeight="1">
      <c r="A27" s="34">
        <v>10</v>
      </c>
      <c r="B27" s="35"/>
      <c r="C27" s="39"/>
    </row>
    <row r="28" spans="1:3" ht="15.75" customHeight="1">
      <c r="A28" s="34"/>
      <c r="B28" s="35"/>
      <c r="C28" s="39"/>
    </row>
    <row r="29" spans="1:3" ht="30" customHeight="1">
      <c r="A29" s="34"/>
      <c r="B29" s="807" t="s">
        <v>44</v>
      </c>
      <c r="C29" s="808"/>
    </row>
    <row r="30" spans="1:3">
      <c r="A30" s="34">
        <v>1</v>
      </c>
      <c r="B30" s="35" t="s">
        <v>770</v>
      </c>
      <c r="C30" s="628">
        <v>0.5</v>
      </c>
    </row>
    <row r="31" spans="1:3">
      <c r="A31" s="34">
        <v>2</v>
      </c>
      <c r="B31" s="625" t="s">
        <v>771</v>
      </c>
      <c r="C31" s="629">
        <v>0.30499999999999999</v>
      </c>
    </row>
    <row r="32" spans="1:3">
      <c r="A32" s="34">
        <v>3</v>
      </c>
      <c r="B32" s="625" t="s">
        <v>753</v>
      </c>
      <c r="C32" s="629">
        <v>0.19500000000000001</v>
      </c>
    </row>
    <row r="33" spans="1:3" ht="15.75" customHeight="1">
      <c r="A33" s="34"/>
      <c r="B33" s="35"/>
      <c r="C33" s="36"/>
    </row>
    <row r="34" spans="1:3" ht="29.25" customHeight="1">
      <c r="A34" s="34"/>
      <c r="B34" s="807" t="s">
        <v>45</v>
      </c>
      <c r="C34" s="808"/>
    </row>
    <row r="35" spans="1:3">
      <c r="A35" s="34">
        <v>1</v>
      </c>
      <c r="B35" s="35" t="s">
        <v>770</v>
      </c>
      <c r="C35" s="630">
        <v>0.5</v>
      </c>
    </row>
    <row r="36" spans="1:3">
      <c r="A36" s="626">
        <v>2</v>
      </c>
      <c r="B36" s="627" t="s">
        <v>771</v>
      </c>
      <c r="C36" s="631">
        <v>0.30499999999999999</v>
      </c>
    </row>
    <row r="37" spans="1:3">
      <c r="A37" s="626">
        <v>3</v>
      </c>
      <c r="B37" s="627" t="s">
        <v>753</v>
      </c>
      <c r="C37" s="631">
        <v>0.19500000000000001</v>
      </c>
    </row>
    <row r="38" spans="1:3" ht="14.4" thickBot="1">
      <c r="A38" s="40"/>
      <c r="B38" s="41"/>
      <c r="C38" s="42"/>
    </row>
  </sheetData>
  <mergeCells count="2">
    <mergeCell ref="B34:C34"/>
    <mergeCell ref="B29:C29"/>
  </mergeCells>
  <dataValidations disablePrompts="1"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autoPageBreaks="0"/>
  </sheetPr>
  <dimension ref="A1:G53"/>
  <sheetViews>
    <sheetView zoomScale="80" zoomScaleNormal="80" workbookViewId="0">
      <pane xSplit="1" ySplit="5" topLeftCell="B6" activePane="bottomRight" state="frozen"/>
      <selection pane="topRight"/>
      <selection pane="bottomLeft"/>
      <selection pane="bottomRight"/>
    </sheetView>
  </sheetViews>
  <sheetFormatPr defaultColWidth="9.109375" defaultRowHeight="13.8"/>
  <cols>
    <col min="1" max="1" width="9.554687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5546875" style="5" bestFit="1" customWidth="1"/>
    <col min="8" max="16384" width="9.109375" style="5"/>
  </cols>
  <sheetData>
    <row r="1" spans="1:7">
      <c r="A1" s="185" t="s">
        <v>30</v>
      </c>
      <c r="B1" s="3" t="str">
        <f>'Info '!C2</f>
        <v>JSC Hash Bank</v>
      </c>
      <c r="C1" s="54"/>
      <c r="D1" s="54"/>
      <c r="E1" s="54"/>
      <c r="F1" s="15"/>
    </row>
    <row r="2" spans="1:7" s="43" customFormat="1" ht="15.75" customHeight="1">
      <c r="A2" s="185" t="s">
        <v>31</v>
      </c>
      <c r="B2" s="633">
        <f>'1. key ratios '!B2</f>
        <v>46203</v>
      </c>
    </row>
    <row r="3" spans="1:7" s="43" customFormat="1" ht="15.75" customHeight="1">
      <c r="A3" s="185"/>
    </row>
    <row r="4" spans="1:7" s="43" customFormat="1" ht="15.75" customHeight="1" thickBot="1">
      <c r="A4" s="186" t="s">
        <v>99</v>
      </c>
      <c r="B4" s="813" t="s">
        <v>212</v>
      </c>
      <c r="C4" s="814"/>
      <c r="D4" s="814"/>
      <c r="E4" s="814"/>
    </row>
    <row r="5" spans="1:7" s="47" customFormat="1" ht="17.399999999999999" customHeight="1">
      <c r="A5" s="128"/>
      <c r="B5" s="129"/>
      <c r="C5" s="45" t="s">
        <v>0</v>
      </c>
      <c r="D5" s="45" t="s">
        <v>1</v>
      </c>
      <c r="E5" s="46" t="s">
        <v>2</v>
      </c>
    </row>
    <row r="6" spans="1:7" s="15" customFormat="1" ht="14.4" customHeight="1">
      <c r="A6" s="187"/>
      <c r="B6" s="809" t="s">
        <v>219</v>
      </c>
      <c r="C6" s="809" t="s">
        <v>624</v>
      </c>
      <c r="D6" s="811" t="s">
        <v>98</v>
      </c>
      <c r="E6" s="812"/>
      <c r="G6" s="5"/>
    </row>
    <row r="7" spans="1:7" s="15" customFormat="1" ht="99.6" customHeight="1">
      <c r="A7" s="187"/>
      <c r="B7" s="810"/>
      <c r="C7" s="809"/>
      <c r="D7" s="220" t="s">
        <v>97</v>
      </c>
      <c r="E7" s="221" t="s">
        <v>220</v>
      </c>
      <c r="G7" s="5"/>
    </row>
    <row r="8" spans="1:7" ht="20.399999999999999">
      <c r="A8" s="325">
        <v>1</v>
      </c>
      <c r="B8" s="326" t="s">
        <v>525</v>
      </c>
      <c r="C8" s="369">
        <f>SUM(C9:C11)</f>
        <v>84052822.247100025</v>
      </c>
      <c r="D8" s="369">
        <f t="shared" ref="D8" si="0">SUM(D9:D11)</f>
        <v>0</v>
      </c>
      <c r="E8" s="697">
        <f>C8-D8</f>
        <v>84052822.247100025</v>
      </c>
      <c r="F8" s="15"/>
    </row>
    <row r="9" spans="1:7" ht="14.4">
      <c r="A9" s="325">
        <v>1.1000000000000001</v>
      </c>
      <c r="B9" s="327" t="s">
        <v>526</v>
      </c>
      <c r="C9" s="369">
        <v>5073603.3005999997</v>
      </c>
      <c r="D9" s="369">
        <v>0</v>
      </c>
      <c r="E9" s="697">
        <f t="shared" ref="E9:E35" si="1">C9-D9</f>
        <v>5073603.3005999997</v>
      </c>
      <c r="F9" s="15"/>
    </row>
    <row r="10" spans="1:7" ht="14.4">
      <c r="A10" s="325">
        <v>1.2</v>
      </c>
      <c r="B10" s="327" t="s">
        <v>527</v>
      </c>
      <c r="C10" s="369">
        <v>18227562.1591</v>
      </c>
      <c r="D10" s="369">
        <v>0</v>
      </c>
      <c r="E10" s="697">
        <f t="shared" si="1"/>
        <v>18227562.1591</v>
      </c>
      <c r="F10" s="15"/>
    </row>
    <row r="11" spans="1:7" ht="14.4">
      <c r="A11" s="325">
        <v>1.3</v>
      </c>
      <c r="B11" s="327" t="s">
        <v>528</v>
      </c>
      <c r="C11" s="369">
        <v>60751656.787400022</v>
      </c>
      <c r="D11" s="369">
        <v>0</v>
      </c>
      <c r="E11" s="697">
        <f t="shared" si="1"/>
        <v>60751656.787400022</v>
      </c>
      <c r="F11" s="15"/>
    </row>
    <row r="12" spans="1:7" ht="14.4">
      <c r="A12" s="325">
        <v>2</v>
      </c>
      <c r="B12" s="328" t="s">
        <v>529</v>
      </c>
      <c r="C12" s="369">
        <v>120</v>
      </c>
      <c r="D12" s="369"/>
      <c r="E12" s="697">
        <f t="shared" si="1"/>
        <v>120</v>
      </c>
      <c r="F12" s="15"/>
    </row>
    <row r="13" spans="1:7" ht="14.4">
      <c r="A13" s="325">
        <v>2.1</v>
      </c>
      <c r="B13" s="329" t="s">
        <v>530</v>
      </c>
      <c r="C13" s="370">
        <v>120</v>
      </c>
      <c r="D13" s="370"/>
      <c r="E13" s="697">
        <f t="shared" si="1"/>
        <v>120</v>
      </c>
      <c r="F13" s="15"/>
    </row>
    <row r="14" spans="1:7" ht="20.399999999999999">
      <c r="A14" s="325">
        <v>3</v>
      </c>
      <c r="B14" s="330" t="s">
        <v>531</v>
      </c>
      <c r="C14" s="370"/>
      <c r="D14" s="370"/>
      <c r="E14" s="697">
        <f t="shared" si="1"/>
        <v>0</v>
      </c>
      <c r="F14" s="15"/>
    </row>
    <row r="15" spans="1:7" ht="14.4">
      <c r="A15" s="325">
        <v>4</v>
      </c>
      <c r="B15" s="331" t="s">
        <v>532</v>
      </c>
      <c r="C15" s="370"/>
      <c r="D15" s="370"/>
      <c r="E15" s="697">
        <f t="shared" si="1"/>
        <v>0</v>
      </c>
      <c r="F15" s="15"/>
    </row>
    <row r="16" spans="1:7" ht="20.399999999999999">
      <c r="A16" s="325">
        <v>5</v>
      </c>
      <c r="B16" s="332" t="s">
        <v>533</v>
      </c>
      <c r="C16" s="370">
        <f>SUM(C17:C19)</f>
        <v>0</v>
      </c>
      <c r="D16" s="370">
        <f t="shared" ref="D16" si="2">SUM(D17:D19)</f>
        <v>0</v>
      </c>
      <c r="E16" s="697">
        <f t="shared" si="1"/>
        <v>0</v>
      </c>
      <c r="F16" s="15"/>
    </row>
    <row r="17" spans="1:6" ht="14.4">
      <c r="A17" s="325">
        <v>5.0999999999999996</v>
      </c>
      <c r="B17" s="333" t="s">
        <v>534</v>
      </c>
      <c r="C17" s="370"/>
      <c r="D17" s="370"/>
      <c r="E17" s="697">
        <f t="shared" si="1"/>
        <v>0</v>
      </c>
      <c r="F17" s="15"/>
    </row>
    <row r="18" spans="1:6" ht="14.4">
      <c r="A18" s="325">
        <v>5.2</v>
      </c>
      <c r="B18" s="333" t="s">
        <v>535</v>
      </c>
      <c r="C18" s="370"/>
      <c r="D18" s="370"/>
      <c r="E18" s="697">
        <f t="shared" si="1"/>
        <v>0</v>
      </c>
      <c r="F18" s="15"/>
    </row>
    <row r="19" spans="1:6" ht="14.4">
      <c r="A19" s="325">
        <v>5.3</v>
      </c>
      <c r="B19" s="334" t="s">
        <v>536</v>
      </c>
      <c r="C19" s="370"/>
      <c r="D19" s="370"/>
      <c r="E19" s="697">
        <f t="shared" si="1"/>
        <v>0</v>
      </c>
      <c r="F19" s="15"/>
    </row>
    <row r="20" spans="1:6" ht="14.4">
      <c r="A20" s="325">
        <v>6</v>
      </c>
      <c r="B20" s="330" t="s">
        <v>537</v>
      </c>
      <c r="C20" s="370">
        <f>SUM(C21:C22)</f>
        <v>15964815.688100006</v>
      </c>
      <c r="D20" s="370">
        <f t="shared" ref="D20" si="3">SUM(D21:D22)</f>
        <v>0</v>
      </c>
      <c r="E20" s="697">
        <f t="shared" si="1"/>
        <v>15964815.688100006</v>
      </c>
      <c r="F20" s="15"/>
    </row>
    <row r="21" spans="1:6" ht="14.4">
      <c r="A21" s="325">
        <v>6.1</v>
      </c>
      <c r="B21" s="333" t="s">
        <v>535</v>
      </c>
      <c r="C21" s="370">
        <v>4381162.87</v>
      </c>
      <c r="D21" s="370"/>
      <c r="E21" s="697">
        <f t="shared" si="1"/>
        <v>4381162.87</v>
      </c>
      <c r="F21" s="15"/>
    </row>
    <row r="22" spans="1:6" ht="14.4">
      <c r="A22" s="325">
        <v>6.2</v>
      </c>
      <c r="B22" s="334" t="s">
        <v>536</v>
      </c>
      <c r="C22" s="370">
        <v>11583652.818100007</v>
      </c>
      <c r="D22" s="370"/>
      <c r="E22" s="697">
        <f t="shared" si="1"/>
        <v>11583652.818100007</v>
      </c>
      <c r="F22" s="15"/>
    </row>
    <row r="23" spans="1:6" ht="14.4">
      <c r="A23" s="325">
        <v>7</v>
      </c>
      <c r="B23" s="328" t="s">
        <v>538</v>
      </c>
      <c r="C23" s="370"/>
      <c r="D23" s="370"/>
      <c r="E23" s="697">
        <f t="shared" si="1"/>
        <v>0</v>
      </c>
      <c r="F23" s="15"/>
    </row>
    <row r="24" spans="1:6" ht="20.399999999999999">
      <c r="A24" s="325">
        <v>8</v>
      </c>
      <c r="B24" s="335" t="s">
        <v>539</v>
      </c>
      <c r="C24" s="370"/>
      <c r="D24" s="370"/>
      <c r="E24" s="697">
        <f t="shared" si="1"/>
        <v>0</v>
      </c>
      <c r="F24" s="15"/>
    </row>
    <row r="25" spans="1:6" ht="14.4">
      <c r="A25" s="325">
        <v>9</v>
      </c>
      <c r="B25" s="331" t="s">
        <v>540</v>
      </c>
      <c r="C25" s="370">
        <f>SUM(C26:C27)</f>
        <v>12312696.550000001</v>
      </c>
      <c r="D25" s="370">
        <f t="shared" ref="D25" si="4">SUM(D26:D27)</f>
        <v>0</v>
      </c>
      <c r="E25" s="697">
        <f t="shared" si="1"/>
        <v>12312696.550000001</v>
      </c>
      <c r="F25" s="15"/>
    </row>
    <row r="26" spans="1:6" ht="14.4">
      <c r="A26" s="325">
        <v>9.1</v>
      </c>
      <c r="B26" s="333" t="s">
        <v>541</v>
      </c>
      <c r="C26" s="370">
        <v>12312696.550000001</v>
      </c>
      <c r="D26" s="370"/>
      <c r="E26" s="697">
        <f t="shared" si="1"/>
        <v>12312696.550000001</v>
      </c>
      <c r="F26" s="15"/>
    </row>
    <row r="27" spans="1:6" ht="14.4">
      <c r="A27" s="325">
        <v>9.1999999999999993</v>
      </c>
      <c r="B27" s="333" t="s">
        <v>542</v>
      </c>
      <c r="C27" s="370"/>
      <c r="D27" s="370"/>
      <c r="E27" s="697">
        <f t="shared" si="1"/>
        <v>0</v>
      </c>
      <c r="F27" s="15"/>
    </row>
    <row r="28" spans="1:6" ht="14.4">
      <c r="A28" s="325">
        <v>10</v>
      </c>
      <c r="B28" s="331" t="s">
        <v>543</v>
      </c>
      <c r="C28" s="370">
        <f>SUM(C29:C30)</f>
        <v>10560800.799999999</v>
      </c>
      <c r="D28" s="370">
        <f t="shared" ref="D28" si="5">SUM(D29:D30)</f>
        <v>10560800.799999999</v>
      </c>
      <c r="E28" s="697">
        <f t="shared" si="1"/>
        <v>0</v>
      </c>
      <c r="F28" s="15"/>
    </row>
    <row r="29" spans="1:6" ht="14.4">
      <c r="A29" s="325">
        <v>10.1</v>
      </c>
      <c r="B29" s="333" t="s">
        <v>544</v>
      </c>
      <c r="C29" s="370"/>
      <c r="D29" s="370"/>
      <c r="E29" s="697">
        <f t="shared" si="1"/>
        <v>0</v>
      </c>
      <c r="F29" s="15"/>
    </row>
    <row r="30" spans="1:6" ht="14.4">
      <c r="A30" s="325">
        <v>10.199999999999999</v>
      </c>
      <c r="B30" s="333" t="s">
        <v>545</v>
      </c>
      <c r="C30" s="370">
        <v>10560800.799999999</v>
      </c>
      <c r="D30" s="370">
        <f>C30</f>
        <v>10560800.799999999</v>
      </c>
      <c r="E30" s="697">
        <f t="shared" si="1"/>
        <v>0</v>
      </c>
      <c r="F30" s="15"/>
    </row>
    <row r="31" spans="1:6" ht="14.4">
      <c r="A31" s="325">
        <v>11</v>
      </c>
      <c r="B31" s="331" t="s">
        <v>546</v>
      </c>
      <c r="C31" s="370">
        <f>SUM(C32:C33)</f>
        <v>0</v>
      </c>
      <c r="D31" s="370">
        <f t="shared" ref="D31" si="6">SUM(D32:D33)</f>
        <v>0</v>
      </c>
      <c r="E31" s="697">
        <f t="shared" si="1"/>
        <v>0</v>
      </c>
      <c r="F31" s="15"/>
    </row>
    <row r="32" spans="1:6" ht="14.4">
      <c r="A32" s="325">
        <v>11.1</v>
      </c>
      <c r="B32" s="333" t="s">
        <v>547</v>
      </c>
      <c r="C32" s="370">
        <v>0</v>
      </c>
      <c r="D32" s="370"/>
      <c r="E32" s="697">
        <f t="shared" si="1"/>
        <v>0</v>
      </c>
      <c r="F32" s="15"/>
    </row>
    <row r="33" spans="1:7" ht="14.4">
      <c r="A33" s="325">
        <v>11.2</v>
      </c>
      <c r="B33" s="333" t="s">
        <v>548</v>
      </c>
      <c r="C33" s="370">
        <v>0</v>
      </c>
      <c r="D33" s="370">
        <v>0</v>
      </c>
      <c r="E33" s="697">
        <f t="shared" si="1"/>
        <v>0</v>
      </c>
      <c r="F33" s="15"/>
    </row>
    <row r="34" spans="1:7" ht="14.4">
      <c r="A34" s="325">
        <v>13</v>
      </c>
      <c r="B34" s="331" t="s">
        <v>549</v>
      </c>
      <c r="C34" s="370">
        <v>8758067.1456999984</v>
      </c>
      <c r="D34" s="370"/>
      <c r="E34" s="697">
        <f t="shared" si="1"/>
        <v>8758067.1456999984</v>
      </c>
      <c r="F34" s="15"/>
    </row>
    <row r="35" spans="1:7" ht="14.4">
      <c r="A35" s="325">
        <v>13.1</v>
      </c>
      <c r="B35" s="336" t="s">
        <v>550</v>
      </c>
      <c r="C35" s="370"/>
      <c r="D35" s="370"/>
      <c r="E35" s="697">
        <f t="shared" si="1"/>
        <v>0</v>
      </c>
      <c r="F35" s="15"/>
    </row>
    <row r="36" spans="1:7" ht="14.4">
      <c r="A36" s="325">
        <v>13.2</v>
      </c>
      <c r="B36" s="336" t="s">
        <v>551</v>
      </c>
      <c r="C36" s="370"/>
      <c r="D36" s="370"/>
      <c r="E36" s="698"/>
      <c r="F36" s="15"/>
    </row>
    <row r="37" spans="1:7" ht="27" thickBot="1">
      <c r="A37" s="116"/>
      <c r="B37" s="188" t="s">
        <v>221</v>
      </c>
      <c r="C37" s="130">
        <f>SUM(C8,C12,C14,C15,C16,C20,C23,C24,C25,C28,C31,C34)</f>
        <v>131649322.43090002</v>
      </c>
      <c r="D37" s="130">
        <f t="shared" ref="D37:E37" si="7">SUM(D8,D12,D14,D15,D16,D20,D23,D24,D25,D28,D31,D34)</f>
        <v>10560800.799999999</v>
      </c>
      <c r="E37" s="130">
        <f t="shared" si="7"/>
        <v>121088521.63090003</v>
      </c>
    </row>
    <row r="38" spans="1:7">
      <c r="A38" s="5"/>
      <c r="B38" s="5"/>
      <c r="C38" s="5"/>
      <c r="D38" s="5"/>
      <c r="E38" s="5"/>
    </row>
    <row r="39" spans="1:7">
      <c r="A39" s="5"/>
      <c r="B39" s="5"/>
      <c r="C39" s="5"/>
      <c r="D39" s="5"/>
      <c r="E39" s="5"/>
    </row>
    <row r="41" spans="1:7" s="4" customFormat="1">
      <c r="B41" s="49"/>
      <c r="F41" s="5"/>
      <c r="G41" s="5"/>
    </row>
    <row r="42" spans="1:7" s="4" customFormat="1">
      <c r="B42" s="49"/>
      <c r="F42" s="5"/>
      <c r="G42" s="5"/>
    </row>
    <row r="43" spans="1:7" s="4" customFormat="1">
      <c r="B43" s="49"/>
      <c r="F43" s="5"/>
      <c r="G43" s="5"/>
    </row>
    <row r="44" spans="1:7" s="4" customFormat="1">
      <c r="B44" s="49"/>
      <c r="F44" s="5"/>
      <c r="G44" s="5"/>
    </row>
    <row r="45" spans="1:7" s="4" customFormat="1">
      <c r="B45" s="49"/>
      <c r="F45" s="5"/>
      <c r="G45" s="5"/>
    </row>
    <row r="46" spans="1:7" s="4" customFormat="1">
      <c r="B46" s="49"/>
      <c r="F46" s="5"/>
      <c r="G46" s="5"/>
    </row>
    <row r="47" spans="1:7" s="4" customFormat="1">
      <c r="B47" s="49"/>
      <c r="F47" s="5"/>
      <c r="G47" s="5"/>
    </row>
    <row r="48" spans="1:7" s="4" customFormat="1">
      <c r="B48" s="49"/>
      <c r="F48" s="5"/>
      <c r="G48" s="5"/>
    </row>
    <row r="49" spans="2:7" s="4" customFormat="1">
      <c r="B49" s="49"/>
      <c r="F49" s="5"/>
      <c r="G49" s="5"/>
    </row>
    <row r="50" spans="2:7" s="4" customFormat="1">
      <c r="B50" s="49"/>
      <c r="F50" s="5"/>
      <c r="G50" s="5"/>
    </row>
    <row r="51" spans="2:7" s="4" customFormat="1">
      <c r="B51" s="49"/>
      <c r="F51" s="5"/>
      <c r="G51" s="5"/>
    </row>
    <row r="52" spans="2:7" s="4" customFormat="1">
      <c r="B52" s="49"/>
      <c r="F52" s="5"/>
      <c r="G52" s="5"/>
    </row>
    <row r="53" spans="2:7" s="4" customFormat="1">
      <c r="B53" s="49"/>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pageSetUpPr autoPageBreaks="0"/>
  </sheetPr>
  <dimension ref="A1:F33"/>
  <sheetViews>
    <sheetView zoomScale="80" zoomScaleNormal="80" workbookViewId="0">
      <pane xSplit="1" ySplit="4" topLeftCell="B5" activePane="bottomRight" state="frozen"/>
      <selection pane="topRight"/>
      <selection pane="bottomLeft"/>
      <selection pane="bottomRight"/>
    </sheetView>
  </sheetViews>
  <sheetFormatPr defaultColWidth="9.109375" defaultRowHeight="13.2" outlineLevelRow="1"/>
  <cols>
    <col min="1" max="1" width="9.554687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 '!C2</f>
        <v>JSC Hash Bank</v>
      </c>
    </row>
    <row r="2" spans="1:6" s="43" customFormat="1" ht="15.75" customHeight="1">
      <c r="A2" s="2" t="s">
        <v>31</v>
      </c>
      <c r="B2" s="633">
        <f>'1. key ratios '!B2</f>
        <v>46203</v>
      </c>
      <c r="C2" s="4"/>
      <c r="D2" s="4"/>
      <c r="E2" s="4"/>
      <c r="F2" s="4"/>
    </row>
    <row r="3" spans="1:6" s="43" customFormat="1" ht="15.75" customHeight="1">
      <c r="C3" s="4"/>
      <c r="D3" s="4"/>
      <c r="E3" s="4"/>
      <c r="F3" s="4"/>
    </row>
    <row r="4" spans="1:6" s="43" customFormat="1" ht="13.8" thickBot="1">
      <c r="A4" s="43" t="s">
        <v>46</v>
      </c>
      <c r="B4" s="189" t="s">
        <v>518</v>
      </c>
      <c r="C4" s="44" t="s">
        <v>35</v>
      </c>
      <c r="D4" s="4"/>
      <c r="E4" s="4"/>
      <c r="F4" s="4"/>
    </row>
    <row r="5" spans="1:6">
      <c r="A5" s="135">
        <v>1</v>
      </c>
      <c r="B5" s="190" t="s">
        <v>520</v>
      </c>
      <c r="C5" s="136">
        <v>121088521.63090003</v>
      </c>
    </row>
    <row r="6" spans="1:6" s="137" customFormat="1">
      <c r="A6" s="50">
        <v>2.1</v>
      </c>
      <c r="B6" s="132" t="s">
        <v>201</v>
      </c>
      <c r="C6" s="104">
        <v>1825257</v>
      </c>
    </row>
    <row r="7" spans="1:6" s="28" customFormat="1" outlineLevel="1">
      <c r="A7" s="22">
        <v>2.2000000000000002</v>
      </c>
      <c r="B7" s="23" t="s">
        <v>202</v>
      </c>
      <c r="C7" s="138">
        <v>346363.8</v>
      </c>
    </row>
    <row r="8" spans="1:6" s="28" customFormat="1">
      <c r="A8" s="22">
        <v>3</v>
      </c>
      <c r="B8" s="133" t="s">
        <v>519</v>
      </c>
      <c r="C8" s="139">
        <f>SUM(C5:C7)</f>
        <v>123260142.43090002</v>
      </c>
    </row>
    <row r="9" spans="1:6" s="137" customFormat="1">
      <c r="A9" s="50">
        <v>4</v>
      </c>
      <c r="B9" s="52" t="s">
        <v>48</v>
      </c>
      <c r="C9" s="104">
        <v>-1460205.6</v>
      </c>
    </row>
    <row r="10" spans="1:6" s="28" customFormat="1" outlineLevel="1">
      <c r="A10" s="22">
        <v>5.0999999999999996</v>
      </c>
      <c r="B10" s="23" t="s">
        <v>203</v>
      </c>
      <c r="C10" s="138">
        <v>0</v>
      </c>
    </row>
    <row r="11" spans="1:6" s="28" customFormat="1" outlineLevel="1">
      <c r="A11" s="22">
        <v>5.2</v>
      </c>
      <c r="B11" s="23" t="s">
        <v>204</v>
      </c>
      <c r="C11" s="138"/>
    </row>
    <row r="12" spans="1:6" s="28" customFormat="1">
      <c r="A12" s="22">
        <v>6</v>
      </c>
      <c r="B12" s="131" t="s">
        <v>746</v>
      </c>
      <c r="C12" s="138"/>
    </row>
    <row r="13" spans="1:6" s="28" customFormat="1" ht="13.8" thickBot="1">
      <c r="A13" s="24">
        <v>7</v>
      </c>
      <c r="B13" s="134" t="s">
        <v>164</v>
      </c>
      <c r="C13" s="140">
        <f>SUM(C8:C12)</f>
        <v>121799936.83090003</v>
      </c>
    </row>
    <row r="15" spans="1:6">
      <c r="A15" s="150"/>
      <c r="B15" s="29"/>
    </row>
    <row r="16" spans="1:6">
      <c r="A16" s="150"/>
      <c r="B16" s="150"/>
    </row>
    <row r="17" spans="1:5" ht="13.8">
      <c r="A17" s="145"/>
      <c r="B17" s="146"/>
      <c r="C17" s="150"/>
      <c r="D17" s="150"/>
      <c r="E17" s="150"/>
    </row>
    <row r="18" spans="1:5" ht="14.4">
      <c r="A18" s="151"/>
      <c r="B18" s="152"/>
      <c r="C18" s="150"/>
      <c r="D18" s="150"/>
      <c r="E18" s="150"/>
    </row>
    <row r="19" spans="1:5" ht="13.8">
      <c r="A19" s="153"/>
      <c r="B19" s="147"/>
      <c r="C19" s="150"/>
      <c r="D19" s="150"/>
      <c r="E19" s="150"/>
    </row>
    <row r="20" spans="1:5" ht="13.8">
      <c r="A20" s="154"/>
      <c r="B20" s="148"/>
      <c r="C20" s="150"/>
      <c r="D20" s="150"/>
      <c r="E20" s="150"/>
    </row>
    <row r="21" spans="1:5" ht="13.8">
      <c r="A21" s="154"/>
      <c r="B21" s="152"/>
      <c r="C21" s="150"/>
      <c r="D21" s="150"/>
      <c r="E21" s="150"/>
    </row>
    <row r="22" spans="1:5" ht="13.8">
      <c r="A22" s="153"/>
      <c r="B22" s="149"/>
      <c r="C22" s="150"/>
      <c r="D22" s="150"/>
      <c r="E22" s="150"/>
    </row>
    <row r="23" spans="1:5" ht="13.8">
      <c r="A23" s="154"/>
      <c r="B23" s="148"/>
      <c r="C23" s="150"/>
      <c r="D23" s="150"/>
      <c r="E23" s="150"/>
    </row>
    <row r="24" spans="1:5" ht="13.8">
      <c r="A24" s="154"/>
      <c r="B24" s="148"/>
      <c r="C24" s="150"/>
      <c r="D24" s="150"/>
      <c r="E24" s="150"/>
    </row>
    <row r="25" spans="1:5" ht="13.8">
      <c r="A25" s="154"/>
      <c r="B25" s="155"/>
      <c r="C25" s="150"/>
      <c r="D25" s="150"/>
      <c r="E25" s="150"/>
    </row>
    <row r="26" spans="1:5" ht="13.8">
      <c r="A26" s="154"/>
      <c r="B26" s="152"/>
      <c r="C26" s="150"/>
      <c r="D26" s="150"/>
      <c r="E26" s="150"/>
    </row>
    <row r="27" spans="1:5">
      <c r="A27" s="150"/>
      <c r="B27" s="156"/>
      <c r="C27" s="150"/>
      <c r="D27" s="150"/>
      <c r="E27" s="150"/>
    </row>
    <row r="28" spans="1:5">
      <c r="A28" s="150"/>
      <c r="B28" s="156"/>
      <c r="C28" s="150"/>
      <c r="D28" s="150"/>
      <c r="E28" s="150"/>
    </row>
    <row r="29" spans="1:5">
      <c r="A29" s="150"/>
      <c r="B29" s="156"/>
      <c r="C29" s="150"/>
      <c r="D29" s="150"/>
      <c r="E29" s="150"/>
    </row>
    <row r="30" spans="1:5">
      <c r="A30" s="150"/>
      <c r="B30" s="156"/>
      <c r="C30" s="150"/>
      <c r="D30" s="150"/>
      <c r="E30" s="150"/>
    </row>
    <row r="31" spans="1:5">
      <c r="A31" s="150"/>
      <c r="B31" s="156"/>
      <c r="C31" s="150"/>
      <c r="D31" s="150"/>
      <c r="E31" s="150"/>
    </row>
    <row r="32" spans="1:5">
      <c r="A32" s="150"/>
      <c r="B32" s="156"/>
      <c r="C32" s="150"/>
      <c r="D32" s="150"/>
      <c r="E32" s="150"/>
    </row>
    <row r="33" spans="1:5">
      <c r="A33" s="150"/>
      <c r="B33" s="156"/>
      <c r="C33" s="150"/>
      <c r="D33" s="150"/>
      <c r="E33" s="150"/>
    </row>
  </sheetData>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ZDMjc0MTFCLUU1RUUtNEJCMi05RjIyLTY0QzM2Rjg5M0U1Q308L2lkPjxWYWxpZD50cnVlPC9WYWxpZD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aXRlbT48c2lzbCBzaXNsVmVyc2lvbj0iMCIgcG9saWN5PSJlOWMwYjhkNy1iZGI0LTRmZDMtYjYyYS1mNTAzMjdhYWVmY2UiIG9yaWdpbj0idXNlclNlbGVjdGVkIj48ZWxlbWVudCB1aWQ9IjgxMzA4NmJhLWFmYjMtNGI4NS05Mzg2LTNlODcwNmRmMjRiMSIgdmFsdWU9IiIgeG1sbnM9Imh0dHA6Ly93d3cuYm9sZG9uamFtZXMuY29tLzIwMDgvMDEvc2llL2ludGVybmFsL2xhYmVsIiAvPjwvc2lzbD48VXNlck5hbWU+QURcbWlha29iaWR6ZTwvVXNlck5hbWU+PERhdGVUaW1lPjcvMzAvMjAyNiAxMTo1Mzo1NSBBTTwvRGF0ZVRpbWU+PExhYmVsU3RyaW5nPl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F/3F/0knDXHlGOddfinVs/M7rf/xGMqjyZRKQ/7UgRU=</DigestValue>
      </Reference>
      <Reference URI="#CLASSIFICATIONHISTORY">
        <DigestMethod Algorithm="http://www.w3.org/2001/04/xmlenc#sha256"/>
        <DigestValue>7xUBh85zKIwfxiN9hSsf8eNeW4+rrvjDO3/zmujAZsI=</DigestValue>
      </Reference>
    </SignedInfo>
    <SignatureValue>QwwzJGbU6tlWHSJgpfcvGCRfmm2S5xi+WcRMzce62KLU/eWBGUZyY/5ciWdO0Uu++cdFih4rJejdX3JOUHT96g==</SignatureValue>
    <Object Id="CLASSIFICATIONHISTORY">
      <ArrayOfString xmlns:xsd="http://www.w3.org/2001/XMLSchema" xmlns:xsi="http://www.w3.org/2001/XMLSchema-instance" xmlns="">
        <string>G4FOr1OzVjbmSWy8zZrP21j1OczRjz9v</string>
      </ArrayOfString>
    </Object>
  </Signatur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element uid="813086ba-afb3-4b85-9386-3e8706df24b1"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IN25PS0o0MTJlbnppTnljRGlVOUVLVkR5Y2o3TW9veDwvZWxoPjxjb25maWc+SGFzaEJhbms8L2NvbmZpZz48cG9sPmhhc2g8L3BvbD48c3VtbWFyeT5QdWJsaWM8L3N1bW1hcnk+PGFwcD5FeGNlbDwvYXBwPjxTaWduYXR1cmVWYWxpZD5mYWxzZTwvU2lnbmF0dXJlVmFsaWQ+PC9MYWJlbEluZm9YbWxQYXJ0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xv9dhOVgB8vu4TdISXxEmbVc14miWebLh064wi3FtGs=</DigestValue>
      </Reference>
      <Reference URI="#INFO">
        <DigestMethod Algorithm="http://www.w3.org/2001/04/xmlenc#sha256"/>
        <DigestValue>0DfdeCOLfubebSCYFQ9T3E6fz5kdnPbadWYw/T9kCrs=</DigestValue>
      </Reference>
    </SignedInfo>
    <SignatureValue>p8BFbCiD4ztm2+vH5FeCqvt37HSzNnSAaxmL1PysSEbVmWGW34Amq31x2sIRO/Yo37IMo+sVSadDg6mK/UKIng==</SignatureValue>
    <Object Id="INFO">
      <ArrayOfString xmlns:xsd="http://www.w3.org/2001/XMLSchema" xmlns:xsi="http://www.w3.org/2001/XMLSchema-instance" xmlns="">
        <string>H7nOKJ412enziNycDiU9EKVDycj7Moox</string>
      </ArrayOfString>
    </Object>
  </Signature>
</WrappedLabelInfo>
</file>

<file path=customXml/itemProps1.xml><?xml version="1.0" encoding="utf-8"?>
<ds:datastoreItem xmlns:ds="http://schemas.openxmlformats.org/officeDocument/2006/customXml" ds:itemID="{FC27411B-E5EE-4BB2-9F22-64C36F893E5C}">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5CCC6930-9413-4E3A-B8BD-ACC95F121182}">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3B337CFC-0370-4E02-BCAD-865CBD0A96A9}">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[-Public-]</cp:keywords>
  <cp:lastModifiedBy/>
  <dcterms:created xsi:type="dcterms:W3CDTF">2006-09-16T00:00:00Z</dcterms:created>
  <dcterms:modified xsi:type="dcterms:W3CDTF">2026-07-30T12:24:11Z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Saver">
    <vt:lpwstr>5+0wtLC/6WbZ2az4THcad04x9F2FCs2I</vt:lpwstr>
  </property>
  <property fmtid="{D5CDD505-2E9C-101B-9397-08002B2CF9AE}" pid="4" name="bjClsUserRVM">
    <vt:lpwstr>[]</vt:lpwstr>
  </property>
  <property fmtid="{D5CDD505-2E9C-101B-9397-08002B2CF9AE}" pid="5" name="DLPManualFileClassification">
    <vt:lpwstr>{6B4C6941-0D98-4287-BC8A-AF723F5B8636} {9B30DB8E-1AF7-4B66-ADBB-B4853D6B40DB} {C30434B7-D4A0-4ECB-87F1-11C121640520}</vt:lpwstr>
  </property>
  <property fmtid="{D5CDD505-2E9C-101B-9397-08002B2CF9AE}" pid="6" name="DLPManualFileClassificationLastModifiedBy">
    <vt:lpwstr>AD\mtsutskiridze</vt:lpwstr>
  </property>
  <property fmtid="{D5CDD505-2E9C-101B-9397-08002B2CF9AE}" pid="7" name="DLPManualFileClassificationLastModificationDate">
    <vt:lpwstr>1746722202</vt:lpwstr>
  </property>
  <property fmtid="{D5CDD505-2E9C-101B-9397-08002B2CF9AE}" pid="8" name="DLPManualFileClassificationVersion">
    <vt:lpwstr>11.11.2.117</vt:lpwstr>
  </property>
  <property fmtid="{D5CDD505-2E9C-101B-9397-08002B2CF9AE}" pid="9" name="DLPVisualLabelFileClassification">
    <vt:lpwstr>{6B4C6941-0D98-4287-BC8A-AF723F5B8636}</vt:lpwstr>
  </property>
  <property fmtid="{D5CDD505-2E9C-101B-9397-08002B2CF9AE}" pid="10" name="DLPVisualLabelFileClassificationModifiedBy">
    <vt:lpwstr>AD\mtsutskiridze</vt:lpwstr>
  </property>
  <property fmtid="{D5CDD505-2E9C-101B-9397-08002B2CF9AE}" pid="11" name="DLPVisualLabelFileClassificationModifiedDate">
    <vt:lpwstr>1746722202</vt:lpwstr>
  </property>
  <property fmtid="{D5CDD505-2E9C-101B-9397-08002B2CF9AE}" pid="12" name="DLPVisualLabelFileClassificationAlignment">
    <vt:lpwstr>1</vt:lpwstr>
  </property>
  <property fmtid="{D5CDD505-2E9C-101B-9397-08002B2CF9AE}" pid="13" name="DLPVisualLabelFileClassificationPosition">
    <vt:lpwstr>TrellixVisuallabelHeader;TrellixVisuallabelFooter</vt:lpwstr>
  </property>
  <property fmtid="{D5CDD505-2E9C-101B-9397-08002B2CF9AE}" pid="14"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5" name="bjDocumentLabelXML-0">
    <vt:lpwstr>ames.com/2008/01/sie/internal/label"&gt;&lt;element uid="813086ba-afb3-4b85-9386-3e8706df24b1" value="" /&gt;&lt;/sisl&gt;</vt:lpwstr>
  </property>
  <property fmtid="{D5CDD505-2E9C-101B-9397-08002B2CF9AE}" pid="16" name="bjDocumentSecurityLabel">
    <vt:lpwstr>Public</vt:lpwstr>
  </property>
  <property fmtid="{D5CDD505-2E9C-101B-9397-08002B2CF9AE}" pid="17" name="bjpmDocIH">
    <vt:lpwstr>RqITCoUCLflojYWI6kfi0M5Fe01iTqNA</vt:lpwstr>
  </property>
  <property fmtid="{D5CDD505-2E9C-101B-9397-08002B2CF9AE}" pid="18" name="bjLabelHistoryID">
    <vt:lpwstr>{FC27411B-E5EE-4BB2-9F22-64C36F893E5C}</vt:lpwstr>
  </property>
  <property fmtid="{D5CDD505-2E9C-101B-9397-08002B2CF9AE}" pid="19" name="bjLeftHeaderLabel-first">
    <vt:lpwstr>&amp;"Calibri,Regular"&amp;10Public</vt:lpwstr>
  </property>
  <property fmtid="{D5CDD505-2E9C-101B-9397-08002B2CF9AE}" pid="20" name="bjLeftHeaderLabel-even">
    <vt:lpwstr>&amp;"Calibri,Regular"&amp;10Public</vt:lpwstr>
  </property>
  <property fmtid="{D5CDD505-2E9C-101B-9397-08002B2CF9AE}" pid="21" name="bjCentreHeaderLabel">
    <vt:lpwstr>&amp;"Calibri,Regular"&amp;10Public</vt:lpwstr>
  </property>
</Properties>
</file>